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1640" tabRatio="909" firstSheet="6" activeTab="6"/>
  </bookViews>
  <sheets>
    <sheet name="透视" sheetId="29" state="hidden" r:id="rId1"/>
    <sheet name="采购" sheetId="10" state="hidden" r:id="rId2"/>
    <sheet name="机构" sheetId="11" state="hidden" r:id="rId3"/>
    <sheet name="会议费" sheetId="12" state="hidden" r:id="rId4"/>
    <sheet name="培训费" sheetId="13" state="hidden" r:id="rId5"/>
    <sheet name="基本支出" sheetId="25" state="hidden" r:id="rId6"/>
    <sheet name="预算经费表" sheetId="40" r:id="rId7"/>
    <sheet name="附表2 学生人数（一上）" sheetId="5" state="hidden" r:id="rId8"/>
    <sheet name="附表5 人员经费（不打印）" sheetId="8" state="hidden" r:id="rId9"/>
    <sheet name="附表6 还本付息（债券正常还）" sheetId="9" state="hidden" r:id="rId10"/>
    <sheet name="附表6 博士安家费、博士后待遇及科研启动基金" sheetId="18" state="hidden" r:id="rId11"/>
    <sheet name="附表12 创收分成测算" sheetId="17" state="hidden" r:id="rId12"/>
    <sheet name="基建项目" sheetId="27" state="hidden" r:id="rId13"/>
    <sheet name="附表12 基建投资计划" sheetId="22" state="hidden" r:id="rId14"/>
    <sheet name="人员经费（文慧）" sheetId="24" state="hidden" r:id="rId15"/>
    <sheet name="附表6-1 2023-2027年贷款还本明细表" sheetId="14" state="hidden" r:id="rId16"/>
    <sheet name="附表6-2 债券到期情况（按照协议做）" sheetId="16" state="hidden" r:id="rId17"/>
  </sheets>
  <externalReferences>
    <externalReference r:id="rId20"/>
    <externalReference r:id="rId21"/>
    <externalReference r:id="rId22"/>
    <externalReference r:id="rId23"/>
    <externalReference r:id="rId24"/>
  </externalReferences>
  <definedNames>
    <definedName name="_xlnm._FilterDatabase" localSheetId="1" hidden="1">采购!$A$1:$O$3024</definedName>
    <definedName name="_xlnm._FilterDatabase" localSheetId="6" hidden="1">预算经费表!$A$3:$E$17</definedName>
    <definedName name="_xlnm.Print_Titles" localSheetId="15">'附表6-1 2023-2027年贷款还本明细表'!$4:$4</definedName>
    <definedName name="_xlnm.Print_Titles" localSheetId="9">'附表6 还本付息（债券正常还）'!$4:$4</definedName>
    <definedName name="hidden0">[3]hidden!$A$1:$A$1297</definedName>
    <definedName name="_xlnm.Print_Titles" localSheetId="10">'附表6 博士安家费、博士后待遇及科研启动基金'!$5:$5</definedName>
    <definedName name="_xlnm.Print_Titles" localSheetId="8">'附表5 人员经费（不打印）'!$4:$5</definedName>
    <definedName name="_xlnm.Print_Area" localSheetId="11">'附表12 创收分成测算'!$A:$T</definedName>
    <definedName name="_xlnm.Print_Titles" localSheetId="12">基建项目!$4:$5</definedName>
    <definedName name="hidden1">[5]hidden!$B$1:$B$4305</definedName>
    <definedName name="_xlnm.Print_Titles" localSheetId="6">预算经费表!$3:$3</definedName>
  </definedNames>
  <calcPr calcId="144525"/>
  <pivotCaches>
    <pivotCache cacheId="0" r:id="rId19"/>
  </pivotCaches>
</workbook>
</file>

<file path=xl/comments1.xml><?xml version="1.0" encoding="utf-8"?>
<comments xmlns="http://schemas.openxmlformats.org/spreadsheetml/2006/main">
  <authors>
    <author>匿名用户</author>
  </authors>
  <commentList>
    <comment ref="C1" authorId="0">
      <text>
        <r>
          <rPr>
            <b/>
            <sz val="9"/>
            <rFont val="宋体"/>
            <charset val="134"/>
          </rPr>
          <t>注:</t>
        </r>
        <r>
          <rPr>
            <sz val="9"/>
            <rFont val="宋体"/>
            <charset val="134"/>
          </rPr>
          <t xml:space="preserve">
如为本年新增项目，则不需填写经费代码</t>
        </r>
      </text>
    </comment>
    <comment ref="B69" authorId="0">
      <text>
        <r>
          <rPr>
            <b/>
            <sz val="9"/>
            <rFont val="宋体"/>
            <charset val="134"/>
          </rPr>
          <t>匿名用户:</t>
        </r>
        <r>
          <rPr>
            <sz val="9"/>
            <rFont val="宋体"/>
            <charset val="134"/>
          </rPr>
          <t xml:space="preserve">
本列数据为自动提取，不需手动填写</t>
        </r>
      </text>
    </comment>
    <comment ref="C69" authorId="0">
      <text>
        <r>
          <rPr>
            <b/>
            <sz val="9"/>
            <rFont val="宋体"/>
            <charset val="134"/>
          </rPr>
          <t>匿名用户:</t>
        </r>
        <r>
          <rPr>
            <sz val="9"/>
            <rFont val="宋体"/>
            <charset val="134"/>
          </rPr>
          <t xml:space="preserve">
本列数据为自动提取，不需手动填写</t>
        </r>
      </text>
    </comment>
    <comment ref="D69" authorId="0">
      <text>
        <r>
          <rPr>
            <b/>
            <sz val="9"/>
            <rFont val="宋体"/>
            <charset val="134"/>
          </rPr>
          <t>匿名用户:</t>
        </r>
        <r>
          <rPr>
            <sz val="9"/>
            <rFont val="宋体"/>
            <charset val="134"/>
          </rPr>
          <t xml:space="preserve">
本列数据为自动提取，不需手动填写</t>
        </r>
      </text>
    </comment>
    <comment ref="E69" authorId="0">
      <text>
        <r>
          <rPr>
            <b/>
            <sz val="9"/>
            <rFont val="宋体"/>
            <charset val="134"/>
          </rPr>
          <t>匿名用户:</t>
        </r>
        <r>
          <rPr>
            <sz val="9"/>
            <rFont val="宋体"/>
            <charset val="134"/>
          </rPr>
          <t xml:space="preserve">
本列数据为自动提取，不需手动填写</t>
        </r>
      </text>
    </comment>
    <comment ref="B70" authorId="0">
      <text>
        <r>
          <rPr>
            <b/>
            <sz val="9"/>
            <rFont val="宋体"/>
            <charset val="134"/>
          </rPr>
          <t>匿名用户:</t>
        </r>
        <r>
          <rPr>
            <sz val="9"/>
            <rFont val="宋体"/>
            <charset val="134"/>
          </rPr>
          <t xml:space="preserve">
本列数据为自动提取，不需手动填写</t>
        </r>
      </text>
    </comment>
    <comment ref="C70" authorId="0">
      <text>
        <r>
          <rPr>
            <b/>
            <sz val="9"/>
            <rFont val="宋体"/>
            <charset val="134"/>
          </rPr>
          <t>匿名用户:</t>
        </r>
        <r>
          <rPr>
            <sz val="9"/>
            <rFont val="宋体"/>
            <charset val="134"/>
          </rPr>
          <t xml:space="preserve">
本列数据为自动提取，不需手动填写</t>
        </r>
      </text>
    </comment>
    <comment ref="D70" authorId="0">
      <text>
        <r>
          <rPr>
            <b/>
            <sz val="9"/>
            <rFont val="宋体"/>
            <charset val="134"/>
          </rPr>
          <t>匿名用户:</t>
        </r>
        <r>
          <rPr>
            <sz val="9"/>
            <rFont val="宋体"/>
            <charset val="134"/>
          </rPr>
          <t xml:space="preserve">
本列数据为自动提取，不需手动填写</t>
        </r>
      </text>
    </comment>
  </commentList>
</comments>
</file>

<file path=xl/comments2.xml><?xml version="1.0" encoding="utf-8"?>
<comments xmlns="http://schemas.openxmlformats.org/spreadsheetml/2006/main">
  <authors>
    <author>cengnlaeng</author>
  </authors>
  <commentList>
    <comment ref="O13" authorId="0">
      <text>
        <r>
          <rPr>
            <sz val="9"/>
            <rFont val="宋体"/>
            <charset val="134"/>
          </rPr>
          <t>cengnlaeng:
16000.8是邓家刚终身教授津贴</t>
        </r>
      </text>
    </comment>
  </commentList>
</comments>
</file>

<file path=xl/comments3.xml><?xml version="1.0" encoding="utf-8"?>
<comments xmlns="http://schemas.openxmlformats.org/spreadsheetml/2006/main">
  <authors>
    <author>010124</author>
  </authors>
  <commentList>
    <comment ref="S32" authorId="0">
      <text>
        <r>
          <rPr>
            <sz val="9"/>
            <rFont val="宋体"/>
            <charset val="134"/>
          </rPr>
          <t xml:space="preserve">
根据人事处报送数决定</t>
        </r>
      </text>
    </comment>
  </commentList>
</comments>
</file>

<file path=xl/comments4.xml><?xml version="1.0" encoding="utf-8"?>
<comments xmlns="http://schemas.openxmlformats.org/spreadsheetml/2006/main">
  <authors>
    <author>匿名用户</author>
    <author>010124</author>
  </authors>
  <commentList>
    <comment ref="V23" authorId="0">
      <text>
        <r>
          <rPr>
            <sz val="9"/>
            <rFont val="宋体"/>
            <charset val="134"/>
          </rPr>
          <t>2025年计划招聘博士30人，计划招聘硕士人数待定，待三定后确定最终招聘计划</t>
        </r>
      </text>
    </comment>
    <comment ref="S32" authorId="1">
      <text>
        <r>
          <rPr>
            <sz val="9"/>
            <rFont val="宋体"/>
            <charset val="134"/>
          </rPr>
          <t xml:space="preserve">
根据人事处报送数决定</t>
        </r>
      </text>
    </comment>
  </commentList>
</comments>
</file>

<file path=xl/sharedStrings.xml><?xml version="1.0" encoding="utf-8"?>
<sst xmlns="http://schemas.openxmlformats.org/spreadsheetml/2006/main" count="25494" uniqueCount="3855">
  <si>
    <t>经费大类（2025年）</t>
  </si>
  <si>
    <t>经费明细类
（2025年）</t>
  </si>
  <si>
    <t>求和项:2024年预算金额</t>
  </si>
  <si>
    <t>求和项:拟安排</t>
  </si>
  <si>
    <t>还本付息</t>
  </si>
  <si>
    <t>(空白)</t>
  </si>
  <si>
    <t>后勤保障</t>
  </si>
  <si>
    <t>机动经费</t>
  </si>
  <si>
    <t>基建经费</t>
  </si>
  <si>
    <t>奖助学金</t>
  </si>
  <si>
    <t>教学经费</t>
  </si>
  <si>
    <t>科研经费</t>
  </si>
  <si>
    <t>人才经费</t>
  </si>
  <si>
    <t>人员经费</t>
  </si>
  <si>
    <t>离退休人员经费</t>
  </si>
  <si>
    <t>其他人员经费</t>
  </si>
  <si>
    <t>五险两金</t>
  </si>
  <si>
    <t>在职人员工资</t>
  </si>
  <si>
    <t>食堂支出</t>
  </si>
  <si>
    <t>行政运行</t>
  </si>
  <si>
    <t>学科经费</t>
  </si>
  <si>
    <t>资产经营公司支出</t>
  </si>
  <si>
    <t>总计</t>
  </si>
  <si>
    <t>项目序号</t>
  </si>
  <si>
    <t>申报部门*</t>
  </si>
  <si>
    <t>经费代码</t>
  </si>
  <si>
    <t>本次申报预算项目名称*</t>
  </si>
  <si>
    <t>采购内容*
（商品名称、品牌、型号等）</t>
  </si>
  <si>
    <t>政府采购目录品目
编码*</t>
  </si>
  <si>
    <t>政府采购目录品目
名称*</t>
  </si>
  <si>
    <t>数量*</t>
  </si>
  <si>
    <t>计量单位*</t>
  </si>
  <si>
    <t>单价（元）*</t>
  </si>
  <si>
    <t>采购金额*（元）</t>
  </si>
  <si>
    <t>组织形式*</t>
  </si>
  <si>
    <t>专门面向中小企业采购比例(%)</t>
  </si>
  <si>
    <t>其中:面向小微企业采购比例(%)</t>
  </si>
  <si>
    <t>备注</t>
  </si>
  <si>
    <t>合计</t>
  </si>
  <si>
    <t>武装部（保卫处）小计</t>
  </si>
  <si>
    <t>武装部（保卫处）</t>
  </si>
  <si>
    <t>02Y02224</t>
  </si>
  <si>
    <t>校园物业安保承包服务费</t>
  </si>
  <si>
    <t>服务类</t>
  </si>
  <si>
    <t>C1204</t>
  </si>
  <si>
    <t>物业管理服务</t>
  </si>
  <si>
    <t>项</t>
  </si>
  <si>
    <t>集中采购</t>
  </si>
  <si>
    <t>02Z00112</t>
  </si>
  <si>
    <t>学校消防维护保养经费</t>
  </si>
  <si>
    <t>消防维保服务</t>
  </si>
  <si>
    <t>02Y02217</t>
  </si>
  <si>
    <t>大学生军训经费</t>
  </si>
  <si>
    <t>军训教官服务</t>
  </si>
  <si>
    <t>02Y02200</t>
  </si>
  <si>
    <t xml:space="preserve"> 学生宿舍空调租赁费</t>
  </si>
  <si>
    <t>宿舍空调租赁服务</t>
  </si>
  <si>
    <t>新增</t>
  </si>
  <si>
    <t>视频监控及门禁道闸系统维保经费</t>
  </si>
  <si>
    <t>监控、门禁维保服务</t>
  </si>
  <si>
    <t>四轮校园电动巡逻车采购</t>
  </si>
  <si>
    <t>电动巡逻车采购服务</t>
  </si>
  <si>
    <t>02Y02728</t>
  </si>
  <si>
    <t>学生公寓管理服务费</t>
  </si>
  <si>
    <t>资产处小计</t>
  </si>
  <si>
    <t>资产处</t>
  </si>
  <si>
    <t>04B99288</t>
  </si>
  <si>
    <t>日常办公设备购置</t>
  </si>
  <si>
    <t>台式计算机</t>
  </si>
  <si>
    <t>A02010105</t>
  </si>
  <si>
    <t>台</t>
  </si>
  <si>
    <t>便携式计算机</t>
  </si>
  <si>
    <t>A02010108</t>
  </si>
  <si>
    <t>电脑显示器</t>
  </si>
  <si>
    <t>A02021104</t>
  </si>
  <si>
    <t>液晶显示器</t>
  </si>
  <si>
    <t>扫描仪</t>
  </si>
  <si>
    <t>A02021118</t>
  </si>
  <si>
    <t>高速扫描仪</t>
  </si>
  <si>
    <t>碎纸机</t>
  </si>
  <si>
    <t>A02021301</t>
  </si>
  <si>
    <t>激光打印机</t>
  </si>
  <si>
    <t>A02021004 A4</t>
  </si>
  <si>
    <t>黑白打印机</t>
  </si>
  <si>
    <t>A3黑白打印机</t>
  </si>
  <si>
    <t>A02021001 A3</t>
  </si>
  <si>
    <t>复印机</t>
  </si>
  <si>
    <t>A02020100</t>
  </si>
  <si>
    <t>触控一体机</t>
  </si>
  <si>
    <t>A02020800</t>
  </si>
  <si>
    <t>触控一体机（86英寸）</t>
  </si>
  <si>
    <t>照相机</t>
  </si>
  <si>
    <t>A02020501</t>
  </si>
  <si>
    <t>柜式空调</t>
  </si>
  <si>
    <t>A02061804</t>
  </si>
  <si>
    <t>空调机</t>
  </si>
  <si>
    <t>书柜</t>
  </si>
  <si>
    <t>A05010501</t>
  </si>
  <si>
    <t>组</t>
  </si>
  <si>
    <t>会议桌</t>
  </si>
  <si>
    <t>A05010202</t>
  </si>
  <si>
    <t>个</t>
  </si>
  <si>
    <t>折叠会议桌</t>
  </si>
  <si>
    <t>A05010000</t>
  </si>
  <si>
    <t>会议桌（条桌）</t>
  </si>
  <si>
    <t>张</t>
  </si>
  <si>
    <t>办公椅（转椅）</t>
  </si>
  <si>
    <t>AA05010301</t>
  </si>
  <si>
    <t>办公椅（处级）</t>
  </si>
  <si>
    <t>折叠椅</t>
  </si>
  <si>
    <t>A05010301</t>
  </si>
  <si>
    <t>办公椅</t>
  </si>
  <si>
    <t>保密柜</t>
  </si>
  <si>
    <t>A05010504</t>
  </si>
  <si>
    <t>办公桌椅</t>
  </si>
  <si>
    <t>A05010201 A05010301</t>
  </si>
  <si>
    <t>办公桌、办公椅（处级）</t>
  </si>
  <si>
    <t>办公桌、办公椅</t>
  </si>
  <si>
    <t>桌前椅</t>
  </si>
  <si>
    <t>沙发</t>
  </si>
  <si>
    <t>A05010401</t>
  </si>
  <si>
    <t>三人位沙发</t>
  </si>
  <si>
    <t>沙发（含茶几）</t>
  </si>
  <si>
    <t>定制柜子</t>
  </si>
  <si>
    <t>A06</t>
  </si>
  <si>
    <t>家具用具</t>
  </si>
  <si>
    <t>五斗文件柜</t>
  </si>
  <si>
    <t>A05010502</t>
  </si>
  <si>
    <t>文件柜</t>
  </si>
  <si>
    <t>茶几</t>
  </si>
  <si>
    <t>A05010204</t>
  </si>
  <si>
    <t>固定资产管理系统升级</t>
  </si>
  <si>
    <t>固定资产管理系统升级项目</t>
  </si>
  <si>
    <t>c16010000</t>
  </si>
  <si>
    <t>软件开发服务</t>
  </si>
  <si>
    <t>套</t>
  </si>
  <si>
    <t>分散采购</t>
  </si>
  <si>
    <t>招标采购管理系统项目建设</t>
  </si>
  <si>
    <t>C16010000</t>
  </si>
  <si>
    <t>继续教育学院小计</t>
  </si>
  <si>
    <t>继续教育学院</t>
  </si>
  <si>
    <t>02Y02100</t>
  </si>
  <si>
    <t>成教运行经费</t>
  </si>
  <si>
    <t>学生档案袋、实习鉴定表、毕业生登记表、自学考试实习鉴定手册等印刷服务</t>
  </si>
  <si>
    <t>C23090100</t>
  </si>
  <si>
    <t>印刷服务</t>
  </si>
  <si>
    <t>毕业证书、学位证书</t>
  </si>
  <si>
    <t>C23090101</t>
  </si>
  <si>
    <t>单证印刷服务</t>
  </si>
  <si>
    <t>统考科目试卷印刷</t>
  </si>
  <si>
    <t>02Z00139</t>
  </si>
  <si>
    <t>成教教学专项经费</t>
  </si>
  <si>
    <t>2025级成人高等教育远程网络教学与管理服务</t>
  </si>
  <si>
    <t>C16000000</t>
  </si>
  <si>
    <t>信息技术服务</t>
  </si>
  <si>
    <t>图书馆小计</t>
  </si>
  <si>
    <t>图书馆</t>
  </si>
  <si>
    <t>04B99110</t>
  </si>
  <si>
    <t>图书馆电子资源订购</t>
  </si>
  <si>
    <t>中国知网数据库（CNKI）</t>
  </si>
  <si>
    <t>A05</t>
  </si>
  <si>
    <t>图书和档案</t>
  </si>
  <si>
    <t>个/年</t>
  </si>
  <si>
    <t xml:space="preserve">Web of Science数据库(SCIE) </t>
  </si>
  <si>
    <t>迈特思创数据库</t>
  </si>
  <si>
    <t>万方数据知识资源系统</t>
  </si>
  <si>
    <t>维普知识资源系统</t>
  </si>
  <si>
    <t>维普考试系统</t>
  </si>
  <si>
    <t>中国生物医学文献服务系统（Sinomed）</t>
  </si>
  <si>
    <t>中医数字图书馆</t>
  </si>
  <si>
    <t>读秀学术搜索</t>
  </si>
  <si>
    <t>移动图书馆</t>
  </si>
  <si>
    <t>云舟知识服务系统</t>
  </si>
  <si>
    <t>超星发现系统</t>
  </si>
  <si>
    <t>百链云图书馆</t>
  </si>
  <si>
    <t>歌德系统维持费</t>
  </si>
  <si>
    <t>台/年</t>
  </si>
  <si>
    <t>行知中文数字图书</t>
  </si>
  <si>
    <t>册</t>
  </si>
  <si>
    <t>新东方多媒体学习库</t>
  </si>
  <si>
    <t>新时代高校课程思政数据库</t>
  </si>
  <si>
    <t>微谱数据库</t>
  </si>
  <si>
    <t>WITS 收录引用查证服务系统</t>
  </si>
  <si>
    <t>人大“复印报刊资料”系列数据库</t>
  </si>
  <si>
    <t>NoteExpress参考文献管理与检索系统</t>
  </si>
  <si>
    <t>SciFinder数据库</t>
  </si>
  <si>
    <t>A04010000</t>
  </si>
  <si>
    <t>图书</t>
  </si>
  <si>
    <t>中文报纸</t>
  </si>
  <si>
    <t>A04040600</t>
  </si>
  <si>
    <t>报纸</t>
  </si>
  <si>
    <t>种</t>
  </si>
  <si>
    <t xml:space="preserve">04B99112 </t>
  </si>
  <si>
    <t>购买中文期刊</t>
  </si>
  <si>
    <t>中文期刊</t>
  </si>
  <si>
    <t>A04020000</t>
  </si>
  <si>
    <t>期刊</t>
  </si>
  <si>
    <t>购买纯木四人阅览桌椅</t>
  </si>
  <si>
    <t>四人阅览桌（红橡木、带电棒、插座、USB接口）</t>
  </si>
  <si>
    <t>A05010200</t>
  </si>
  <si>
    <t>家具（台、桌类）</t>
  </si>
  <si>
    <t>阅览椅</t>
  </si>
  <si>
    <t>A05010300</t>
  </si>
  <si>
    <t>家具（椅凳类）</t>
  </si>
  <si>
    <t>购买钢制六层书架</t>
  </si>
  <si>
    <t>A02040000</t>
  </si>
  <si>
    <t>图书档案设备</t>
  </si>
  <si>
    <t>拆装旧书架</t>
  </si>
  <si>
    <t>壮瑶医药大数据共享中心建设</t>
  </si>
  <si>
    <t>彩色A3幅面自动双面馈纸式高速扫描仪 型号：X5110C、品牌：影源</t>
  </si>
  <si>
    <t>华为磁盘阵列 品牌 ：华为/Huawei、型号：OceanStor 5110 V5 外接式</t>
  </si>
  <si>
    <t>A02010502</t>
  </si>
  <si>
    <t>磁盘阵列</t>
  </si>
  <si>
    <t>华三刀片服务器</t>
  </si>
  <si>
    <t>A02010104</t>
  </si>
  <si>
    <t>刀片服务器</t>
  </si>
  <si>
    <t>离退休人员工作处小计</t>
  </si>
  <si>
    <t>离退休人员工作处</t>
  </si>
  <si>
    <t>02Y02162</t>
  </si>
  <si>
    <t>离退休活动费</t>
  </si>
  <si>
    <t>重阳节祝寿活动祝寿物品</t>
  </si>
  <si>
    <t>件</t>
  </si>
  <si>
    <t>离退休职工迎春游园活动奖品</t>
  </si>
  <si>
    <t>70g复印纸</t>
  </si>
  <si>
    <t>A05040101</t>
  </si>
  <si>
    <t>复印纸</t>
  </si>
  <si>
    <t>博物馆小计</t>
  </si>
  <si>
    <t>博物馆</t>
  </si>
  <si>
    <t>博物馆藏品（标本）征集专项</t>
  </si>
  <si>
    <t>藏品</t>
  </si>
  <si>
    <t>海洋药标本</t>
  </si>
  <si>
    <t>份</t>
  </si>
  <si>
    <t>学生工作处小计</t>
  </si>
  <si>
    <t>学生工作处</t>
  </si>
  <si>
    <t>08J19009</t>
  </si>
  <si>
    <t>奖助基金-其他</t>
  </si>
  <si>
    <t>在校生月饼</t>
  </si>
  <si>
    <t>学生手册印刷</t>
  </si>
  <si>
    <t>本</t>
  </si>
  <si>
    <t>端午节粽子</t>
  </si>
  <si>
    <t>02Z00058</t>
  </si>
  <si>
    <t>学生管理</t>
  </si>
  <si>
    <t>印刷荣誉证书</t>
  </si>
  <si>
    <t>档案袋</t>
  </si>
  <si>
    <t>自律承诺书</t>
  </si>
  <si>
    <t>学生证</t>
  </si>
  <si>
    <t>02Z00079</t>
  </si>
  <si>
    <t>大学生艾滋病防治工作专项经费</t>
  </si>
  <si>
    <t>艾滋病教育宣传手册</t>
  </si>
  <si>
    <t>广西中医药大学“一站式”学生社区建设专项经费</t>
  </si>
  <si>
    <t>投影仪</t>
  </si>
  <si>
    <t>A02020200</t>
  </si>
  <si>
    <t>办公桌</t>
  </si>
  <si>
    <t>A05010201</t>
  </si>
  <si>
    <t>投影幕</t>
  </si>
  <si>
    <t>A02020300</t>
  </si>
  <si>
    <t>块</t>
  </si>
  <si>
    <t>打印机</t>
  </si>
  <si>
    <t>A02021001</t>
  </si>
  <si>
    <t>挂式空调</t>
  </si>
  <si>
    <t>A02052305</t>
  </si>
  <si>
    <t>空调机组</t>
  </si>
  <si>
    <t>立式空调</t>
  </si>
  <si>
    <t>信息技术中心小计</t>
  </si>
  <si>
    <t>信息技术中心</t>
  </si>
  <si>
    <t>02Y02108</t>
  </si>
  <si>
    <t>带宽租赁服务费</t>
  </si>
  <si>
    <t>校园网互联网出口带宽服务</t>
  </si>
  <si>
    <t>C17010200</t>
  </si>
  <si>
    <t>网络接入服务</t>
  </si>
  <si>
    <t>数据中心运行维修费</t>
  </si>
  <si>
    <t>C16070100</t>
  </si>
  <si>
    <t>基础环境运维服务</t>
  </si>
  <si>
    <t>04B99301</t>
  </si>
  <si>
    <t>网络安全等级保护测评与网络安全设备维保服务</t>
  </si>
  <si>
    <t>2个三级系统的等保测评服务</t>
  </si>
  <si>
    <t>C16060000</t>
  </si>
  <si>
    <t>测试评估认证服务</t>
  </si>
  <si>
    <t>深信服务AF-6020 下一代防火墙</t>
  </si>
  <si>
    <t>C16070200</t>
  </si>
  <si>
    <t>硬件运维服务</t>
  </si>
  <si>
    <t>深信服务AC-1000 上网行为管理</t>
  </si>
  <si>
    <t>盛邦RayWaf-5516M</t>
  </si>
  <si>
    <t>盛邦RayGate 综合治理平台RayGate-3008</t>
  </si>
  <si>
    <t>安恒运维审计与风险控制 堡垒机</t>
  </si>
  <si>
    <t>安恒综合日志审计平台</t>
  </si>
  <si>
    <t>城市热点认证计费系统</t>
  </si>
  <si>
    <t>深信服务SSl vpn</t>
  </si>
  <si>
    <t>深信服务AD-1000 负载均衡</t>
  </si>
  <si>
    <t>深信服务BVT-1000 漏洞扫描</t>
  </si>
  <si>
    <t>安恒大数据智能安全平台 APT探针</t>
  </si>
  <si>
    <t>安恒智能安全分析平台 态势感知</t>
  </si>
  <si>
    <t>安恒数据库审计</t>
  </si>
  <si>
    <t>安恒终端安全产品EDR</t>
  </si>
  <si>
    <t>奇安信防火墙</t>
  </si>
  <si>
    <t>门户网站集群系统商业密码改造与商用密码应用安全性评估</t>
  </si>
  <si>
    <t>商用密码应用安全性评估</t>
  </si>
  <si>
    <t>IPSEC/SSL 综合安全网关</t>
  </si>
  <si>
    <t>A02010312</t>
  </si>
  <si>
    <t>密码产品</t>
  </si>
  <si>
    <t>国密堡垒机</t>
  </si>
  <si>
    <t>国密站点证书</t>
  </si>
  <si>
    <t>签名验签服务器</t>
  </si>
  <si>
    <t>服务器密码机</t>
  </si>
  <si>
    <t>国密门禁系统</t>
  </si>
  <si>
    <t>国密监控系统</t>
  </si>
  <si>
    <t>智能密码钥匙</t>
  </si>
  <si>
    <t>信息系统密码改造</t>
  </si>
  <si>
    <t>云计算平台维保服务</t>
  </si>
  <si>
    <t>H3C云计算平台和华为云计算平台维保服务</t>
  </si>
  <si>
    <t>C16070000</t>
  </si>
  <si>
    <t>运行维护服务</t>
  </si>
  <si>
    <t>邮件系统维保</t>
  </si>
  <si>
    <t>coremail邮件系统维保</t>
  </si>
  <si>
    <t>C16070300</t>
  </si>
  <si>
    <t>软件运维服务</t>
  </si>
  <si>
    <t>演播室智能化升级</t>
  </si>
  <si>
    <t>服务器</t>
  </si>
  <si>
    <t>智慧运营中心</t>
  </si>
  <si>
    <t>网络云盘</t>
  </si>
  <si>
    <t>高职院小计</t>
  </si>
  <si>
    <t>高职院</t>
  </si>
  <si>
    <t>02Y02084</t>
  </si>
  <si>
    <t>教学讲义等教学资料印刷</t>
  </si>
  <si>
    <t>页</t>
  </si>
  <si>
    <t>02Y02080</t>
  </si>
  <si>
    <t>高职教学耗材</t>
  </si>
  <si>
    <t>实验教学耗材</t>
  </si>
  <si>
    <t>C23140100</t>
  </si>
  <si>
    <t>招生就业处（创新创业学院）小计</t>
  </si>
  <si>
    <t>招生就业处（创新创业学院）</t>
  </si>
  <si>
    <t>02Z00044</t>
  </si>
  <si>
    <t>毕业生质量追踪第三方调查</t>
  </si>
  <si>
    <t>02Z00047</t>
  </si>
  <si>
    <t>招生印刷费</t>
  </si>
  <si>
    <t>招生简章</t>
  </si>
  <si>
    <t>c081401</t>
  </si>
  <si>
    <t>招生宣传折页</t>
  </si>
  <si>
    <t>录取通知书</t>
  </si>
  <si>
    <t>新生入学须知</t>
  </si>
  <si>
    <t>宣传展架</t>
  </si>
  <si>
    <t>02Z00050</t>
  </si>
  <si>
    <t>招生宣传费</t>
  </si>
  <si>
    <t>宣传视频</t>
  </si>
  <si>
    <t>c0806</t>
  </si>
  <si>
    <t>教学实验实训中心小计</t>
  </si>
  <si>
    <t>教学实验实训中心</t>
  </si>
  <si>
    <t>小型仪器设备购置费</t>
  </si>
  <si>
    <t>活套活锅磁力搅拌器</t>
  </si>
  <si>
    <t>A033412</t>
  </si>
  <si>
    <t>教学专用仪器</t>
  </si>
  <si>
    <t>10</t>
  </si>
  <si>
    <t>1000</t>
  </si>
  <si>
    <t>三用紫外仪</t>
  </si>
  <si>
    <t>电子天平</t>
  </si>
  <si>
    <t>700</t>
  </si>
  <si>
    <t>卤素水分测定仪</t>
  </si>
  <si>
    <t>6</t>
  </si>
  <si>
    <t>2000</t>
  </si>
  <si>
    <t>电热数显恒温水浴锅</t>
  </si>
  <si>
    <t>800</t>
  </si>
  <si>
    <t>电陶炉(带锅）</t>
  </si>
  <si>
    <t>600</t>
  </si>
  <si>
    <t>离心机</t>
  </si>
  <si>
    <t>14000</t>
  </si>
  <si>
    <t>超纯水机</t>
  </si>
  <si>
    <t>25000</t>
  </si>
  <si>
    <t>臀部肌肉注射仿真模型</t>
  </si>
  <si>
    <t>具</t>
  </si>
  <si>
    <t>静脉穿刺仿真手臂</t>
  </si>
  <si>
    <t>1300</t>
  </si>
  <si>
    <t>皮内注射仿真模型</t>
  </si>
  <si>
    <t>900</t>
  </si>
  <si>
    <t>佩戴式上臂肌肉注射仿真模型</t>
  </si>
  <si>
    <t>24</t>
  </si>
  <si>
    <t>1200</t>
  </si>
  <si>
    <t>轮椅</t>
  </si>
  <si>
    <t>8</t>
  </si>
  <si>
    <t>750</t>
  </si>
  <si>
    <t>二用听诊器</t>
  </si>
  <si>
    <t>100</t>
  </si>
  <si>
    <t>汗蒸箱熏蒸仪带熏蒸机</t>
  </si>
  <si>
    <t>20</t>
  </si>
  <si>
    <t>500</t>
  </si>
  <si>
    <t>万分之一电子天平</t>
  </si>
  <si>
    <t>1</t>
  </si>
  <si>
    <t>20000</t>
  </si>
  <si>
    <t>中药粉碎机</t>
  </si>
  <si>
    <t>300</t>
  </si>
  <si>
    <t>手动中药切片机</t>
  </si>
  <si>
    <t>1100</t>
  </si>
  <si>
    <t>电热套</t>
  </si>
  <si>
    <t>400</t>
  </si>
  <si>
    <t>pH计</t>
  </si>
  <si>
    <t>红外线快速干燥箱</t>
  </si>
  <si>
    <t>分光度计</t>
  </si>
  <si>
    <t>红外炉</t>
  </si>
  <si>
    <t>组织捣碎机</t>
  </si>
  <si>
    <t>台式低速离心机</t>
  </si>
  <si>
    <t>不锈钢断水自控蒸馏水器</t>
  </si>
  <si>
    <t>冰箱</t>
  </si>
  <si>
    <t>实验教学仪器设备维修费</t>
  </si>
  <si>
    <t>LENOVO7256粉盒</t>
  </si>
  <si>
    <t>C230201</t>
  </si>
  <si>
    <t>综合零售服务</t>
  </si>
  <si>
    <t>9</t>
  </si>
  <si>
    <t>投影机液晶板组件及维修</t>
  </si>
  <si>
    <t>5</t>
  </si>
  <si>
    <t>显微镜芯片组件及维修</t>
  </si>
  <si>
    <t>7</t>
  </si>
  <si>
    <t>电脑CPU及维修</t>
  </si>
  <si>
    <t>幕布电机及维修</t>
  </si>
  <si>
    <t>超净台电机及维修</t>
  </si>
  <si>
    <t>超净台控制板及维修</t>
  </si>
  <si>
    <t>生物机能机接口板及维修</t>
  </si>
  <si>
    <t>施乐彩打机接口板及维修</t>
  </si>
  <si>
    <t>LENOVO电脑主板及维修</t>
  </si>
  <si>
    <t>空调电源板及维修</t>
  </si>
  <si>
    <t>攻放机攻放板及维修</t>
  </si>
  <si>
    <t>DELL服务器CPU及维修</t>
  </si>
  <si>
    <t>点样机主控板及维修</t>
  </si>
  <si>
    <t>投影机电源板及维修</t>
  </si>
  <si>
    <t>恒温箱温控表头及维修</t>
  </si>
  <si>
    <t>显微镜载物台维修</t>
  </si>
  <si>
    <t>打印机原装硒鼓</t>
  </si>
  <si>
    <t>16G内存</t>
  </si>
  <si>
    <t>显示器屏组件及维修</t>
  </si>
  <si>
    <t>512G固态盘及数据线</t>
  </si>
  <si>
    <t>打印机搓纸组件及维修</t>
  </si>
  <si>
    <t>排插</t>
  </si>
  <si>
    <t>数据线</t>
  </si>
  <si>
    <t>LENOVO电脑电源及维修</t>
  </si>
  <si>
    <t>打粉机维修</t>
  </si>
  <si>
    <t>HP电脑主板及维修</t>
  </si>
  <si>
    <t>HP电脑电源及维修</t>
  </si>
  <si>
    <t>监控服务器维修及主板</t>
  </si>
  <si>
    <t>球机摄像头维修及电源板</t>
  </si>
  <si>
    <t>LENOVO服务器维修及内存</t>
  </si>
  <si>
    <t>白板支架维修</t>
  </si>
  <si>
    <t>洗衣机控制板及维修</t>
  </si>
  <si>
    <t>显示器电源板及维修</t>
  </si>
  <si>
    <t>HP显示器屏组件及维修</t>
  </si>
  <si>
    <t>HP显示器电源板及维修</t>
  </si>
  <si>
    <t>DELL电脑维修及主板</t>
  </si>
  <si>
    <t>DELL电脑维修及软件</t>
  </si>
  <si>
    <t>LENOVO7256硒鼓及维修</t>
  </si>
  <si>
    <t>HDMI数据线</t>
  </si>
  <si>
    <t>键鼠套件</t>
  </si>
  <si>
    <t>打印机定影组件及维修</t>
  </si>
  <si>
    <t>智能崩解仪维修</t>
  </si>
  <si>
    <t>手术灯维修</t>
  </si>
  <si>
    <t>冰箱控制板及维修</t>
  </si>
  <si>
    <t>水浴锅控制表头及维修</t>
  </si>
  <si>
    <t>超声波清洗器控制板及维修</t>
  </si>
  <si>
    <t>旋转蒸发器控制器及维修</t>
  </si>
  <si>
    <t>投影机主板及维修</t>
  </si>
  <si>
    <t>光纤交换机光模块及维修</t>
  </si>
  <si>
    <t>天平称维修</t>
  </si>
  <si>
    <t>控温磁力搅拌器主板及维修</t>
  </si>
  <si>
    <t>恒温箱控制表及维修</t>
  </si>
  <si>
    <t>离心机控制板及维修</t>
  </si>
  <si>
    <t>笔记本屏组件及维修</t>
  </si>
  <si>
    <t>循环水泵电机维修</t>
  </si>
  <si>
    <t>培养箱维修</t>
  </si>
  <si>
    <t>光纤交换机接口板及维修</t>
  </si>
  <si>
    <t>内存及维修</t>
  </si>
  <si>
    <t>CPU及电脑维修</t>
  </si>
  <si>
    <t>CANON2900碳粉</t>
  </si>
  <si>
    <t>VGA分频器</t>
  </si>
  <si>
    <t>投影机灯泡及维修</t>
  </si>
  <si>
    <t>CANON6580墨盒</t>
  </si>
  <si>
    <t>打印服务器</t>
  </si>
  <si>
    <t>网跳线</t>
  </si>
  <si>
    <t>HP1005硒鼓</t>
  </si>
  <si>
    <t>输液架轮及维修</t>
  </si>
  <si>
    <t>抢救柜维修及配件</t>
  </si>
  <si>
    <t>鼠标</t>
  </si>
  <si>
    <t>中控系统维修及分屏器</t>
  </si>
  <si>
    <t>CANON7018彩打机碳粉盒彩色</t>
  </si>
  <si>
    <t>HP1025彩打机硒鼓及维修</t>
  </si>
  <si>
    <t>扩音器</t>
  </si>
  <si>
    <t>DELL专用电源及维修</t>
  </si>
  <si>
    <t>负压吸引器表头及维修</t>
  </si>
  <si>
    <t>负压吸引器固定圈</t>
  </si>
  <si>
    <t>控温磁力搅拌器电热套</t>
  </si>
  <si>
    <t>HP400硒鼓</t>
  </si>
  <si>
    <t>红外电热炉维修</t>
  </si>
  <si>
    <t>HP132打印机粉盒</t>
  </si>
  <si>
    <t>一拖二无线话筒及维修</t>
  </si>
  <si>
    <t>3600无线路由</t>
  </si>
  <si>
    <t>HP203粉盒</t>
  </si>
  <si>
    <t>VGA分屏器</t>
  </si>
  <si>
    <t>球机摄像头机芯及维修</t>
  </si>
  <si>
    <t>液晶升降机控制板及维修</t>
  </si>
  <si>
    <t>液晶升降机电机</t>
  </si>
  <si>
    <t>显微镜电位器及维修</t>
  </si>
  <si>
    <t>红外电热炉控制板</t>
  </si>
  <si>
    <t>CANON2900鼓</t>
  </si>
  <si>
    <t>投影机VGA线30M及安装调试</t>
  </si>
  <si>
    <t>LENOVO7605碳粉</t>
  </si>
  <si>
    <t>DELL服务器电源及维修</t>
  </si>
  <si>
    <t>机柜散热风扇</t>
  </si>
  <si>
    <t>7530粉盒</t>
  </si>
  <si>
    <t>投影机吊架</t>
  </si>
  <si>
    <t>VGA投影数据线25M</t>
  </si>
  <si>
    <t>安装调试费及其它材料</t>
  </si>
  <si>
    <t>HP1108碳粉</t>
  </si>
  <si>
    <t>电脑内存及维修</t>
  </si>
  <si>
    <t>空调摇控器</t>
  </si>
  <si>
    <t>TP16口支架交换机及维修</t>
  </si>
  <si>
    <t>打印机粉盒</t>
  </si>
  <si>
    <t>USB集线器</t>
  </si>
  <si>
    <t>施乐打印机电源板及维修</t>
  </si>
  <si>
    <t>HDMI转VGA</t>
  </si>
  <si>
    <t>TP转VGA</t>
  </si>
  <si>
    <t>投影机摇控器</t>
  </si>
  <si>
    <t>CANON打印机喷头及维修</t>
  </si>
  <si>
    <t>电热炉控制板及维修</t>
  </si>
  <si>
    <t>纳米粒度分析仪电源板及维修</t>
  </si>
  <si>
    <t>培养箱控制板及维修</t>
  </si>
  <si>
    <t>高效包衣机电源板及维修</t>
  </si>
  <si>
    <t>HP一体机屏组件及维修</t>
  </si>
  <si>
    <t>恒温水浴锅维修</t>
  </si>
  <si>
    <t>HP一体电脑维修及主板</t>
  </si>
  <si>
    <t>显卡及维修</t>
  </si>
  <si>
    <t>HP1025彩打机粉盒</t>
  </si>
  <si>
    <t>生化培养箱维修及控制器</t>
  </si>
  <si>
    <t>恒温水浴锅表头及维修</t>
  </si>
  <si>
    <t>3</t>
  </si>
  <si>
    <t>多功能包衣机控制板及维修</t>
  </si>
  <si>
    <t>2</t>
  </si>
  <si>
    <t>自动颗粒包装机电源板及维修</t>
  </si>
  <si>
    <t>打印机转印组件及维修</t>
  </si>
  <si>
    <t>LENOVO显示器屏组件及维修</t>
  </si>
  <si>
    <t>LENOVO7605粉盒</t>
  </si>
  <si>
    <t>SONY投影机液晶板组件及维修</t>
  </si>
  <si>
    <t>14</t>
  </si>
  <si>
    <t>华硕电脑主板及维修</t>
  </si>
  <si>
    <t>TP无线网卡</t>
  </si>
  <si>
    <t>4</t>
  </si>
  <si>
    <t>旋转式压片机控制板及维修</t>
  </si>
  <si>
    <t>洗衣机维修及控制面板</t>
  </si>
  <si>
    <t>显微镜接口板及维修</t>
  </si>
  <si>
    <t>抽水泵维修</t>
  </si>
  <si>
    <t>泡罩包装机电源板</t>
  </si>
  <si>
    <t>电机维修</t>
  </si>
  <si>
    <t>微炉管及维修</t>
  </si>
  <si>
    <t>电热管及维修</t>
  </si>
  <si>
    <t>AOC一体电脑维修</t>
  </si>
  <si>
    <t>血压计维修</t>
  </si>
  <si>
    <t>CANON彩打机维修及接口板</t>
  </si>
  <si>
    <t>箱式沸腾干燥机维修</t>
  </si>
  <si>
    <t>水循环真空泵维修</t>
  </si>
  <si>
    <t>苹果平板电脑板维修</t>
  </si>
  <si>
    <t>LENOVO7615硒鼓</t>
  </si>
  <si>
    <t>CANON6010彩打机粉盒</t>
  </si>
  <si>
    <t>hp154彩打硒鼓</t>
  </si>
  <si>
    <t>HP154黑色硒鼓</t>
  </si>
  <si>
    <t>电源适配器</t>
  </si>
  <si>
    <t>12</t>
  </si>
  <si>
    <t>CANON2900硒鼓</t>
  </si>
  <si>
    <t>施乐打印机搓纸组件</t>
  </si>
  <si>
    <t>CANON2900离合器及维修</t>
  </si>
  <si>
    <t>显微镜维修</t>
  </si>
  <si>
    <t>DELL电脑电源及维修</t>
  </si>
  <si>
    <t>LENOVO2400碳粉</t>
  </si>
  <si>
    <t>音箱电源板及维修</t>
  </si>
  <si>
    <t>微软平板屏总成及维修</t>
  </si>
  <si>
    <t>USB声卡</t>
  </si>
  <si>
    <t>USB延长线</t>
  </si>
  <si>
    <t>电热炉维修</t>
  </si>
  <si>
    <t>通用微控制器实验箱控制板</t>
  </si>
  <si>
    <t>中控主板及维修</t>
  </si>
  <si>
    <t>医药箱及安装</t>
  </si>
  <si>
    <t>HP1005定影组件及维修</t>
  </si>
  <si>
    <t>压力蒸汽灭菌锅维修</t>
  </si>
  <si>
    <t>多媒体教学一体机主板及维修</t>
  </si>
  <si>
    <t>施乐复印机碳粉</t>
  </si>
  <si>
    <t>DELL电脑维修及内存</t>
  </si>
  <si>
    <t>组织捣碎机维修</t>
  </si>
  <si>
    <t>制丸机控制板及维修</t>
  </si>
  <si>
    <t>服务器内存及维修</t>
  </si>
  <si>
    <t>机能机接口板及维修</t>
  </si>
  <si>
    <t>CANON7010彩色机粉盒</t>
  </si>
  <si>
    <t>CANON7010黑色粉盒</t>
  </si>
  <si>
    <t>综合实验仪维修</t>
  </si>
  <si>
    <t>口腔学生机维修</t>
  </si>
  <si>
    <t>减压气压阀</t>
  </si>
  <si>
    <t>LENOVO　M7605碳粉</t>
  </si>
  <si>
    <t>干燥箱控制器及维修</t>
  </si>
  <si>
    <t>11</t>
  </si>
  <si>
    <t>HP1020电源板及维修</t>
  </si>
  <si>
    <t>触摸屏电源板及维修</t>
  </si>
  <si>
    <t>交换机电源板及维修</t>
  </si>
  <si>
    <t>LENOVO电脑CPU及维修</t>
  </si>
  <si>
    <t>LENOVO打印机硒鼓及维修</t>
  </si>
  <si>
    <t>复印机搓纸组件及维修</t>
  </si>
  <si>
    <t>复印机转印棍及维修</t>
  </si>
  <si>
    <t>片剂四用测定仪电源板及维修</t>
  </si>
  <si>
    <t>施乐彩打机定影组件及维修</t>
  </si>
  <si>
    <t>13</t>
  </si>
  <si>
    <t>打印机激光器及维修</t>
  </si>
  <si>
    <t>天平称显示板及维修</t>
  </si>
  <si>
    <t>投影机数据线</t>
  </si>
  <si>
    <t>恒温电热管及维修</t>
  </si>
  <si>
    <t>服务器电源及维修</t>
  </si>
  <si>
    <t>耳机</t>
  </si>
  <si>
    <t>VGA数据线30M</t>
  </si>
  <si>
    <t>纯水机维修</t>
  </si>
  <si>
    <t>DVI线</t>
  </si>
  <si>
    <t>二进一出分屏器</t>
  </si>
  <si>
    <t>CANON2900定影组件及维修</t>
  </si>
  <si>
    <t>红外炉维修</t>
  </si>
  <si>
    <t>显微镜40倍镜头及维修</t>
  </si>
  <si>
    <t>显微镜100倍镜头及维修</t>
  </si>
  <si>
    <t>48口交换机及维修</t>
  </si>
  <si>
    <t>兄弟1618粉盒</t>
  </si>
  <si>
    <t>HP1008搓纸组件及维修</t>
  </si>
  <si>
    <t>婴儿心肺复苏模拟机维修</t>
  </si>
  <si>
    <t>高级病床维修</t>
  </si>
  <si>
    <t>USB鼠标</t>
  </si>
  <si>
    <t>CANON6580喷头及维修</t>
  </si>
  <si>
    <t>兄弟B7530粉盒</t>
  </si>
  <si>
    <t>听诊器维修</t>
  </si>
  <si>
    <t>声卡</t>
  </si>
  <si>
    <t>CANON　236墨盒</t>
  </si>
  <si>
    <t>吊架</t>
  </si>
  <si>
    <t>VGA线25M</t>
  </si>
  <si>
    <t>电源线２5M</t>
  </si>
  <si>
    <t>线槽</t>
  </si>
  <si>
    <t>安装调试费</t>
  </si>
  <si>
    <t>固太盘及软件</t>
  </si>
  <si>
    <t>手术灯电源板</t>
  </si>
  <si>
    <t>恒温箱控制器及维修</t>
  </si>
  <si>
    <t>USB免驱无线网卡</t>
  </si>
  <si>
    <t>TYPE-C转VGA线</t>
  </si>
  <si>
    <t>USB转网口</t>
  </si>
  <si>
    <t>LENOVO7256定影组件及维修</t>
  </si>
  <si>
    <t>双显显卡</t>
  </si>
  <si>
    <t>2T移动硬盘</t>
  </si>
  <si>
    <t>2T硬盘</t>
  </si>
  <si>
    <t>EPSON　L850接口板及维修</t>
  </si>
  <si>
    <t>EPSON 墨水</t>
  </si>
  <si>
    <t>HP400一体机电源板及维修</t>
  </si>
  <si>
    <t>中控控制面板及维修</t>
  </si>
  <si>
    <t>CANON1380硒鼓</t>
  </si>
  <si>
    <t>HP400接口板及维修</t>
  </si>
  <si>
    <t>兄弟7080接口板及维修</t>
  </si>
  <si>
    <t>20M VGA数据线及安装</t>
  </si>
  <si>
    <t>DDR4 8G内存</t>
  </si>
  <si>
    <t>兄弟1618激光器及维修</t>
  </si>
  <si>
    <t>平板电脑主板及维修</t>
  </si>
  <si>
    <t>USB转接红外热像仪线</t>
  </si>
  <si>
    <t>中控电源板及维修</t>
  </si>
  <si>
    <t>兄弟1618硒鼓套件及维修</t>
  </si>
  <si>
    <t>64GU盘</t>
  </si>
  <si>
    <t>20M VGA线</t>
  </si>
  <si>
    <t>HP1005激光器及维修</t>
  </si>
  <si>
    <t>饮水机维修</t>
  </si>
  <si>
    <t>LENOVO打印机硒鼓</t>
  </si>
  <si>
    <t>LENOVO2400硒鼓及维修</t>
  </si>
  <si>
    <t>CANON6018硒鼓</t>
  </si>
  <si>
    <t>施乐彩色打印机粉盒</t>
  </si>
  <si>
    <t>128GU盘</t>
  </si>
  <si>
    <t>循环水泵维修</t>
  </si>
  <si>
    <t>注射泵电池及维修</t>
  </si>
  <si>
    <t>心电图机电池及维修</t>
  </si>
  <si>
    <t>输液泵电池及维修</t>
  </si>
  <si>
    <t>输液泵按键面板及维修</t>
  </si>
  <si>
    <t>离心机按键板及维修</t>
  </si>
  <si>
    <t>施乐彩打机硒鼓</t>
  </si>
  <si>
    <t>NEC投影机摇控器</t>
  </si>
  <si>
    <t>显微镜电源板及维修</t>
  </si>
  <si>
    <t>LENOVO7605接口板及维修</t>
  </si>
  <si>
    <t>CANON2900定影维修</t>
  </si>
  <si>
    <t>打印机喷头</t>
  </si>
  <si>
    <t>痛阈测试仪维修</t>
  </si>
  <si>
    <t>交换器</t>
  </si>
  <si>
    <t>智能交互平板电源模块及维修</t>
  </si>
  <si>
    <t>电脑网络维修</t>
  </si>
  <si>
    <t>格力空调摇控器</t>
  </si>
  <si>
    <t>美的控周摇控器</t>
  </si>
  <si>
    <t>LENOVO7615粉盒</t>
  </si>
  <si>
    <t>LED屏控制卡及维修</t>
  </si>
  <si>
    <t>LED点陈单元板</t>
  </si>
  <si>
    <t>排线</t>
  </si>
  <si>
    <t>LENOVO2206粉盒</t>
  </si>
  <si>
    <t>自动门摇控器</t>
  </si>
  <si>
    <t>鼓风干燥箱控制器及维修</t>
  </si>
  <si>
    <t>美的空调控制板及维修</t>
  </si>
  <si>
    <t>CANON7018硒鼓</t>
  </si>
  <si>
    <t>交换机维修</t>
  </si>
  <si>
    <t>经络仪电源板及维修</t>
  </si>
  <si>
    <t>心电图机维修</t>
  </si>
  <si>
    <t>CANON D1380扫描支架及维修</t>
  </si>
  <si>
    <t>HP1106碳粉</t>
  </si>
  <si>
    <t>投影支架及线材</t>
  </si>
  <si>
    <t>02Y02058</t>
  </si>
  <si>
    <t>人体标本收集费</t>
  </si>
  <si>
    <t>教学灌注人体标本</t>
  </si>
  <si>
    <t>02Y02057</t>
  </si>
  <si>
    <t>实验用品及耗材</t>
  </si>
  <si>
    <t>1.5ml离心管</t>
  </si>
  <si>
    <t>盒</t>
  </si>
  <si>
    <t>包</t>
  </si>
  <si>
    <t>10ml注射器</t>
  </si>
  <si>
    <t>箱</t>
  </si>
  <si>
    <t>1ml滴管</t>
  </si>
  <si>
    <t>1ml一次性吸管</t>
  </si>
  <si>
    <t>1ML移液枪头</t>
  </si>
  <si>
    <t>200ul移液枪</t>
  </si>
  <si>
    <t>支</t>
  </si>
  <si>
    <t>200ul移液枪头</t>
  </si>
  <si>
    <t>24口圆底烧瓶</t>
  </si>
  <si>
    <t>2ml离心管</t>
  </si>
  <si>
    <t>722型比色皿</t>
  </si>
  <si>
    <t>G3垂熔玻璃漏斗</t>
  </si>
  <si>
    <t>PET瓶（含盖）</t>
  </si>
  <si>
    <t>安瓿瓶</t>
  </si>
  <si>
    <t>奥氏黏度计</t>
  </si>
  <si>
    <t>巴氏刻度吸管</t>
  </si>
  <si>
    <t>白色滴瓶</t>
  </si>
  <si>
    <t>白色广口瓶</t>
  </si>
  <si>
    <t>白色棉线</t>
  </si>
  <si>
    <t>条</t>
  </si>
  <si>
    <t>白色试剂瓶</t>
  </si>
  <si>
    <t>比重瓶</t>
  </si>
  <si>
    <t>表面皿</t>
  </si>
  <si>
    <t>病理级显微镜载玻片</t>
  </si>
  <si>
    <t>玻璃储液器</t>
  </si>
  <si>
    <t>玻璃带塞刻度管</t>
  </si>
  <si>
    <t>玻璃带塞试管</t>
  </si>
  <si>
    <t>玻璃滴管</t>
  </si>
  <si>
    <t>玻璃离心管</t>
  </si>
  <si>
    <t>玻璃培养皿</t>
  </si>
  <si>
    <t>玻璃塞</t>
  </si>
  <si>
    <t>玻璃烧杯</t>
  </si>
  <si>
    <t>玻璃试管</t>
  </si>
  <si>
    <t>玻璃试管(99料)</t>
  </si>
  <si>
    <t>玻璃试剂瓶</t>
  </si>
  <si>
    <t>玻璃吸管</t>
  </si>
  <si>
    <t>玻片</t>
  </si>
  <si>
    <t>不锈钢药勺</t>
  </si>
  <si>
    <t>布氏漏斗</t>
  </si>
  <si>
    <t>层析柱</t>
  </si>
  <si>
    <t>根</t>
  </si>
  <si>
    <t>称量瓶</t>
  </si>
  <si>
    <t>称量药品小号勺子</t>
  </si>
  <si>
    <t>抽滤瓶</t>
  </si>
  <si>
    <t>纯铜接种棒</t>
  </si>
  <si>
    <t>磁力搅拌子</t>
  </si>
  <si>
    <t>粒</t>
  </si>
  <si>
    <t>磁子</t>
  </si>
  <si>
    <t>颗</t>
  </si>
  <si>
    <t>大口反应器</t>
  </si>
  <si>
    <t>大瓶刷</t>
  </si>
  <si>
    <t>大烧杯刷</t>
  </si>
  <si>
    <t>把</t>
  </si>
  <si>
    <t>大试管刷</t>
  </si>
  <si>
    <t>大头针</t>
  </si>
  <si>
    <t>方形筛网</t>
  </si>
  <si>
    <t>盖玻片</t>
  </si>
  <si>
    <t>肝素抗凝管</t>
  </si>
  <si>
    <t>干燥器</t>
  </si>
  <si>
    <t>高效液相进样瓶(棕色，带盖）</t>
  </si>
  <si>
    <t>高型烧杯</t>
  </si>
  <si>
    <t>广口玻璃试剂瓶</t>
  </si>
  <si>
    <t>广口瓶</t>
  </si>
  <si>
    <t>广口瓶(99料)</t>
  </si>
  <si>
    <t>广口试剂瓶</t>
  </si>
  <si>
    <t>广口试剂瓶(棕色)</t>
  </si>
  <si>
    <t>广口锥形瓶</t>
  </si>
  <si>
    <t>硅胶管</t>
  </si>
  <si>
    <t>硅胶塞</t>
  </si>
  <si>
    <t>硅橡胶管</t>
  </si>
  <si>
    <t>合</t>
  </si>
  <si>
    <t>硅橡胶塞</t>
  </si>
  <si>
    <t>硅橡胶印模</t>
  </si>
  <si>
    <t>付</t>
  </si>
  <si>
    <t>挥发油提取器</t>
  </si>
  <si>
    <t>胶头滴管</t>
  </si>
  <si>
    <t>胶头滴头</t>
  </si>
  <si>
    <t>结晶漏斗</t>
  </si>
  <si>
    <t>进口废液回收容器红色(含漏斗)</t>
  </si>
  <si>
    <t>进样瓶（棕色）</t>
  </si>
  <si>
    <t>进样瓶盖</t>
  </si>
  <si>
    <t>进液瓶（白色）</t>
  </si>
  <si>
    <t>精密pH试纸</t>
  </si>
  <si>
    <t>精密试纸</t>
  </si>
  <si>
    <t>具塞比色筒</t>
  </si>
  <si>
    <t>具塞标本缸</t>
  </si>
  <si>
    <t>具塞玻璃刻度试管</t>
  </si>
  <si>
    <t>具塞刻度试管</t>
  </si>
  <si>
    <t>具塞离心管</t>
  </si>
  <si>
    <t>具塞三角瓶</t>
  </si>
  <si>
    <t>蓝盖瓶</t>
  </si>
  <si>
    <t>冷冻盒(带盖子)</t>
  </si>
  <si>
    <t>冷凝管刷</t>
  </si>
  <si>
    <t>冷凝夹</t>
  </si>
  <si>
    <t>离心管</t>
  </si>
  <si>
    <t>离心管（带刻度）</t>
  </si>
  <si>
    <t>离心机离心筒</t>
  </si>
  <si>
    <t>梨形分液漏斗</t>
  </si>
  <si>
    <t>两用滴定管</t>
  </si>
  <si>
    <t>量筒</t>
  </si>
  <si>
    <t>龙头瓶</t>
  </si>
  <si>
    <t>漏斗</t>
  </si>
  <si>
    <t>螺口西林瓶（透明、带盖）</t>
  </si>
  <si>
    <t>螺口西林瓶瓶盖</t>
  </si>
  <si>
    <t>磨口接液管</t>
  </si>
  <si>
    <t>只</t>
  </si>
  <si>
    <t>磨口喷雾瓶</t>
  </si>
  <si>
    <t>磨塞锥形瓶</t>
  </si>
  <si>
    <t>木试管夹</t>
  </si>
  <si>
    <t>牛角软膏刀</t>
  </si>
  <si>
    <t>牛角药勺</t>
  </si>
  <si>
    <t>培养皿</t>
  </si>
  <si>
    <t>平皿(99料)</t>
  </si>
  <si>
    <t>普通漏斗</t>
  </si>
  <si>
    <t>切片盒</t>
  </si>
  <si>
    <t>茄型烧瓶</t>
  </si>
  <si>
    <t>球形冷凝管</t>
  </si>
  <si>
    <t>球形冷凝管刷</t>
  </si>
  <si>
    <t>球型冷凝管</t>
  </si>
  <si>
    <t>容量瓶</t>
  </si>
  <si>
    <t>ml</t>
  </si>
  <si>
    <t>乳胶管</t>
  </si>
  <si>
    <t>米</t>
  </si>
  <si>
    <t>三角锥形瓶</t>
  </si>
  <si>
    <t>烧杯</t>
  </si>
  <si>
    <t>烧杯刷</t>
  </si>
  <si>
    <t>石棉网</t>
  </si>
  <si>
    <t>石英比色皿</t>
  </si>
  <si>
    <t>对</t>
  </si>
  <si>
    <t>试管</t>
  </si>
  <si>
    <t>试管（各色）</t>
  </si>
  <si>
    <t>试管夹</t>
  </si>
  <si>
    <t>试管架</t>
  </si>
  <si>
    <t>试管刷</t>
  </si>
  <si>
    <t>试剂瓶棕色</t>
  </si>
  <si>
    <t>瓶</t>
  </si>
  <si>
    <t>栓模</t>
  </si>
  <si>
    <t>双凹玻片</t>
  </si>
  <si>
    <t>双槽薄层层析缸</t>
  </si>
  <si>
    <t>双面胶</t>
  </si>
  <si>
    <t>卷</t>
  </si>
  <si>
    <t>塑料量筒</t>
  </si>
  <si>
    <t>塑料尼龙筛网</t>
  </si>
  <si>
    <t>塑料烧杯</t>
  </si>
  <si>
    <t>塑料样本瓶</t>
  </si>
  <si>
    <t>塑料药勺</t>
  </si>
  <si>
    <t>酸碱滴定管</t>
  </si>
  <si>
    <t>酸碱两用滴定管</t>
  </si>
  <si>
    <t>陶瓷托盘</t>
  </si>
  <si>
    <t>陶瓷研钵</t>
  </si>
  <si>
    <t>铁夹</t>
  </si>
  <si>
    <t>铁架台</t>
  </si>
  <si>
    <t>铁架台烧瓶夹</t>
  </si>
  <si>
    <t>铁架台十字夹</t>
  </si>
  <si>
    <t>铁圈</t>
  </si>
  <si>
    <t>铜冲钵</t>
  </si>
  <si>
    <t>铜丝刷</t>
  </si>
  <si>
    <t>透明离心管</t>
  </si>
  <si>
    <t>袋</t>
  </si>
  <si>
    <t>透气三角瓶封口膜</t>
  </si>
  <si>
    <t>推玻片</t>
  </si>
  <si>
    <t>吸水纸</t>
  </si>
  <si>
    <t>吸头</t>
  </si>
  <si>
    <t>细口试剂瓶(白色)</t>
  </si>
  <si>
    <t>细口试剂瓶(棕色)</t>
  </si>
  <si>
    <t>下口塑料蒸馏水瓶</t>
  </si>
  <si>
    <t>显色喷雾瓶</t>
  </si>
  <si>
    <t>显微镜盖玻片</t>
  </si>
  <si>
    <t>橡胶管</t>
  </si>
  <si>
    <t>橡胶圈</t>
  </si>
  <si>
    <t>小持物镊配筒</t>
  </si>
  <si>
    <t>小滴瓶(无色)</t>
  </si>
  <si>
    <t>小滴瓶(棕色)</t>
  </si>
  <si>
    <t>斜三口烧瓶</t>
  </si>
  <si>
    <t>血盖片</t>
  </si>
  <si>
    <t>血平板</t>
  </si>
  <si>
    <t>血球计数板盖玻片</t>
  </si>
  <si>
    <t>研钵</t>
  </si>
  <si>
    <t>研磨器</t>
  </si>
  <si>
    <t>药典筛60目</t>
  </si>
  <si>
    <t>药典筛底盖</t>
  </si>
  <si>
    <t>药典套筛</t>
  </si>
  <si>
    <t>药匙</t>
  </si>
  <si>
    <t>液基细胞检查刷子</t>
  </si>
  <si>
    <t>液相进样瓶（配盖）</t>
  </si>
  <si>
    <t>液相进样瓶盖</t>
  </si>
  <si>
    <t>一次性滴管</t>
  </si>
  <si>
    <t>一次性塑料滴管</t>
  </si>
  <si>
    <t>一次性塑料管，100/包</t>
  </si>
  <si>
    <t>一次性塑料试管</t>
  </si>
  <si>
    <t>一次性塑料试管(10ml)</t>
  </si>
  <si>
    <t>一次性塑料试管(5ml)</t>
  </si>
  <si>
    <t>一次性塑料吸管</t>
  </si>
  <si>
    <t>带刻度移液管</t>
  </si>
  <si>
    <t>移液管</t>
  </si>
  <si>
    <t>移液管架</t>
  </si>
  <si>
    <t>移液管刷</t>
  </si>
  <si>
    <t>移液器</t>
  </si>
  <si>
    <t>移液器吸嘴</t>
  </si>
  <si>
    <t>移液枪</t>
  </si>
  <si>
    <t>移液枪头盒</t>
  </si>
  <si>
    <t>移液枪吸头</t>
  </si>
  <si>
    <t>有把蒸发皿</t>
  </si>
  <si>
    <t>有柄塑料烧杯</t>
  </si>
  <si>
    <t>圆底烧瓶</t>
  </si>
  <si>
    <t>载玻片（单面磨砂）</t>
  </si>
  <si>
    <t>长柄牛角药勺</t>
  </si>
  <si>
    <t>长柄试管刷</t>
  </si>
  <si>
    <t>长柄刷子</t>
  </si>
  <si>
    <t>蒸发皿</t>
  </si>
  <si>
    <t>蒸馏头</t>
  </si>
  <si>
    <t>直形冷凝管</t>
  </si>
  <si>
    <t>止水夹</t>
  </si>
  <si>
    <t>中试管刷</t>
  </si>
  <si>
    <t>锥形瓶</t>
  </si>
  <si>
    <t>紫外线强度指示卡</t>
  </si>
  <si>
    <t>棕色滴瓶</t>
  </si>
  <si>
    <t>棕色滴瓶(99料)</t>
  </si>
  <si>
    <t>棕色广口玻璃试剂瓶</t>
  </si>
  <si>
    <t>棕容量瓶</t>
  </si>
  <si>
    <t>棕色容量瓶</t>
  </si>
  <si>
    <t>棕色试剂瓶</t>
  </si>
  <si>
    <t>广口带刻度试剂瓶</t>
  </si>
  <si>
    <t>滴管</t>
  </si>
  <si>
    <t>铁制试管夹</t>
  </si>
  <si>
    <t>石膏圆柱体</t>
  </si>
  <si>
    <t>比色皿架</t>
  </si>
  <si>
    <t>巴氏吸管架</t>
  </si>
  <si>
    <t>烧瓶刷</t>
  </si>
  <si>
    <t>酒精灯绳</t>
  </si>
  <si>
    <t>玻璃板</t>
  </si>
  <si>
    <t>玻璃色谱柱</t>
  </si>
  <si>
    <t>玻璃比色皿</t>
  </si>
  <si>
    <t>磨口抽滤瓶</t>
  </si>
  <si>
    <t>温度计</t>
  </si>
  <si>
    <t>玻璃小碗</t>
  </si>
  <si>
    <t>磨砂宽口瓶</t>
  </si>
  <si>
    <t>玻璃罐</t>
  </si>
  <si>
    <t>安捷伦液相进样瓶（带盖）</t>
  </si>
  <si>
    <t>空心玻璃管</t>
  </si>
  <si>
    <t>尖头微量进样器（气相色谱仪用）</t>
  </si>
  <si>
    <t>瓶口分液器（套筒式加液瓶，带安全阀可调定量）</t>
  </si>
  <si>
    <t>电子天平软毛刷</t>
  </si>
  <si>
    <t>手持糖度计</t>
  </si>
  <si>
    <t>离心管架</t>
  </si>
  <si>
    <t>60ml白色滴瓶</t>
  </si>
  <si>
    <t>白瓷板</t>
  </si>
  <si>
    <t>60目筛网</t>
  </si>
  <si>
    <t>中速滤纸</t>
  </si>
  <si>
    <t>具塞三角锥形瓶</t>
  </si>
  <si>
    <t>广口三角锥形瓶</t>
  </si>
  <si>
    <t>三口烧瓶</t>
  </si>
  <si>
    <t>滴液漏斗</t>
  </si>
  <si>
    <t>研钵（+槌）</t>
  </si>
  <si>
    <t>分液漏斗</t>
  </si>
  <si>
    <t>空气冷凝管</t>
  </si>
  <si>
    <t>三瓶颈</t>
  </si>
  <si>
    <t>真空接液管</t>
  </si>
  <si>
    <t>蒸馏弯头（90°）</t>
  </si>
  <si>
    <t>尾气接头</t>
  </si>
  <si>
    <t>温度计套</t>
  </si>
  <si>
    <t>大小转接头</t>
  </si>
  <si>
    <t>空心塞</t>
  </si>
  <si>
    <t>烧瓶夹</t>
  </si>
  <si>
    <t>磨口标本瓶（展板用）</t>
  </si>
  <si>
    <t>白色搪瓷方盘</t>
  </si>
  <si>
    <t>滴管刷</t>
  </si>
  <si>
    <t>酒精喷灯</t>
  </si>
  <si>
    <t>一次性无菌纸塑巴氏吸管</t>
  </si>
  <si>
    <t>尼龙试管刷</t>
  </si>
  <si>
    <t>药典筛80目</t>
  </si>
  <si>
    <t>药典筛10目</t>
  </si>
  <si>
    <t>透明有机玻璃水槽</t>
  </si>
  <si>
    <t>力敏传感器</t>
  </si>
  <si>
    <t>圆形吊环</t>
  </si>
  <si>
    <t>吸嘴</t>
  </si>
  <si>
    <t>EP管</t>
  </si>
  <si>
    <t>塑料离心管</t>
  </si>
  <si>
    <t>巴氏滴管</t>
  </si>
  <si>
    <t>带盖玻璃瓶</t>
  </si>
  <si>
    <t>带盖子液相进样瓶</t>
  </si>
  <si>
    <t>带刻度塑料试剂瓶</t>
  </si>
  <si>
    <t>带塞布什漏斗</t>
  </si>
  <si>
    <t>带塞三角烧瓶</t>
  </si>
  <si>
    <t>带塞锥形瓶</t>
  </si>
  <si>
    <t>单冲压片机冲模</t>
  </si>
  <si>
    <t>滴头螺旋夹</t>
  </si>
  <si>
    <t>碘量瓶</t>
  </si>
  <si>
    <t>一次性无菌培养皿70mm</t>
  </si>
  <si>
    <t>一次性无菌培养皿90mm</t>
  </si>
  <si>
    <t>亚克力离心管架</t>
  </si>
  <si>
    <t>玻璃小沉淀管</t>
  </si>
  <si>
    <t>CE型防卷板</t>
  </si>
  <si>
    <t>移液枪架</t>
  </si>
  <si>
    <t>白色硅胶管</t>
  </si>
  <si>
    <t>塑料带盖刻度离心管（瓶身连着盖）</t>
  </si>
  <si>
    <t>小口试剂瓶</t>
  </si>
  <si>
    <t xml:space="preserve">个 </t>
  </si>
  <si>
    <t>接菌环</t>
  </si>
  <si>
    <t>玻璃涂布器</t>
  </si>
  <si>
    <t>聚四氟乙烯漏斗</t>
  </si>
  <si>
    <t>具塞三角烧瓶</t>
  </si>
  <si>
    <t>聚四氟乙烯带刻度透明烧杯</t>
  </si>
  <si>
    <t>聚四氟乙烯透明容量瓶</t>
  </si>
  <si>
    <t>聚四氟乙烯螺口离心管</t>
  </si>
  <si>
    <t>采样瓶</t>
  </si>
  <si>
    <t>一次性无菌培养皿</t>
  </si>
  <si>
    <t>蛇形脂肪抽出器索氏提取器</t>
  </si>
  <si>
    <t>磨砂口真空尾接管</t>
  </si>
  <si>
    <t>磨口三角烧瓶</t>
  </si>
  <si>
    <t xml:space="preserve">玻璃空心塞 </t>
  </si>
  <si>
    <t xml:space="preserve">薄层层析色谱显色玻璃喷雾瓶 </t>
  </si>
  <si>
    <t>长型玻璃巴斯德吸管</t>
  </si>
  <si>
    <t>橡胶吸头</t>
  </si>
  <si>
    <t>高型无导流口烧杯</t>
  </si>
  <si>
    <t>蜀牛抽滤瓶具上嘴（高度*瓶口内径*支管直径203*38*10）</t>
  </si>
  <si>
    <t>套塞 8*1整套橡胶塞，布氏漏斗密封垫</t>
  </si>
  <si>
    <t>过滤布氏漏斗（内径x管径x总高80x20x133mm）</t>
  </si>
  <si>
    <t>5ml移液器吸头</t>
  </si>
  <si>
    <t>大肚吸管</t>
  </si>
  <si>
    <t>标本容量瓶</t>
  </si>
  <si>
    <t>安培瓶开瓶器</t>
  </si>
  <si>
    <t>白小口瓶</t>
  </si>
  <si>
    <t>血培养瓶（密封瓶）</t>
  </si>
  <si>
    <t>大口瓶</t>
  </si>
  <si>
    <t>离心管塞</t>
  </si>
  <si>
    <t>连盖离心管</t>
  </si>
  <si>
    <t>压盖塑料离心管</t>
  </si>
  <si>
    <t>独立包装巴氏吸管</t>
  </si>
  <si>
    <t>标短漏斗</t>
  </si>
  <si>
    <t>尖嘴低壶</t>
  </si>
  <si>
    <t>量筒刷</t>
  </si>
  <si>
    <t>滴定管刷10ml</t>
  </si>
  <si>
    <t>40mm粉尘滤膜采样盒</t>
  </si>
  <si>
    <t>冷凝管夹</t>
  </si>
  <si>
    <t>有机玻璃吸管架</t>
  </si>
  <si>
    <t>手动移液器支架</t>
  </si>
  <si>
    <t>751/722玻璃比色皿</t>
  </si>
  <si>
    <t>防爆玻璃珠</t>
  </si>
  <si>
    <t>量瓶</t>
  </si>
  <si>
    <t>塑料王滴定管</t>
  </si>
  <si>
    <t>蛇形冷凝管</t>
  </si>
  <si>
    <t>淋巴细胞培养基</t>
  </si>
  <si>
    <t>刻度离心管（尖）</t>
  </si>
  <si>
    <t>玻璃搅拌棒</t>
  </si>
  <si>
    <t>0.22μm滤器</t>
  </si>
  <si>
    <t>接种针</t>
  </si>
  <si>
    <t>一次性带盖塑料试管</t>
  </si>
  <si>
    <t>独立包装加长灭菌巴氏吸管</t>
  </si>
  <si>
    <t>镍络环</t>
  </si>
  <si>
    <t>镍络丝</t>
  </si>
  <si>
    <t>3M倍洁布</t>
  </si>
  <si>
    <t>3M海绵双面胶EVA强力高粘泡沫胶</t>
  </si>
  <si>
    <t>3M透明医用胶布</t>
  </si>
  <si>
    <t>5%新洁尔灭溶液</t>
  </si>
  <si>
    <t>75%酒精</t>
  </si>
  <si>
    <t>84消毒液</t>
  </si>
  <si>
    <t>95%酒精</t>
  </si>
  <si>
    <t>95％酒精</t>
  </si>
  <si>
    <t>桶</t>
  </si>
  <si>
    <t>CPR口对口人工呼吸面罩</t>
  </si>
  <si>
    <t>C型先锋锉10号</t>
  </si>
  <si>
    <t>EDTA-k2抗凝管紫色头盖</t>
  </si>
  <si>
    <t>板</t>
  </si>
  <si>
    <t>EDTA凝胶</t>
  </si>
  <si>
    <t>K-file（K型扩大锉）</t>
  </si>
  <si>
    <t>K型扩大针</t>
  </si>
  <si>
    <t>MANI车针</t>
  </si>
  <si>
    <t>MANI金刚砂车针</t>
  </si>
  <si>
    <t>Parafilm封口膜</t>
  </si>
  <si>
    <t>PE手套</t>
  </si>
  <si>
    <t>P型机用扩孔钻</t>
  </si>
  <si>
    <t>枚</t>
  </si>
  <si>
    <t>白大褂</t>
  </si>
  <si>
    <t>白凡士林</t>
  </si>
  <si>
    <t>白蜂蜡</t>
  </si>
  <si>
    <t>邦迪创可贴</t>
  </si>
  <si>
    <t>绷带</t>
  </si>
  <si>
    <t>不锈钢气管套管</t>
  </si>
  <si>
    <t>不锈钢兔笼</t>
  </si>
  <si>
    <t>不锈钢弯盘</t>
  </si>
  <si>
    <t>不锈钢碗</t>
  </si>
  <si>
    <t>不锈钢药棉盅</t>
  </si>
  <si>
    <t>不锈钢医用脚踏凳</t>
  </si>
  <si>
    <t>不锈钢油膏盅</t>
  </si>
  <si>
    <t>不锈钢治疗盘</t>
  </si>
  <si>
    <t>不锈钢治疗托盘</t>
  </si>
  <si>
    <t>不锈钢治疗碗</t>
  </si>
  <si>
    <t>布巾钳</t>
  </si>
  <si>
    <t>采血针</t>
  </si>
  <si>
    <t>产包</t>
  </si>
  <si>
    <t>超硬石膏</t>
  </si>
  <si>
    <t>千克</t>
  </si>
  <si>
    <t>持物镊</t>
  </si>
  <si>
    <t>持物筒</t>
  </si>
  <si>
    <t>持针钳</t>
  </si>
  <si>
    <t>齿科氧化锌粘固粉</t>
  </si>
  <si>
    <t>冲洗壶</t>
  </si>
  <si>
    <t>大绷带</t>
  </si>
  <si>
    <t>动脉铗</t>
  </si>
  <si>
    <t>额镜</t>
  </si>
  <si>
    <t>耳模型</t>
  </si>
  <si>
    <t>翻动颗粒勺</t>
  </si>
  <si>
    <t>方纱</t>
  </si>
  <si>
    <t>大包</t>
  </si>
  <si>
    <t>仿生II型牙托粉</t>
  </si>
  <si>
    <t>非吸收性外科缝线</t>
  </si>
  <si>
    <t>翡翠印模材</t>
  </si>
  <si>
    <t>缝合线</t>
  </si>
  <si>
    <t>敷布（四层纱布缝制，包边，中间交叉缝制两行线，固定）</t>
  </si>
  <si>
    <t>肛温计</t>
  </si>
  <si>
    <t>高级缝合练习模块</t>
  </si>
  <si>
    <t>高压灭菌袋</t>
  </si>
  <si>
    <t>根管充填糊剂</t>
  </si>
  <si>
    <t>更换氧气及检修阀门</t>
  </si>
  <si>
    <t>次</t>
  </si>
  <si>
    <t>骨穿包</t>
  </si>
  <si>
    <t>骨科夹板低温热塑板专用强力剪刀</t>
  </si>
  <si>
    <t>骨科夹板低温热塑板专用热风枪</t>
  </si>
  <si>
    <t>骨科夹板固定辅料-魔术贴</t>
  </si>
  <si>
    <t>骨蜡</t>
  </si>
  <si>
    <t>骨折固定夹板</t>
  </si>
  <si>
    <t>鼓风干燥箱层板</t>
  </si>
  <si>
    <t>固定扳手</t>
  </si>
  <si>
    <t>固定带和双向调节扣，双侧带有快速卡扣</t>
  </si>
  <si>
    <t>固体胶</t>
  </si>
  <si>
    <t>刮痧板</t>
  </si>
  <si>
    <t>刮痧油</t>
  </si>
  <si>
    <t>灌胃针</t>
  </si>
  <si>
    <t>光电鼠标</t>
  </si>
  <si>
    <t>光固化灯</t>
  </si>
  <si>
    <t>红蜡片</t>
  </si>
  <si>
    <t>喉头喷雾器</t>
  </si>
  <si>
    <t>护理垫</t>
  </si>
  <si>
    <t>护目镜</t>
  </si>
  <si>
    <t>护士表</t>
  </si>
  <si>
    <t>活性炭口罩</t>
  </si>
  <si>
    <t>火罐</t>
  </si>
  <si>
    <t xml:space="preserve"> 个</t>
  </si>
  <si>
    <t>火针</t>
  </si>
  <si>
    <t>机用镍钛锉MTwo</t>
  </si>
  <si>
    <t>肌内效贴</t>
  </si>
  <si>
    <t>急救盒</t>
  </si>
  <si>
    <t>技工钳107号</t>
  </si>
  <si>
    <t>尖嘴镊</t>
  </si>
  <si>
    <t>剪刀</t>
  </si>
  <si>
    <t>眼科剪刀</t>
  </si>
  <si>
    <t>简单咬合器</t>
  </si>
  <si>
    <t>简易把手</t>
  </si>
  <si>
    <t>简易呼吸气囊</t>
  </si>
  <si>
    <t>简易呼吸器</t>
  </si>
  <si>
    <t>简易急救箱</t>
  </si>
  <si>
    <t>简易人工呼吸器</t>
  </si>
  <si>
    <t>胶棒</t>
  </si>
  <si>
    <t>胶布</t>
  </si>
  <si>
    <t>胶帽</t>
  </si>
  <si>
    <t>胶囊0号</t>
  </si>
  <si>
    <t>胶囊1号</t>
  </si>
  <si>
    <t>胶囊填充板0号</t>
  </si>
  <si>
    <t>胶囊填充板1号</t>
  </si>
  <si>
    <t>胶圈</t>
  </si>
  <si>
    <t>胶塞</t>
  </si>
  <si>
    <t>胶手套</t>
  </si>
  <si>
    <t>胶水</t>
  </si>
  <si>
    <t>解剖镊（钝头）</t>
  </si>
  <si>
    <t>金刚砂高速车针</t>
  </si>
  <si>
    <t>静脉输液针</t>
  </si>
  <si>
    <t>灸盒</t>
  </si>
  <si>
    <t>酒精灯</t>
  </si>
  <si>
    <t>酒精计</t>
  </si>
  <si>
    <t>锯片</t>
  </si>
  <si>
    <t>片</t>
  </si>
  <si>
    <t>菌落计数器</t>
  </si>
  <si>
    <t>凯氏定氮仪</t>
  </si>
  <si>
    <t>颗粒包装复合卷膜（颗粒包装机专用）</t>
  </si>
  <si>
    <t>kg</t>
  </si>
  <si>
    <t>口腔一次性器械盒</t>
  </si>
  <si>
    <t>口温计</t>
  </si>
  <si>
    <t>口罩</t>
  </si>
  <si>
    <t>叩诊锤</t>
  </si>
  <si>
    <t>蜡刀</t>
  </si>
  <si>
    <t>蜡勺</t>
  </si>
  <si>
    <t>蜡纸</t>
  </si>
  <si>
    <t>装动物铁笼子</t>
  </si>
  <si>
    <t>老姜油</t>
  </si>
  <si>
    <t>雷火灸条</t>
  </si>
  <si>
    <t>利器盒</t>
  </si>
  <si>
    <t>裂钻</t>
  </si>
  <si>
    <t>灵敏检流计</t>
  </si>
  <si>
    <t>留置针用敷贴</t>
  </si>
  <si>
    <t>留置针用肝素帽</t>
  </si>
  <si>
    <t>卵圆钳</t>
  </si>
  <si>
    <t>滤布</t>
  </si>
  <si>
    <t>慢机用钨钢车针</t>
  </si>
  <si>
    <t>毛细采血管</t>
  </si>
  <si>
    <t>茂康碘</t>
  </si>
  <si>
    <t>茂康手部消毒液</t>
  </si>
  <si>
    <t>帽子</t>
  </si>
  <si>
    <t>棉垫</t>
  </si>
  <si>
    <t>棉缝线</t>
  </si>
  <si>
    <t>棉花</t>
  </si>
  <si>
    <t>棉签</t>
  </si>
  <si>
    <t>棉球</t>
  </si>
  <si>
    <t>棉纱布</t>
  </si>
  <si>
    <t>棉胎加缝纯棉套</t>
  </si>
  <si>
    <t>面包板电子制作130例实验套件</t>
  </si>
  <si>
    <t>面包板电子制作130例实验套件带书</t>
  </si>
  <si>
    <t>灭菌棉球</t>
  </si>
  <si>
    <t>灭菌外科缝线圈</t>
  </si>
  <si>
    <t>灭菌橡胶手套</t>
  </si>
  <si>
    <t>镊子</t>
  </si>
  <si>
    <t>清艾条</t>
  </si>
  <si>
    <t>全牙列托盘</t>
  </si>
  <si>
    <t>乳钵</t>
  </si>
  <si>
    <t>纱布</t>
  </si>
  <si>
    <t>砂轮</t>
  </si>
  <si>
    <t>砂纸</t>
  </si>
  <si>
    <t>设备带用氧气吸入器</t>
  </si>
  <si>
    <t>渗滤棒</t>
  </si>
  <si>
    <t>渗滤筒</t>
  </si>
  <si>
    <t>生宣</t>
  </si>
  <si>
    <t>刀</t>
  </si>
  <si>
    <t>十一方药酒</t>
  </si>
  <si>
    <t>石膏剪</t>
  </si>
  <si>
    <t>石膏调刀</t>
  </si>
  <si>
    <t>实验室解剖刀（刀与柄一体,尖头）</t>
  </si>
  <si>
    <t xml:space="preserve"> 把</t>
  </si>
  <si>
    <t>食品级双氧水</t>
  </si>
  <si>
    <t>手术刀柄</t>
  </si>
  <si>
    <t>手术刀片</t>
  </si>
  <si>
    <t>手术剪</t>
  </si>
  <si>
    <t>手消液架</t>
  </si>
  <si>
    <t>手消液配钩</t>
  </si>
  <si>
    <t>手用镍钛锉10号0.06锥度</t>
  </si>
  <si>
    <t>输血袋</t>
  </si>
  <si>
    <t>输液管</t>
  </si>
  <si>
    <t>输液架</t>
  </si>
  <si>
    <t>输液器</t>
  </si>
  <si>
    <t>输液贴</t>
  </si>
  <si>
    <t>熟石膏绷带</t>
  </si>
  <si>
    <t>树脂牙</t>
  </si>
  <si>
    <t>塑料喉镜</t>
  </si>
  <si>
    <t>塑料金属混合托盘</t>
  </si>
  <si>
    <t>塑料人工牙</t>
  </si>
  <si>
    <t>台式血压计</t>
  </si>
  <si>
    <t>梯形钳</t>
  </si>
  <si>
    <t>铁阴窥器</t>
  </si>
  <si>
    <t>铁质双弯蛙钩</t>
  </si>
  <si>
    <t>听诊器</t>
  </si>
  <si>
    <t>托槽定位器</t>
  </si>
  <si>
    <t>脱脂棉</t>
  </si>
  <si>
    <t>脱脂棉垫</t>
  </si>
  <si>
    <t>脱脂棉球</t>
  </si>
  <si>
    <t>脱脂纱布块</t>
  </si>
  <si>
    <t>无齿镊</t>
  </si>
  <si>
    <t>无菌吸管</t>
  </si>
  <si>
    <t>无菌吸痰管</t>
  </si>
  <si>
    <t>雾化装置</t>
  </si>
  <si>
    <t>消毒棉球</t>
  </si>
  <si>
    <t>消毒纱布</t>
  </si>
  <si>
    <t>消毒指示标贴</t>
  </si>
  <si>
    <t>硝普钠</t>
  </si>
  <si>
    <t>压力蒸汽灭菌化学指示卡</t>
  </si>
  <si>
    <t>压滤机滤布</t>
  </si>
  <si>
    <t>压敏胶布</t>
  </si>
  <si>
    <t>压片机模具</t>
  </si>
  <si>
    <t>压舌板</t>
  </si>
  <si>
    <t>牙齿</t>
  </si>
  <si>
    <t>牙釉质粘接树脂</t>
  </si>
  <si>
    <t>牙周探针</t>
  </si>
  <si>
    <t>咽部结构放大模型</t>
  </si>
  <si>
    <t>咽喉镜</t>
  </si>
  <si>
    <t>衍缝床垫</t>
  </si>
  <si>
    <t>羊肠线</t>
  </si>
  <si>
    <t>氧气流量表</t>
  </si>
  <si>
    <t>脑压包</t>
  </si>
  <si>
    <t>腋温计</t>
  </si>
  <si>
    <t>一次性鼻饲包</t>
  </si>
  <si>
    <t>一次性肛管</t>
  </si>
  <si>
    <t>一次性骨髓穿包</t>
  </si>
  <si>
    <t>一次性管针</t>
  </si>
  <si>
    <t>一次性口腔护理包</t>
  </si>
  <si>
    <t>一次性口腔器械盘</t>
  </si>
  <si>
    <t>一次性口腔印模托盘</t>
  </si>
  <si>
    <t>一次性利器盒</t>
  </si>
  <si>
    <t>一次性留置针</t>
  </si>
  <si>
    <t>一次性埋线针</t>
  </si>
  <si>
    <t>一次性芒针</t>
  </si>
  <si>
    <t>一次性帽子</t>
  </si>
  <si>
    <t>一次性镊子</t>
  </si>
  <si>
    <t>一次性膀胱冲洗器</t>
  </si>
  <si>
    <t>一次性皮肤针</t>
  </si>
  <si>
    <t>一次性气管插管包</t>
  </si>
  <si>
    <t>一次性使用口咽通气道</t>
  </si>
  <si>
    <t>一次性使用气管插管</t>
  </si>
  <si>
    <t>一次性使用全麻组件（气管插管包）</t>
  </si>
  <si>
    <t>一次性使用微量采血管</t>
  </si>
  <si>
    <t>筒</t>
  </si>
  <si>
    <t>一次性使用无菌注射器带针</t>
  </si>
  <si>
    <t>一次性使用吸痰管</t>
  </si>
  <si>
    <t>一次性使用引流瓶</t>
  </si>
  <si>
    <t>一次性试管</t>
  </si>
  <si>
    <t>一次性手术垫单</t>
  </si>
  <si>
    <t>一次性输液器（配输液贴）</t>
  </si>
  <si>
    <t>一次性吸痰包</t>
  </si>
  <si>
    <t>一次性消毒杯</t>
  </si>
  <si>
    <t>一次性胸腔引流瓶（组合Ⅰ型）</t>
  </si>
  <si>
    <t>一次性牙列托盘</t>
  </si>
  <si>
    <t>一次性腰椎穿包</t>
  </si>
  <si>
    <t>一次性药杯</t>
  </si>
  <si>
    <t>一次性纸杯</t>
  </si>
  <si>
    <t>一次性纸盘</t>
  </si>
  <si>
    <t>一次性治疗单</t>
  </si>
  <si>
    <t>一次性注射器</t>
  </si>
  <si>
    <t>一次性注射针头</t>
  </si>
  <si>
    <t>医用大棉签</t>
  </si>
  <si>
    <t>医用加厚蓝边白色搪瓷方盘</t>
  </si>
  <si>
    <t>医用垃圾袋</t>
  </si>
  <si>
    <t>扎</t>
  </si>
  <si>
    <t>医用棉垫</t>
  </si>
  <si>
    <t>医用纱布绷带</t>
  </si>
  <si>
    <t>医用纱布片</t>
  </si>
  <si>
    <t>医用线合针</t>
  </si>
  <si>
    <t>医用橡胶热水袋（配袋套）</t>
  </si>
  <si>
    <t>医用消毒碘伏</t>
  </si>
  <si>
    <t>医用氧气</t>
  </si>
  <si>
    <t>医用咬合器</t>
  </si>
  <si>
    <t>医用液体石蜡</t>
  </si>
  <si>
    <t>医用治疗手推车</t>
  </si>
  <si>
    <t>辆</t>
  </si>
  <si>
    <t>阴道后穹隆穿刺针</t>
  </si>
  <si>
    <t>龈上洁治器</t>
  </si>
  <si>
    <t>龈下洁治器</t>
  </si>
  <si>
    <t>引流袋</t>
  </si>
  <si>
    <t>有机相过滤器</t>
  </si>
  <si>
    <t>云南白药创可贴</t>
  </si>
  <si>
    <t>枕套</t>
  </si>
  <si>
    <t>正畸颊面管</t>
  </si>
  <si>
    <t>副</t>
  </si>
  <si>
    <t>正畸直丝弓托槽</t>
  </si>
  <si>
    <t>止血钳</t>
  </si>
  <si>
    <t>治疗盒</t>
  </si>
  <si>
    <t>治疗巾</t>
  </si>
  <si>
    <t>治疗碗</t>
  </si>
  <si>
    <t>注射器针盒</t>
  </si>
  <si>
    <t>自凝牙托水</t>
  </si>
  <si>
    <t>自凝造牙粉</t>
  </si>
  <si>
    <t>中药膏方药罐</t>
  </si>
  <si>
    <t>六棱玻璃瓶密封罐</t>
  </si>
  <si>
    <t>蜂蜜/膏方专用 迷你罐</t>
  </si>
  <si>
    <t>色觉检查图</t>
  </si>
  <si>
    <t>换药包</t>
  </si>
  <si>
    <t>简易呼吸囊</t>
  </si>
  <si>
    <t>雕刻刀</t>
  </si>
  <si>
    <t>全口雕牙联系指导模型</t>
  </si>
  <si>
    <t>雕牙蜡块</t>
  </si>
  <si>
    <t>抽气罐</t>
  </si>
  <si>
    <t>75%医用消毒酒精喷剂</t>
  </si>
  <si>
    <t xml:space="preserve">光滑髓针 </t>
  </si>
  <si>
    <t>不锈钢根管锉针（侧压针）</t>
  </si>
  <si>
    <t>倒锥钻（最小号）</t>
  </si>
  <si>
    <t xml:space="preserve">球钻 </t>
  </si>
  <si>
    <t xml:space="preserve"> 高速涡轮手机转接头   </t>
  </si>
  <si>
    <t>耳穴型皮内针</t>
  </si>
  <si>
    <t>一次性埋线包</t>
  </si>
  <si>
    <t>不锈钢换药碗</t>
  </si>
  <si>
    <t>玻璃温度计</t>
  </si>
  <si>
    <t>三棱针</t>
  </si>
  <si>
    <t>壮医药线</t>
  </si>
  <si>
    <t>牙周探针（Willams）</t>
  </si>
  <si>
    <t>成型片（前磨牙；磨牙）</t>
  </si>
  <si>
    <t>可见光固化粘结剂</t>
  </si>
  <si>
    <t>菌斑指示剂</t>
  </si>
  <si>
    <t>牙科小毛刷</t>
  </si>
  <si>
    <t>红嘴洗瓶</t>
  </si>
  <si>
    <t>铜盅（带杵）</t>
  </si>
  <si>
    <t>洗耳球</t>
  </si>
  <si>
    <t>电子肺活量计测试仪</t>
  </si>
  <si>
    <t>肺活量吹嘴一次性吹嘴</t>
  </si>
  <si>
    <t>小药箱</t>
  </si>
  <si>
    <t>一次性毫针管针</t>
  </si>
  <si>
    <t>胶原蛋白线</t>
  </si>
  <si>
    <t>一次性揿针</t>
  </si>
  <si>
    <t>急救包</t>
  </si>
  <si>
    <t>电导电极DJS-1C</t>
  </si>
  <si>
    <t>消佳净</t>
  </si>
  <si>
    <t>带盖不锈钢消毒方盘</t>
  </si>
  <si>
    <t>带管穿刺针</t>
  </si>
  <si>
    <t>碘伏</t>
  </si>
  <si>
    <t>碘伏消毒液</t>
  </si>
  <si>
    <t>电极贴片</t>
  </si>
  <si>
    <t>电子温度计</t>
  </si>
  <si>
    <t>不锈钢医用托盘</t>
  </si>
  <si>
    <t>抗菌皂</t>
  </si>
  <si>
    <t>3%过氧化氢</t>
  </si>
  <si>
    <t>一次性尿杯，100/包</t>
  </si>
  <si>
    <t>玻璃血沉管，10支/盒</t>
  </si>
  <si>
    <t>一次性乳胶手套
（小号）</t>
  </si>
  <si>
    <t>23号手术刀片</t>
  </si>
  <si>
    <t>酒精消毒棉片</t>
  </si>
  <si>
    <t>医用碘伏消毒棉棒</t>
  </si>
  <si>
    <t>注射器（20）</t>
  </si>
  <si>
    <t>无粉乳胶手套</t>
  </si>
  <si>
    <t>灌胃针头</t>
  </si>
  <si>
    <t>医用三通阀</t>
  </si>
  <si>
    <t>一次性使用末梢采血针</t>
  </si>
  <si>
    <t>免洗手消毒液</t>
  </si>
  <si>
    <t>动脉夹</t>
  </si>
  <si>
    <t>医用利器盒</t>
  </si>
  <si>
    <t>静脉输液手臂（右）</t>
  </si>
  <si>
    <t>臀部肌内注射模型</t>
  </si>
  <si>
    <t>皮下注射模型</t>
  </si>
  <si>
    <t>皮内注射模型</t>
  </si>
  <si>
    <t>一次性床扫套</t>
  </si>
  <si>
    <t>壁式氧表</t>
  </si>
  <si>
    <t>静脉留置用敷贴</t>
  </si>
  <si>
    <t>贴</t>
  </si>
  <si>
    <t>预充式导管冲洗器</t>
  </si>
  <si>
    <t>氧气充气</t>
  </si>
  <si>
    <t>一次性使用中心静脉导管包</t>
  </si>
  <si>
    <t>一次性备皮包</t>
  </si>
  <si>
    <t>一次性引流袋</t>
  </si>
  <si>
    <t>一次性床罩</t>
  </si>
  <si>
    <t>不锈钢持针钳</t>
  </si>
  <si>
    <t>会阴剪</t>
  </si>
  <si>
    <t>脐带剪</t>
  </si>
  <si>
    <t>不锈钢医用弯盘</t>
  </si>
  <si>
    <t>儿童血压袖带</t>
  </si>
  <si>
    <t>负压引流瓶</t>
  </si>
  <si>
    <t>宫颈刮板</t>
  </si>
  <si>
    <t>加厚不锈钢服药杯</t>
  </si>
  <si>
    <t>可吸收性外科缝线</t>
  </si>
  <si>
    <t>气管插管喉镜</t>
  </si>
  <si>
    <t>身高体重测量仪</t>
  </si>
  <si>
    <t>输液敷贴</t>
  </si>
  <si>
    <t>帖</t>
  </si>
  <si>
    <t>腰锥穿刺穿针</t>
  </si>
  <si>
    <t>一次性气管插管导管</t>
  </si>
  <si>
    <t>一次性使用连接导管</t>
  </si>
  <si>
    <t>医用超声耦合剂</t>
  </si>
  <si>
    <t>医用多头腹带</t>
  </si>
  <si>
    <t>胰岛素笔针头</t>
  </si>
  <si>
    <t>阴道拉钩</t>
  </si>
  <si>
    <t>孕妇助产分娩球</t>
  </si>
  <si>
    <t>电子血压计</t>
  </si>
  <si>
    <t>国际标准对数视力表</t>
  </si>
  <si>
    <t>口罩、帽子套装</t>
  </si>
  <si>
    <t>葡清专用手消毒液(短泵头)配勾</t>
  </si>
  <si>
    <t>热敏记录纸</t>
  </si>
  <si>
    <t>生命体征记录单</t>
  </si>
  <si>
    <t>心电图报告纸</t>
  </si>
  <si>
    <t>腰穿海绵</t>
  </si>
  <si>
    <t>腰椎穿刺仿真标准化病人（腰椎管）</t>
  </si>
  <si>
    <t>脊柱模型</t>
  </si>
  <si>
    <t>腧穴模型人</t>
  </si>
  <si>
    <t xml:space="preserve">随身
灸盒
</t>
  </si>
  <si>
    <t>温灸棒</t>
  </si>
  <si>
    <t>拾物器</t>
  </si>
  <si>
    <t>C锉</t>
  </si>
  <si>
    <t>EDTA</t>
  </si>
  <si>
    <t>嵌体备牙套装</t>
  </si>
  <si>
    <t>龋齿指示剂</t>
  </si>
  <si>
    <t>全酸蚀粘接剂</t>
  </si>
  <si>
    <t>调拌纸</t>
  </si>
  <si>
    <t>吸潮纸尖</t>
  </si>
  <si>
    <t>牙科用一次性铺巾</t>
  </si>
  <si>
    <t>牙线</t>
  </si>
  <si>
    <t>牙线棒</t>
  </si>
  <si>
    <t>鹰嘴钳</t>
  </si>
  <si>
    <t>粘接棒</t>
  </si>
  <si>
    <t>一次性蓝色包布</t>
  </si>
  <si>
    <t>一次性灭菌手术衣（独立包装）</t>
  </si>
  <si>
    <t>天然皂液（抗菌洗手液）</t>
  </si>
  <si>
    <t>一次性咽喉镜手柄</t>
  </si>
  <si>
    <t>一次性咽喉镜片</t>
  </si>
  <si>
    <t>医用听诊器</t>
  </si>
  <si>
    <t>伸直型桡骨远端骨伤夹板</t>
  </si>
  <si>
    <t>胫腓骨骨折夹板</t>
  </si>
  <si>
    <t>肱骨外科颈骨折夹板</t>
  </si>
  <si>
    <t>布朗氏牵引架</t>
  </si>
  <si>
    <t>可塑性高分子骨科夹板（急救上下肢单立板）</t>
  </si>
  <si>
    <t>M3 PAth通道锉</t>
  </si>
  <si>
    <t>M3  2018-Pro机用镍钛锉</t>
  </si>
  <si>
    <t>车针</t>
  </si>
  <si>
    <t>车针（钨钢高速）</t>
  </si>
  <si>
    <t>牙用锉（M-Access）</t>
  </si>
  <si>
    <t>医用缝合线线团（医用真丝编织线）</t>
  </si>
  <si>
    <t>儿童水银血压计</t>
  </si>
  <si>
    <t>不锈钢药杯</t>
  </si>
  <si>
    <t>急救箱（含手电筒、酒精、棉球、纱布、剪刀、止血钳、常用药物、注射工具、无菌手套、口罩）</t>
  </si>
  <si>
    <t>雾化管道</t>
  </si>
  <si>
    <t>监护仪电源线</t>
  </si>
  <si>
    <t>一次性体温探头</t>
  </si>
  <si>
    <t>跟</t>
  </si>
  <si>
    <t>纯棉病号服</t>
  </si>
  <si>
    <t>吸盘碗</t>
  </si>
  <si>
    <t>火针一套（5只装）</t>
  </si>
  <si>
    <t>结肠造口袋</t>
  </si>
  <si>
    <t>医用不锈钢储槽架</t>
  </si>
  <si>
    <t>304无菌持物筒</t>
  </si>
  <si>
    <t>304卵圆钳有齿</t>
  </si>
  <si>
    <t>导电膏</t>
  </si>
  <si>
    <t>心电电极片</t>
  </si>
  <si>
    <t>包背式外科手术衣（男）</t>
  </si>
  <si>
    <t>天然皂液</t>
  </si>
  <si>
    <t>腰椎穿刺仿真标准化病人</t>
  </si>
  <si>
    <t>有柄塑料刻度量杯</t>
  </si>
  <si>
    <t>KS2</t>
  </si>
  <si>
    <t>多功能注射操作模块</t>
  </si>
  <si>
    <t>一次性使用止血带</t>
  </si>
  <si>
    <t>棉质双层治疗巾</t>
  </si>
  <si>
    <t>抽血手臂枕</t>
  </si>
  <si>
    <t>一次性换药盒</t>
  </si>
  <si>
    <t>一次性痰标本采集杯</t>
  </si>
  <si>
    <t>女性乳房模型</t>
  </si>
  <si>
    <t>乳房艾灸器；宫廷灸</t>
  </si>
  <si>
    <t>五行能量罐</t>
  </si>
  <si>
    <t>检耳镜</t>
  </si>
  <si>
    <t>水银温度计</t>
  </si>
  <si>
    <t>防护面罩</t>
  </si>
  <si>
    <t>生物血压传感器</t>
  </si>
  <si>
    <t>血球计数板</t>
  </si>
  <si>
    <t>书法宣纸</t>
  </si>
  <si>
    <t>兔毛剪（弯头）</t>
  </si>
  <si>
    <t>托盘</t>
  </si>
  <si>
    <t>宣纸</t>
  </si>
  <si>
    <t>一次性无纺布抽线中药袋</t>
  </si>
  <si>
    <t>雪花膏瓶</t>
  </si>
  <si>
    <t>50g</t>
  </si>
  <si>
    <t>橡皮泥</t>
  </si>
  <si>
    <t>成型片夹</t>
  </si>
  <si>
    <t>乳膏盒</t>
  </si>
  <si>
    <t>手持式酸度计</t>
  </si>
  <si>
    <t>瞳孔笔灯</t>
  </si>
  <si>
    <t>艾草热灸贴</t>
  </si>
  <si>
    <t>耳穴贴（王不留行型）</t>
  </si>
  <si>
    <t>药艾条</t>
  </si>
  <si>
    <t>灭灸筒</t>
  </si>
  <si>
    <t>武打将军酒</t>
  </si>
  <si>
    <t>雷火灸艾条</t>
  </si>
  <si>
    <t>五年药艾条</t>
  </si>
  <si>
    <t>保鲜袋</t>
  </si>
  <si>
    <t>保鲜膜</t>
  </si>
  <si>
    <t>保险管</t>
  </si>
  <si>
    <t>荸荠（马蹄）</t>
  </si>
  <si>
    <t>笔记本</t>
  </si>
  <si>
    <t>笔筒</t>
  </si>
  <si>
    <t>蓖麻油</t>
  </si>
  <si>
    <t>编织袋</t>
  </si>
  <si>
    <t>便利贴</t>
  </si>
  <si>
    <t>便盆</t>
  </si>
  <si>
    <t>标号笔</t>
  </si>
  <si>
    <t>剥线钳</t>
  </si>
  <si>
    <t>不锈钢碟</t>
  </si>
  <si>
    <t>不锈钢桶</t>
  </si>
  <si>
    <t>不锈钢小奶锅</t>
  </si>
  <si>
    <t>布袋</t>
  </si>
  <si>
    <t>布拖把</t>
  </si>
  <si>
    <t>布质孔巾</t>
  </si>
  <si>
    <t>擦机布</t>
  </si>
  <si>
    <t>裁纸刀</t>
  </si>
  <si>
    <t>彩泥玩具</t>
  </si>
  <si>
    <t>彩色棉线</t>
  </si>
  <si>
    <t>彩色铅笔</t>
  </si>
  <si>
    <t>菜刀</t>
  </si>
  <si>
    <t>草纸</t>
  </si>
  <si>
    <t>打</t>
  </si>
  <si>
    <t>插排</t>
  </si>
  <si>
    <t>茶花牌家用塑料盆</t>
  </si>
  <si>
    <t>茶叶</t>
  </si>
  <si>
    <t>公斤</t>
  </si>
  <si>
    <t>炒锅</t>
  </si>
  <si>
    <t>纯净水</t>
  </si>
  <si>
    <t>纯棉毛巾</t>
  </si>
  <si>
    <t>纯棉小方毛巾</t>
  </si>
  <si>
    <t>纯牛奶</t>
  </si>
  <si>
    <t>大米</t>
  </si>
  <si>
    <t>大镊子</t>
  </si>
  <si>
    <t>大肉生姜</t>
  </si>
  <si>
    <t>斤</t>
  </si>
  <si>
    <t>大头钉</t>
  </si>
  <si>
    <t>大浴巾</t>
  </si>
  <si>
    <t>方形电池</t>
  </si>
  <si>
    <t>方形塑料筐</t>
  </si>
  <si>
    <t>放大镜</t>
  </si>
  <si>
    <t>肥皂</t>
  </si>
  <si>
    <t>肥皂盒</t>
  </si>
  <si>
    <t>分装盒</t>
  </si>
  <si>
    <t>粉笔</t>
  </si>
  <si>
    <t>封口胶</t>
  </si>
  <si>
    <t>封箱透明胶带</t>
  </si>
  <si>
    <t>蜂蜡</t>
  </si>
  <si>
    <t>光面真空包装袋</t>
  </si>
  <si>
    <t>锅铲</t>
  </si>
  <si>
    <t>海绵拖把</t>
  </si>
  <si>
    <t>黑色环保塑料袋</t>
  </si>
  <si>
    <t>红糖</t>
  </si>
  <si>
    <t>激光笔</t>
  </si>
  <si>
    <t>级丁腈手套</t>
  </si>
  <si>
    <t>计时器</t>
  </si>
  <si>
    <t>计算器</t>
  </si>
  <si>
    <t>计算纸</t>
  </si>
  <si>
    <t>记号笔</t>
  </si>
  <si>
    <t>家用剪刀</t>
  </si>
  <si>
    <t>家用胶手套</t>
  </si>
  <si>
    <t>键盘</t>
  </si>
  <si>
    <t>浆糊</t>
  </si>
  <si>
    <t>胶棉拖把</t>
  </si>
  <si>
    <t>洁柔抽纸</t>
  </si>
  <si>
    <t>卷尺</t>
  </si>
  <si>
    <t>卷筒纸</t>
  </si>
  <si>
    <t>提</t>
  </si>
  <si>
    <t>快速去重油清洁剂</t>
  </si>
  <si>
    <t>宽布条拖把</t>
  </si>
  <si>
    <t>垃圾篓</t>
  </si>
  <si>
    <t>垃圾桶</t>
  </si>
  <si>
    <t>拉杆夹报告夹</t>
  </si>
  <si>
    <t>蜡笔（红色）</t>
  </si>
  <si>
    <t>辣椒粉</t>
  </si>
  <si>
    <t>蓝月亮漂白水</t>
  </si>
  <si>
    <t>蓝月亮洗衣液</t>
  </si>
  <si>
    <t>劳保手套（纱线）</t>
  </si>
  <si>
    <t>梨</t>
  </si>
  <si>
    <t>镰刀</t>
  </si>
  <si>
    <t>漏勺</t>
  </si>
  <si>
    <t>芦荟抑菌洗手液</t>
  </si>
  <si>
    <t>米 粉（食品级）</t>
  </si>
  <si>
    <t>米醋</t>
  </si>
  <si>
    <t>米酒</t>
  </si>
  <si>
    <t>密封袋</t>
  </si>
  <si>
    <t>密封袋（加厚）</t>
  </si>
  <si>
    <t>棉绳</t>
  </si>
  <si>
    <t>棉线</t>
  </si>
  <si>
    <t>面粉筛</t>
  </si>
  <si>
    <t>面盆</t>
  </si>
  <si>
    <t>秒表</t>
  </si>
  <si>
    <t>木制小板凳</t>
  </si>
  <si>
    <t>璞竹生态竹本纸抽纸</t>
  </si>
  <si>
    <t>普里灵线</t>
  </si>
  <si>
    <t>起钉器</t>
  </si>
  <si>
    <t>铅笔刀</t>
  </si>
  <si>
    <t>强力剪刀</t>
  </si>
  <si>
    <t>强力粘钩</t>
  </si>
  <si>
    <t>清洁海绵</t>
  </si>
  <si>
    <t>三通管</t>
  </si>
  <si>
    <t>扫把簸箕套装</t>
  </si>
  <si>
    <t>蛇皮袋</t>
  </si>
  <si>
    <t>生姜</t>
  </si>
  <si>
    <t>十字夹</t>
  </si>
  <si>
    <t>食盐</t>
  </si>
  <si>
    <t>示波器信号线</t>
  </si>
  <si>
    <t>收纳箱</t>
  </si>
  <si>
    <t>书立</t>
  </si>
  <si>
    <t>鼠标垫</t>
  </si>
  <si>
    <t>爽身粉</t>
  </si>
  <si>
    <t>塑胶手套</t>
  </si>
  <si>
    <t>塑料收纳箱</t>
  </si>
  <si>
    <t>塑料水桶</t>
  </si>
  <si>
    <t>塑料桶</t>
  </si>
  <si>
    <t>塑料吸管</t>
  </si>
  <si>
    <t>塑料自封袋</t>
  </si>
  <si>
    <t>酸梅粉</t>
  </si>
  <si>
    <t>酸奶发酵剂</t>
  </si>
  <si>
    <t>酸蚀剂</t>
  </si>
  <si>
    <t>台灯</t>
  </si>
  <si>
    <t>碳化白糖</t>
  </si>
  <si>
    <t>汤锅</t>
  </si>
  <si>
    <t>汤勺</t>
  </si>
  <si>
    <t>搪瓷碗</t>
  </si>
  <si>
    <t>桃子（或李和枣）</t>
  </si>
  <si>
    <t>体重称（婴儿称）</t>
  </si>
  <si>
    <t>调羹</t>
  </si>
  <si>
    <t>铁锅(配铲子)</t>
  </si>
  <si>
    <t>桶装水</t>
  </si>
  <si>
    <t>透明胶</t>
  </si>
  <si>
    <t>透明拉链文件袋</t>
  </si>
  <si>
    <t>透明文件袋</t>
  </si>
  <si>
    <t>透明皂</t>
  </si>
  <si>
    <t>涂改液</t>
  </si>
  <si>
    <t>土豆（现做现买）</t>
  </si>
  <si>
    <t>土司(现买现做)</t>
  </si>
  <si>
    <t>洗洁精</t>
  </si>
  <si>
    <t>洗瓶</t>
  </si>
  <si>
    <t>洗碗布</t>
  </si>
  <si>
    <t>洗衣液</t>
  </si>
  <si>
    <t>细棉线</t>
  </si>
  <si>
    <t>大捆</t>
  </si>
  <si>
    <t>细丝钳</t>
  </si>
  <si>
    <t>鲜牛奶(现买现做)</t>
  </si>
  <si>
    <t>线圈</t>
  </si>
  <si>
    <t>圈</t>
  </si>
  <si>
    <t>香菇</t>
  </si>
  <si>
    <t>橡皮擦</t>
  </si>
  <si>
    <t>橡皮筋</t>
  </si>
  <si>
    <t>橡皮圈</t>
  </si>
  <si>
    <t>橡皮碗</t>
  </si>
  <si>
    <t>小铲子</t>
  </si>
  <si>
    <t>小锄头</t>
  </si>
  <si>
    <t>小刀</t>
  </si>
  <si>
    <t>小垫枕</t>
  </si>
  <si>
    <t>小夹子</t>
  </si>
  <si>
    <t>小镊</t>
  </si>
  <si>
    <t>小平拖</t>
  </si>
  <si>
    <t>小塑料袋子</t>
  </si>
  <si>
    <t>小透明胶</t>
  </si>
  <si>
    <t>鞋刷</t>
  </si>
  <si>
    <t>鞋套</t>
  </si>
  <si>
    <t>雪碧</t>
  </si>
  <si>
    <t>牙膏</t>
  </si>
  <si>
    <t>盐</t>
  </si>
  <si>
    <t>洋葱</t>
  </si>
  <si>
    <t>摇瓶</t>
  </si>
  <si>
    <t>一次性餐盘</t>
  </si>
  <si>
    <t>一次性勺子</t>
  </si>
  <si>
    <t>一次性塑料杯</t>
  </si>
  <si>
    <t>50个/包</t>
  </si>
  <si>
    <t>一次性竹牙签</t>
  </si>
  <si>
    <t>衣领净</t>
  </si>
  <si>
    <t>医用淀粉</t>
  </si>
  <si>
    <t>医用手电筒</t>
  </si>
  <si>
    <t>硬皮笔记本</t>
  </si>
  <si>
    <t>硬石膏</t>
  </si>
  <si>
    <t>油污专用清洁剂</t>
  </si>
  <si>
    <t>油性笔</t>
  </si>
  <si>
    <t>圆点标签贴</t>
  </si>
  <si>
    <t>粘固粉调拌刀</t>
  </si>
  <si>
    <t>粘接剂</t>
  </si>
  <si>
    <t>长嘴洗瓶</t>
  </si>
  <si>
    <t>照片纸</t>
  </si>
  <si>
    <t>真空泵抽滤管</t>
  </si>
  <si>
    <t>真空泵油</t>
  </si>
  <si>
    <t>真空管</t>
  </si>
  <si>
    <t>蒸锅</t>
  </si>
  <si>
    <t>蒸馏水</t>
  </si>
  <si>
    <t>整理箱</t>
  </si>
  <si>
    <t>枝剪</t>
  </si>
  <si>
    <t>直尺</t>
  </si>
  <si>
    <t>指针万用电表</t>
  </si>
  <si>
    <t>置物架</t>
  </si>
  <si>
    <t>中药茶叶玻璃罐</t>
  </si>
  <si>
    <t>紫薯</t>
  </si>
  <si>
    <t>自动封袋</t>
  </si>
  <si>
    <t>自然铜</t>
  </si>
  <si>
    <t>标签纸</t>
  </si>
  <si>
    <t>黄小米</t>
  </si>
  <si>
    <t>黑米</t>
  </si>
  <si>
    <t>小葱</t>
  </si>
  <si>
    <t>蒜</t>
  </si>
  <si>
    <t>料酒</t>
  </si>
  <si>
    <t>白胡椒粉</t>
  </si>
  <si>
    <t>黑胡椒粉</t>
  </si>
  <si>
    <t>生抽</t>
  </si>
  <si>
    <t>陈醋</t>
  </si>
  <si>
    <t>海带</t>
  </si>
  <si>
    <t>蔗糖</t>
  </si>
  <si>
    <t>海藻面膜</t>
  </si>
  <si>
    <t>游标卡尺</t>
  </si>
  <si>
    <t>皮褶计</t>
  </si>
  <si>
    <t>插杆文件夹</t>
  </si>
  <si>
    <t>百事贴便签纸</t>
  </si>
  <si>
    <t>加厚文件框多层收纳资料架</t>
  </si>
  <si>
    <t>茉莉香精</t>
  </si>
  <si>
    <t>白油</t>
  </si>
  <si>
    <t>去离子水</t>
  </si>
  <si>
    <t>蜡烛</t>
  </si>
  <si>
    <t>根管模块</t>
  </si>
  <si>
    <t>慢机用小毛刷</t>
  </si>
  <si>
    <t>伸缩鸡毛掸子</t>
  </si>
  <si>
    <t>油性彩色铅笔</t>
  </si>
  <si>
    <t>隔热手套</t>
  </si>
  <si>
    <t>干燥剂</t>
  </si>
  <si>
    <t>透明可拆收纳盒（特大号）</t>
  </si>
  <si>
    <t>塑料方篮</t>
  </si>
  <si>
    <t>钮扣电池</t>
  </si>
  <si>
    <t>毛巾被</t>
  </si>
  <si>
    <t>药砍刀</t>
  </si>
  <si>
    <t>碗</t>
  </si>
  <si>
    <t>挂钟</t>
  </si>
  <si>
    <t>10ml小喷壶</t>
  </si>
  <si>
    <t>围裙</t>
  </si>
  <si>
    <t>袖套</t>
  </si>
  <si>
    <t>幅</t>
  </si>
  <si>
    <t>电热水壶</t>
  </si>
  <si>
    <t>面粉</t>
  </si>
  <si>
    <t>威露士洗手液</t>
  </si>
  <si>
    <t>金属铁书立架</t>
  </si>
  <si>
    <t>档案盒</t>
  </si>
  <si>
    <t>氢化植物油</t>
  </si>
  <si>
    <t>电子秤</t>
  </si>
  <si>
    <t>一字螺丝批</t>
  </si>
  <si>
    <t>吸油纸</t>
  </si>
  <si>
    <t>工业粗盐</t>
  </si>
  <si>
    <t>芝麻油</t>
  </si>
  <si>
    <t>短镊子</t>
  </si>
  <si>
    <t>白色卡纸</t>
  </si>
  <si>
    <t>塑料篮子</t>
  </si>
  <si>
    <t>市售辣椒面</t>
  </si>
  <si>
    <t>颗粒盐</t>
  </si>
  <si>
    <t>牙签筒</t>
  </si>
  <si>
    <t>票据插针</t>
  </si>
  <si>
    <t>长柄舀水勺</t>
  </si>
  <si>
    <t>定角磨刀器</t>
  </si>
  <si>
    <t>硬毛牙刷</t>
  </si>
  <si>
    <t>水溶马克笔</t>
  </si>
  <si>
    <t>铁锅</t>
  </si>
  <si>
    <t>切药刀</t>
  </si>
  <si>
    <t>游标卡尺（小）</t>
  </si>
  <si>
    <t>驱蚊药水</t>
  </si>
  <si>
    <t>蚊香</t>
  </si>
  <si>
    <t>长柄地板刷</t>
  </si>
  <si>
    <t>圆头刷</t>
  </si>
  <si>
    <t>油污克星</t>
  </si>
  <si>
    <t>衣架</t>
  </si>
  <si>
    <t>塑料凳子</t>
  </si>
  <si>
    <t>马克笔</t>
  </si>
  <si>
    <t xml:space="preserve">盒  </t>
  </si>
  <si>
    <t>水彩笔</t>
  </si>
  <si>
    <t>三角帽</t>
  </si>
  <si>
    <t>心享卡</t>
  </si>
  <si>
    <t>荧光卡通便利贴</t>
  </si>
  <si>
    <t>免手洗的平板大号拖把桶套装</t>
  </si>
  <si>
    <t>绿茶</t>
  </si>
  <si>
    <t>小喷壶</t>
  </si>
  <si>
    <t>取样铲</t>
  </si>
  <si>
    <t>牛脂肪</t>
  </si>
  <si>
    <t>羊脂肪</t>
  </si>
  <si>
    <t>蜜桔</t>
  </si>
  <si>
    <t>不锈钢带盖消毒盒</t>
  </si>
  <si>
    <t>强力挂钩</t>
  </si>
  <si>
    <t>薄荷糖</t>
  </si>
  <si>
    <t>缝衣针</t>
  </si>
  <si>
    <t>老豆腐</t>
  </si>
  <si>
    <t>酸奶</t>
  </si>
  <si>
    <t>一次性饭盒</t>
  </si>
  <si>
    <t>一次性酸奶杯子（含盖）</t>
  </si>
  <si>
    <t>品尝杯</t>
  </si>
  <si>
    <t>橙汁</t>
  </si>
  <si>
    <t>生乳</t>
  </si>
  <si>
    <t>巴斯杀菌乳</t>
  </si>
  <si>
    <t>调制乳</t>
  </si>
  <si>
    <t>发酵乳</t>
  </si>
  <si>
    <t>德运牌进口牛奶</t>
  </si>
  <si>
    <t>灯泡</t>
  </si>
  <si>
    <t>低筋面粉</t>
  </si>
  <si>
    <t>低糖饮料（食品级）</t>
  </si>
  <si>
    <t>地板净</t>
  </si>
  <si>
    <t>电笔</t>
  </si>
  <si>
    <t>电池</t>
  </si>
  <si>
    <t>节</t>
  </si>
  <si>
    <t>电吹风</t>
  </si>
  <si>
    <t>电子体温计</t>
  </si>
  <si>
    <t>电子钟</t>
  </si>
  <si>
    <t>订书钉</t>
  </si>
  <si>
    <t>订书机钉</t>
  </si>
  <si>
    <t>钉钩</t>
  </si>
  <si>
    <t>图钉</t>
  </si>
  <si>
    <t>洗衣机槽清洗剂</t>
  </si>
  <si>
    <t>手提式垃圾袋</t>
  </si>
  <si>
    <t>醋精</t>
  </si>
  <si>
    <t>整理箱（透明）</t>
  </si>
  <si>
    <t>美工刀</t>
  </si>
  <si>
    <t>旋转拖把</t>
  </si>
  <si>
    <t>整理框</t>
  </si>
  <si>
    <t>平板铁质拖车</t>
  </si>
  <si>
    <t>百事可乐</t>
  </si>
  <si>
    <t>红牛</t>
  </si>
  <si>
    <t>果粒橙</t>
  </si>
  <si>
    <t>农夫山泉</t>
  </si>
  <si>
    <t>娃哈哈</t>
  </si>
  <si>
    <t>塑料泡沫箱</t>
  </si>
  <si>
    <t>百有标签</t>
  </si>
  <si>
    <t>智能APP身高体重秤</t>
  </si>
  <si>
    <t>漫步者便携式数码扩音器</t>
  </si>
  <si>
    <t>双凹夹</t>
  </si>
  <si>
    <t>整理筐</t>
  </si>
  <si>
    <t>香菜</t>
  </si>
  <si>
    <t>折叠陶瓷小刀</t>
  </si>
  <si>
    <t>身高体重称</t>
  </si>
  <si>
    <t>护士表电池</t>
  </si>
  <si>
    <t>免打孔子母扣</t>
  </si>
  <si>
    <t>壁挂式收纳盒</t>
  </si>
  <si>
    <t>免手洗平板拖把</t>
  </si>
  <si>
    <t>玻璃量杯</t>
  </si>
  <si>
    <t>不锈钢冲洗壶</t>
  </si>
  <si>
    <t>布类包布(绿色)</t>
  </si>
  <si>
    <t>布类裤套(绿色)</t>
  </si>
  <si>
    <t>布类手术衣（绿色）</t>
  </si>
  <si>
    <t>布类外层包布(绿色)</t>
  </si>
  <si>
    <t>成人血压袖带</t>
  </si>
  <si>
    <t>豆袋热敷</t>
  </si>
  <si>
    <t>钢尺</t>
  </si>
  <si>
    <t>花生球</t>
  </si>
  <si>
    <t>牛舌头（临时买）</t>
  </si>
  <si>
    <t>荧光笔</t>
  </si>
  <si>
    <t>枕头</t>
  </si>
  <si>
    <t>A4塑料桌牌（桌签）</t>
  </si>
  <si>
    <t>USB插座</t>
  </si>
  <si>
    <t>教室用带轮子白板（小）</t>
  </si>
  <si>
    <t>A3海报纸</t>
  </si>
  <si>
    <t>彩色马克笔</t>
  </si>
  <si>
    <t>抽纸（无香型）</t>
  </si>
  <si>
    <t>卧线香</t>
  </si>
  <si>
    <t>TW-1L限力扳手</t>
  </si>
  <si>
    <t>超声工作尖（GD1，3)</t>
  </si>
  <si>
    <t xml:space="preserve">支 </t>
  </si>
  <si>
    <t>超细纤维抹布</t>
  </si>
  <si>
    <t>牛角钳</t>
  </si>
  <si>
    <t>手持高清化妆镜</t>
  </si>
  <si>
    <t>牙刷</t>
  </si>
  <si>
    <t>雕牌除菌除螨洗衣液</t>
  </si>
  <si>
    <t>喷雾型衣领净</t>
  </si>
  <si>
    <t>脚踏开盖生活垃圾桶</t>
  </si>
  <si>
    <t>不锈钢小挂钩洗手液挂架</t>
  </si>
  <si>
    <t>优质扫把</t>
  </si>
  <si>
    <t>免手洗拖把</t>
  </si>
  <si>
    <t>木柄油灰刀</t>
  </si>
  <si>
    <t>透明收纳盒</t>
  </si>
  <si>
    <t>遮光眼罩</t>
  </si>
  <si>
    <t>孕妇装</t>
  </si>
  <si>
    <t xml:space="preserve">灯箱式视力表 </t>
  </si>
  <si>
    <t>脚套（一次性鞋套）</t>
  </si>
  <si>
    <t>手持电子枰</t>
  </si>
  <si>
    <t>袜子</t>
  </si>
  <si>
    <t>双</t>
  </si>
  <si>
    <t>木杆拖把</t>
  </si>
  <si>
    <t>塑料加厚长方形手提储水通</t>
  </si>
  <si>
    <t>棉线绳</t>
  </si>
  <si>
    <t>垃圾桶（铁丝网）</t>
  </si>
  <si>
    <t>漂白水</t>
  </si>
  <si>
    <t>票据夹（山形铁夹）</t>
  </si>
  <si>
    <t>洗衣机保护罩</t>
  </si>
  <si>
    <t>红色油漆笔</t>
  </si>
  <si>
    <t>落地晾衣架</t>
  </si>
  <si>
    <t>台式电脑音箱</t>
  </si>
  <si>
    <t>可悬挂式A4文件夹；上翻式板夹吊挂资料夹</t>
  </si>
  <si>
    <t>隐形锁（用于食疗室柜子抽屉防盗）</t>
  </si>
  <si>
    <t>圆盘三角木架碟盘托架工艺品托盘底座</t>
  </si>
  <si>
    <t>体重秤</t>
  </si>
  <si>
    <t>鹅颈灯</t>
  </si>
  <si>
    <t>硬皮档案盒</t>
  </si>
  <si>
    <t>兔盒</t>
  </si>
  <si>
    <t>长排塑料沾勾</t>
  </si>
  <si>
    <t>3M</t>
  </si>
  <si>
    <t>不锈钢落地折叠晾衣架</t>
  </si>
  <si>
    <t>手提水桶</t>
  </si>
  <si>
    <t>炭质干燥剂</t>
  </si>
  <si>
    <t>硬皮文件夹（双夹）</t>
  </si>
  <si>
    <t>可塑橡皮泥（黏土）</t>
  </si>
  <si>
    <t>钢丝球锅刷</t>
  </si>
  <si>
    <t>云石胶</t>
  </si>
  <si>
    <t xml:space="preserve"> N-甲基吡咯烷（NMP）</t>
  </si>
  <si>
    <t xml:space="preserve"> 聚山梨酯80</t>
  </si>
  <si>
    <t xml:space="preserve"> 氯化亚砜</t>
  </si>
  <si>
    <t>1,1-二苯基-2-三硝基苯肼（DPPH）</t>
  </si>
  <si>
    <t>1,4-环己烷二羧酸（CHDA）</t>
  </si>
  <si>
    <t>10﹪氯化钠胰大豆肉汤</t>
  </si>
  <si>
    <t>10*20预制薄层板</t>
  </si>
  <si>
    <t>1640培养液</t>
  </si>
  <si>
    <t>2,6-二氯靛酚钠</t>
  </si>
  <si>
    <t>2,6-二叔丁基对甲酚（BHT）</t>
  </si>
  <si>
    <t>3%过氧化氢（分析纯）</t>
  </si>
  <si>
    <t>3%过氧化氢溶液</t>
  </si>
  <si>
    <t>95%无水乙醇</t>
  </si>
  <si>
    <t>95%乙醇</t>
  </si>
  <si>
    <t>95℅乙醇</t>
  </si>
  <si>
    <t>95乙醇（食用）</t>
  </si>
  <si>
    <t>ABO标准红细胞试剂</t>
  </si>
  <si>
    <t>ALT试剂盒（比色法）</t>
  </si>
  <si>
    <t>ASO试剂盒</t>
  </si>
  <si>
    <t>AST试剂盒（比色法）</t>
  </si>
  <si>
    <t>ATCC25922CMCC44113（冰冻干燥）</t>
  </si>
  <si>
    <t>ATCC25923CMCC26003（冰冻干燥）</t>
  </si>
  <si>
    <t>ATCC27853（冰冻干燥）</t>
  </si>
  <si>
    <t>A型明胶</t>
  </si>
  <si>
    <t>BGLB肉汤</t>
  </si>
  <si>
    <t>BPW</t>
  </si>
  <si>
    <t>HBsAg</t>
  </si>
  <si>
    <t>HBV检测试剂盒</t>
  </si>
  <si>
    <t>HCG胶体金试纸条</t>
  </si>
  <si>
    <t>HE琼脂</t>
  </si>
  <si>
    <t>LB培养基</t>
  </si>
  <si>
    <t>LST肉汤</t>
  </si>
  <si>
    <t>MH培养基</t>
  </si>
  <si>
    <t>MH琼脂</t>
  </si>
  <si>
    <t>N,N-二甲基乙酰胺</t>
  </si>
  <si>
    <t>NaCl</t>
  </si>
  <si>
    <t>NaOH</t>
  </si>
  <si>
    <t>ONPG培养基</t>
  </si>
  <si>
    <t>PDA培养基</t>
  </si>
  <si>
    <t>PEG6000</t>
  </si>
  <si>
    <t>ph7.4磷酸盐缓冲液干粉</t>
  </si>
  <si>
    <t>pH标定缓冲液（AR）</t>
  </si>
  <si>
    <t>PH试纸</t>
  </si>
  <si>
    <t>RhD（IgM）血型定型试剂</t>
  </si>
  <si>
    <t>SS琼脂</t>
  </si>
  <si>
    <t>TRUST试剂盒</t>
  </si>
  <si>
    <t>TSI琼脂</t>
  </si>
  <si>
    <t>VP试剂</t>
  </si>
  <si>
    <t>VP试剂甲、乙</t>
  </si>
  <si>
    <t>YPD培养基</t>
  </si>
  <si>
    <t>β-环糊精</t>
  </si>
  <si>
    <t>阿拉伯胶</t>
  </si>
  <si>
    <t>氨苄青霉素</t>
  </si>
  <si>
    <t>氨苄青霉素纸片（氨苄西林）</t>
  </si>
  <si>
    <t>氨茶碱液</t>
  </si>
  <si>
    <t>氨基酸标准品</t>
  </si>
  <si>
    <t>氨水（AR）</t>
  </si>
  <si>
    <t>奥卜托新（Optochin）纸片</t>
  </si>
  <si>
    <t>白蛋白测定试剂（溴甲酚绿法）</t>
  </si>
  <si>
    <t>半固体琼脂</t>
  </si>
  <si>
    <t>半合成脂肪酸甘油酯</t>
  </si>
  <si>
    <t>半合成脂肪酸酯</t>
  </si>
  <si>
    <t>薄层层析硅胶G板</t>
  </si>
  <si>
    <t>薄层层析硅胶板G型，铝箔片基硅胶板</t>
  </si>
  <si>
    <t>薄层硅胶GF254板</t>
  </si>
  <si>
    <t>薄层硅胶G板</t>
  </si>
  <si>
    <t>薄层用玻璃板（空白板）</t>
  </si>
  <si>
    <t>薄荷脑</t>
  </si>
  <si>
    <t>苯巴比妥钠</t>
  </si>
  <si>
    <t>苯丙氨酸</t>
  </si>
  <si>
    <t>苯丙氨酸试剂（10%FeCl3）</t>
  </si>
  <si>
    <t>苯酚</t>
  </si>
  <si>
    <t>苯甲醇</t>
  </si>
  <si>
    <t>苯甲醛</t>
  </si>
  <si>
    <t>苯甲酸</t>
  </si>
  <si>
    <t>苯甲酸（标品）</t>
  </si>
  <si>
    <t>苯甲酸钠</t>
  </si>
  <si>
    <t>鞭毛染色液</t>
  </si>
  <si>
    <t>变色硅胶</t>
  </si>
  <si>
    <t>变形杆菌CMCC49027</t>
  </si>
  <si>
    <t>表皮葡萄球菌CMCC26069</t>
  </si>
  <si>
    <t>冰醋酸</t>
  </si>
  <si>
    <t>冰干血浆</t>
  </si>
  <si>
    <t>冰片</t>
  </si>
  <si>
    <t>冰乙酸</t>
  </si>
  <si>
    <t>丙胺酸</t>
  </si>
  <si>
    <t>丙二酸钠</t>
  </si>
  <si>
    <t>丙二酸钠培养基</t>
  </si>
  <si>
    <t>丙酮</t>
  </si>
  <si>
    <t>波纹吸水纸</t>
  </si>
  <si>
    <t>擦镜纸</t>
  </si>
  <si>
    <t>草酸</t>
  </si>
  <si>
    <t>草酸铵</t>
  </si>
  <si>
    <t>草酸钾</t>
  </si>
  <si>
    <t>茶碱</t>
  </si>
  <si>
    <t>产气肠杆菌CMCC45103</t>
  </si>
  <si>
    <t>肠道细菌鉴定生化管11e</t>
  </si>
  <si>
    <t>肠杆菌科细菌生化编码册第二代GYZ-15e</t>
  </si>
  <si>
    <t>肠杆菌科细菌生化编码鉴定管GYZ-15e</t>
  </si>
  <si>
    <t>沉降硫磺</t>
  </si>
  <si>
    <t>称量纸</t>
  </si>
  <si>
    <t>次氯酸钠</t>
  </si>
  <si>
    <t>醋酐（醋酸酐）</t>
  </si>
  <si>
    <t>醋酸（乙酸）</t>
  </si>
  <si>
    <t>醋酸钠</t>
  </si>
  <si>
    <t>大黄酚标准品</t>
  </si>
  <si>
    <t>大黄素-6-甲醚标准品</t>
  </si>
  <si>
    <t>大孔吸附树脂</t>
  </si>
  <si>
    <t>定性滤纸</t>
  </si>
  <si>
    <t>对氨基苯磺酸（AR）</t>
  </si>
  <si>
    <t>对硝基苯甲酸</t>
  </si>
  <si>
    <t>蒽酮</t>
  </si>
  <si>
    <t>二甲苯</t>
  </si>
  <si>
    <t>二氯甲烷</t>
  </si>
  <si>
    <t>二氯氧化锆</t>
  </si>
  <si>
    <t>非发酵细菌编码册</t>
  </si>
  <si>
    <t>非发酵细菌生化编码鉴定管</t>
  </si>
  <si>
    <t>肺炎克雷伯氏菌CMCC46117</t>
  </si>
  <si>
    <t>肺炎双球菌</t>
  </si>
  <si>
    <t>分离剂</t>
  </si>
  <si>
    <t>酚酞（AR）</t>
  </si>
  <si>
    <t>粪肠球菌ATCC29212</t>
  </si>
  <si>
    <t>呋塞米液</t>
  </si>
  <si>
    <t>复方新诺明纸片SMA/TMP</t>
  </si>
  <si>
    <t>钙（终点法）</t>
  </si>
  <si>
    <t>甘油</t>
  </si>
  <si>
    <t>甘油三酯测定试剂（GPO-PAP法）</t>
  </si>
  <si>
    <t>肝素钠</t>
  </si>
  <si>
    <t>杆菌肽纸片</t>
  </si>
  <si>
    <t>高氯酸（AR）</t>
  </si>
  <si>
    <t>高锰酸钾</t>
  </si>
  <si>
    <t>高密度脂蛋白胆固醇测定（终点法）</t>
  </si>
  <si>
    <t>高氏一号培养基</t>
  </si>
  <si>
    <t>哥伦比亚血琼脂平板</t>
  </si>
  <si>
    <t>革兰染色液</t>
  </si>
  <si>
    <t>革兰氏染色试剂盒</t>
  </si>
  <si>
    <t>革兰氏染液</t>
  </si>
  <si>
    <t>铬酸钾</t>
  </si>
  <si>
    <t>工业级乙二醇</t>
  </si>
  <si>
    <t>工业酒精</t>
  </si>
  <si>
    <t>枸橼酸杆菌CMCC48017</t>
  </si>
  <si>
    <t>枸橼酸钠</t>
  </si>
  <si>
    <t>谷丙转氨酶（终点法）</t>
  </si>
  <si>
    <t>硅胶</t>
  </si>
  <si>
    <t>硅胶G</t>
  </si>
  <si>
    <t>桂皮醛</t>
  </si>
  <si>
    <t>果胶酶（食品级）</t>
  </si>
  <si>
    <t>过氧化氢</t>
  </si>
  <si>
    <t>过氧化物酶染色</t>
  </si>
  <si>
    <t>过氧乙酸</t>
  </si>
  <si>
    <t>还原铁粉</t>
  </si>
  <si>
    <t>红霉素纸片</t>
  </si>
  <si>
    <t>红细胞稀释液</t>
  </si>
  <si>
    <t>滑石粉</t>
  </si>
  <si>
    <t>化脓性链球菌ATCC19615</t>
  </si>
  <si>
    <t>环己烷</t>
  </si>
  <si>
    <t>黄芩苷</t>
  </si>
  <si>
    <t>煌绿乳糖胆盐BGLB</t>
  </si>
  <si>
    <t>磺胺</t>
  </si>
  <si>
    <t>磺基水杨酸（分析纯）</t>
  </si>
  <si>
    <t>活化部分凝血活酶时间测定试剂盒（有效期到2018年2月）（APTT）</t>
  </si>
  <si>
    <t>活性炭</t>
  </si>
  <si>
    <t>吉姆萨染液</t>
  </si>
  <si>
    <t>吉姆萨瑞士染液</t>
  </si>
  <si>
    <t>荚膜染色液</t>
  </si>
  <si>
    <t>甲醇</t>
  </si>
  <si>
    <t>甲基红（MR）试剂</t>
  </si>
  <si>
    <t>甲醛</t>
  </si>
  <si>
    <t>甲醛（50KG/桶）</t>
  </si>
  <si>
    <t>甲醛（分析纯）</t>
  </si>
  <si>
    <t>甲型溶血性链球菌</t>
  </si>
  <si>
    <t>焦磷酸钠（食品级）</t>
  </si>
  <si>
    <t>焦亚硫酸钠</t>
  </si>
  <si>
    <t>酵母膏</t>
  </si>
  <si>
    <t>结晶紫中性红胆盐琼脂VRBA</t>
  </si>
  <si>
    <t>酒石酸钾钠（AR）</t>
  </si>
  <si>
    <t>巨幼细胞性贫血示教片</t>
  </si>
  <si>
    <t>聚山梨酯（80）</t>
  </si>
  <si>
    <t>聚羧酸锌水门汀</t>
  </si>
  <si>
    <t>聚酰胺</t>
  </si>
  <si>
    <t>聚酰胺薄膜</t>
  </si>
  <si>
    <t>聚乙二醇 6000</t>
  </si>
  <si>
    <t>聚乙二醇4000</t>
  </si>
  <si>
    <t>卡那霉素</t>
  </si>
  <si>
    <t>抗A抗B血型定型试剂</t>
  </si>
  <si>
    <t>抗坏血酸</t>
  </si>
  <si>
    <t>抗酸染色液</t>
  </si>
  <si>
    <t>抗体筛选红细胞试剂</t>
  </si>
  <si>
    <t>可容性淀粉(AR)</t>
  </si>
  <si>
    <t>克林霉素纸片（氯林可）</t>
  </si>
  <si>
    <t>克氏双糖铁琼脂</t>
  </si>
  <si>
    <t>空白药敏纸片</t>
  </si>
  <si>
    <t>口服葡萄糖粉</t>
  </si>
  <si>
    <t>快速革兰氏染色液</t>
  </si>
  <si>
    <t>赖氨酸脱羧酶实验培养基</t>
  </si>
  <si>
    <t>连翘苷</t>
  </si>
  <si>
    <t>联苯胺（分析纯）</t>
  </si>
  <si>
    <t>链霉素</t>
  </si>
  <si>
    <t>链球菌属细菌生化编码册</t>
  </si>
  <si>
    <t>链球菌细菌生化编码鉴定管</t>
  </si>
  <si>
    <t>邻苯二甲酸氢钾</t>
  </si>
  <si>
    <t>淋巴培养基</t>
  </si>
  <si>
    <t>磷（孔雀绿比色法）</t>
  </si>
  <si>
    <t>磷钼酸</t>
  </si>
  <si>
    <t>磷酸</t>
  </si>
  <si>
    <t>磷酸二氢钾</t>
  </si>
  <si>
    <t>磷酸缓冲液</t>
  </si>
  <si>
    <t>磷酸氢二钠</t>
  </si>
  <si>
    <t>磷酸锌水门汀</t>
  </si>
  <si>
    <t>磷酸盐缓冲液</t>
  </si>
  <si>
    <t>小包</t>
  </si>
  <si>
    <t>领苯二甲酸氢钾（AR）</t>
  </si>
  <si>
    <t>硫代硫酸钠</t>
  </si>
  <si>
    <t>硫脲（AR）</t>
  </si>
  <si>
    <t>硫氰酸铵</t>
  </si>
  <si>
    <t>硫酸</t>
  </si>
  <si>
    <t>硫酸钾</t>
  </si>
  <si>
    <t>硫酸奎宁（食品级）</t>
  </si>
  <si>
    <t>硫酸铁铵</t>
  </si>
  <si>
    <t>硫酸锌</t>
  </si>
  <si>
    <t>硫酸亚铁</t>
  </si>
  <si>
    <t>硫酸纸</t>
  </si>
  <si>
    <t>龙脑</t>
  </si>
  <si>
    <t>芦丁对照品</t>
  </si>
  <si>
    <t>绿原酸</t>
  </si>
  <si>
    <t>氯仿</t>
  </si>
  <si>
    <t>氯化铵</t>
  </si>
  <si>
    <t>氯化钡</t>
  </si>
  <si>
    <t>氯化钙</t>
  </si>
  <si>
    <t>氯化钾</t>
  </si>
  <si>
    <t>氯化钠</t>
  </si>
  <si>
    <t>氯化三苯四氮唑（红四氮唑）</t>
  </si>
  <si>
    <t>氯霉素</t>
  </si>
  <si>
    <t>滤纸</t>
  </si>
  <si>
    <t>麦康凯琼脂</t>
  </si>
  <si>
    <t>麦芽汁培养基</t>
  </si>
  <si>
    <t>慢性粒细胞性白血病骨髓示教片</t>
  </si>
  <si>
    <t>慢性粒细胞性白血病外周血示教片</t>
  </si>
  <si>
    <t>没食子酸</t>
  </si>
  <si>
    <t>没食子酸（标品）</t>
  </si>
  <si>
    <t>美洛培南</t>
  </si>
  <si>
    <t>镁粉</t>
  </si>
  <si>
    <t>明胶</t>
  </si>
  <si>
    <t xml:space="preserve">明胶(A型) </t>
  </si>
  <si>
    <t>萘</t>
  </si>
  <si>
    <t>萘（标品）</t>
  </si>
  <si>
    <t>尼泊金乙酯</t>
  </si>
  <si>
    <t>尿11A试纸条试纸</t>
  </si>
  <si>
    <t>尿目测试纸条</t>
  </si>
  <si>
    <t>尿素（AR）</t>
  </si>
  <si>
    <t>尿素氮（脲酶靛蓝终点法）</t>
  </si>
  <si>
    <t>尿酸测定（尿酸酶法终点法）</t>
  </si>
  <si>
    <t>脲</t>
  </si>
  <si>
    <t>柠檬酸（食品级）</t>
  </si>
  <si>
    <t>柠檬酸钠（AR）</t>
  </si>
  <si>
    <t>凝聚胺介质试剂</t>
  </si>
  <si>
    <t>凝血酶时间（TT）测定试剂合（凝固法）</t>
  </si>
  <si>
    <t>凝血酶原时间（PT）测定试剂盒（凝固法）</t>
  </si>
  <si>
    <t>牛肉膏</t>
  </si>
  <si>
    <t>牛肉膏琼脂培养基</t>
  </si>
  <si>
    <t>农残检测试剂盒</t>
  </si>
  <si>
    <t>农药残留检测标准溶液样品</t>
  </si>
  <si>
    <t>农药残留速测卡</t>
  </si>
  <si>
    <t>浓氨水</t>
  </si>
  <si>
    <t>浓硫酸（AR）</t>
  </si>
  <si>
    <t>浓盐酸</t>
  </si>
  <si>
    <t>硼砂</t>
  </si>
  <si>
    <t>硼酸钠（AR）</t>
  </si>
  <si>
    <t>葡萄球菌属细菌生化编码册TH-16S</t>
  </si>
  <si>
    <t>葡萄球菌属细菌生化编码鉴定管TH-16S</t>
  </si>
  <si>
    <t>葡萄糖</t>
  </si>
  <si>
    <t>葡萄糖（无水）</t>
  </si>
  <si>
    <t>葡萄糖测定试剂（葡萄糖氧化酶）</t>
  </si>
  <si>
    <t>羟苯乙酯</t>
  </si>
  <si>
    <t>羟甲基纤维素</t>
  </si>
  <si>
    <t>青霉素G纸片</t>
  </si>
  <si>
    <t>氰化钾培养基</t>
  </si>
  <si>
    <t>氰化钠（AR）</t>
  </si>
  <si>
    <t>庆大霉素纸片</t>
  </si>
  <si>
    <t>琼脂</t>
  </si>
  <si>
    <t>缺铁性贫血示教片</t>
  </si>
  <si>
    <t>染色架</t>
  </si>
  <si>
    <t>人免疫球蛋白</t>
  </si>
  <si>
    <t>人体血细胞放大模型</t>
  </si>
  <si>
    <t>溶菌酶（BR级）</t>
  </si>
  <si>
    <t>溶血素</t>
  </si>
  <si>
    <t>肉桂对照药材</t>
  </si>
  <si>
    <t>乳酸（食品级）</t>
  </si>
  <si>
    <t>乳糖（AR）</t>
  </si>
  <si>
    <t>软肥皂</t>
  </si>
  <si>
    <t>瑞氏-姬姆萨染色液</t>
  </si>
  <si>
    <t>三氯醋酸</t>
  </si>
  <si>
    <t>三氯化铝</t>
  </si>
  <si>
    <t>三氯化铁</t>
  </si>
  <si>
    <t>三氯乙酸</t>
  </si>
  <si>
    <t>三氯蔗糖（食品级）</t>
  </si>
  <si>
    <t>三糖铁培养基</t>
  </si>
  <si>
    <t>三乙胺</t>
  </si>
  <si>
    <t>三乙醇胺</t>
  </si>
  <si>
    <t>色谱甲醇</t>
  </si>
  <si>
    <t>色谱乙腈</t>
  </si>
  <si>
    <t>沙门氏菌属O多价A-F诊断血清</t>
  </si>
  <si>
    <t>沙氏培养基</t>
  </si>
  <si>
    <t>伤寒诊断菌液</t>
  </si>
  <si>
    <t>伤寒诊断血清</t>
  </si>
  <si>
    <t>十二烷基硫酸钠</t>
  </si>
  <si>
    <t>石蜡</t>
  </si>
  <si>
    <t>石蜡油</t>
  </si>
  <si>
    <t>石油醚</t>
  </si>
  <si>
    <t>食品级柠檬酸</t>
  </si>
  <si>
    <t>食用酒精</t>
  </si>
  <si>
    <t>水合氯醛</t>
  </si>
  <si>
    <t>水解酪蛋白琼脂（MH琼脂）</t>
  </si>
  <si>
    <t>水杨酸(AR)</t>
  </si>
  <si>
    <t>水杨酸细粉</t>
  </si>
  <si>
    <t>四苯硼钠</t>
  </si>
  <si>
    <t>四环素</t>
  </si>
  <si>
    <t>四氯化碳</t>
  </si>
  <si>
    <t>四氢呋喃</t>
  </si>
  <si>
    <t>苏丹Ⅲ</t>
  </si>
  <si>
    <t>苏合香</t>
  </si>
  <si>
    <t>羧甲基淀粉钠</t>
  </si>
  <si>
    <t>羧甲基纤维素钠</t>
  </si>
  <si>
    <t>碳酸钙</t>
  </si>
  <si>
    <t>碳酸钠</t>
  </si>
  <si>
    <t>碳酸氢钠</t>
  </si>
  <si>
    <t>碳酸氢钠（食品级）</t>
  </si>
  <si>
    <t>糖原染色</t>
  </si>
  <si>
    <t>铁（终点法）</t>
  </si>
  <si>
    <t>铁氰化钾</t>
  </si>
  <si>
    <t>铁染色</t>
  </si>
  <si>
    <t>通用型氢氧化钙糊剂</t>
  </si>
  <si>
    <t>头孢他定纸片（复达欣）</t>
  </si>
  <si>
    <t>头孢西丁纸片</t>
  </si>
  <si>
    <t>吐温80</t>
  </si>
  <si>
    <t>脱水穿心莲内酯</t>
  </si>
  <si>
    <t>万古霉素纸片</t>
  </si>
  <si>
    <t>微粉硅胶</t>
  </si>
  <si>
    <t>微晶纤维素</t>
  </si>
  <si>
    <t>微孔滤膜</t>
  </si>
  <si>
    <t>微孔滤膜（水相）</t>
  </si>
  <si>
    <t>微孔滤膜（有机相）</t>
  </si>
  <si>
    <t>维生素C粉</t>
  </si>
  <si>
    <t>维生素E</t>
  </si>
  <si>
    <t>乌拉坦</t>
  </si>
  <si>
    <t>乌来糖（氨基甲酸乙酯）</t>
  </si>
  <si>
    <t>无菌绵羊红血球</t>
  </si>
  <si>
    <t>无水氯化钙（食品级）</t>
  </si>
  <si>
    <t>无水碳酸钠</t>
  </si>
  <si>
    <t>无水乙醇</t>
  </si>
  <si>
    <t>五水硫酸铜（AR）</t>
  </si>
  <si>
    <t>西黄蓍胶</t>
  </si>
  <si>
    <t>先锋霉素V纸片（头孢唑林）</t>
  </si>
  <si>
    <t>纤维素酶（食品级）</t>
  </si>
  <si>
    <t>香柏油</t>
  </si>
  <si>
    <t>香草粉(食品级)</t>
  </si>
  <si>
    <t>硝酸</t>
  </si>
  <si>
    <t>硝酸铝</t>
  </si>
  <si>
    <t>硝酸钠</t>
  </si>
  <si>
    <t>硝酸盐试剂甲、乙</t>
  </si>
  <si>
    <t>硝酸银</t>
  </si>
  <si>
    <t>锌粒（AR）</t>
  </si>
  <si>
    <t>新华牌定量滤纸</t>
  </si>
  <si>
    <t>溴化钾</t>
  </si>
  <si>
    <t>溴化钠</t>
  </si>
  <si>
    <t>血红蛋白测定试剂盒（浓缩液）</t>
  </si>
  <si>
    <t>血清总胆固醇测定(GPD-PAP法)</t>
  </si>
  <si>
    <t>血糖测定（葡萄糖氧化酶法）</t>
  </si>
  <si>
    <t>血糖试纸</t>
  </si>
  <si>
    <t>亚甲基蓝（AR）</t>
  </si>
  <si>
    <t>亚硫酸铋琼脂</t>
  </si>
  <si>
    <t>亚铁氰化钾（AR）</t>
  </si>
  <si>
    <t>亚硒酸盐胱氨酸增菌液</t>
  </si>
  <si>
    <t>亚硝酸钠（标准品）</t>
  </si>
  <si>
    <t>烟酰胺</t>
  </si>
  <si>
    <t>延胡索乙素标准品</t>
  </si>
  <si>
    <t>盐酸巴马丁标准品</t>
  </si>
  <si>
    <t>盐酸萘乙二胺（AR）</t>
  </si>
  <si>
    <t>盐酸小檗碱对照品</t>
  </si>
  <si>
    <t>羊抗人IgG</t>
  </si>
  <si>
    <t>羊毛脂</t>
  </si>
  <si>
    <t>阳离子交换树脂（AR）</t>
  </si>
  <si>
    <t>氧化钙</t>
  </si>
  <si>
    <t>氧化酶试剂（加蒸馏水溶解）</t>
  </si>
  <si>
    <t>氧化锌</t>
  </si>
  <si>
    <t>氧哌嗪青霉素纸片（哌拉西林）</t>
  </si>
  <si>
    <t>药敏纸片(链霉素)</t>
  </si>
  <si>
    <t>药敏纸片(青霉素)</t>
  </si>
  <si>
    <t>药用淀粉</t>
  </si>
  <si>
    <t>药用糊精</t>
  </si>
  <si>
    <t>液体石蜡</t>
  </si>
  <si>
    <t>依利特色谱柱</t>
  </si>
  <si>
    <t>胰蛋白胨</t>
  </si>
  <si>
    <t>乙 睛</t>
  </si>
  <si>
    <t>乙二胺四乙酸二钠（AR）</t>
  </si>
  <si>
    <t>乙醚</t>
  </si>
  <si>
    <t>乙酸(AR)</t>
  </si>
  <si>
    <t>乙酸铅试纸</t>
  </si>
  <si>
    <t>乙酸锌（AR）</t>
  </si>
  <si>
    <t>乙酸乙酯</t>
  </si>
  <si>
    <t>乙酰水杨酸</t>
  </si>
  <si>
    <t>乙型肝炎病毒表面抗体检测试剂盒（酶联免疫法）</t>
  </si>
  <si>
    <t>乙型溶血性链球菌</t>
  </si>
  <si>
    <t>乙型伤寒沙门氏菌CMCC50094</t>
  </si>
  <si>
    <t>异丙醇</t>
  </si>
  <si>
    <t>异辛烷(AR)</t>
  </si>
  <si>
    <t>阴沟肠杆菌CMCC45301</t>
  </si>
  <si>
    <t>吲哚试剂</t>
  </si>
  <si>
    <t>印模材</t>
  </si>
  <si>
    <t>茚三酮</t>
  </si>
  <si>
    <t>营养琼脂</t>
  </si>
  <si>
    <t>营养肉汤</t>
  </si>
  <si>
    <t>硬脂酸</t>
  </si>
  <si>
    <t>硬脂酸镁</t>
  </si>
  <si>
    <t>硬脂酸镁适量</t>
  </si>
  <si>
    <t>柚皮苷对照品</t>
  </si>
  <si>
    <t>月桂醇硫酸钠</t>
  </si>
  <si>
    <t>月桂基硫酸盐胰蛋白胨LST</t>
  </si>
  <si>
    <t>樟脑</t>
  </si>
  <si>
    <t>樟脑醑</t>
  </si>
  <si>
    <t>蔗糖（AR）</t>
  </si>
  <si>
    <t>真菌微生物细菌切片标本</t>
  </si>
  <si>
    <t>正丙醇</t>
  </si>
  <si>
    <t>正常骨髓示教片</t>
  </si>
  <si>
    <t>正丁醇</t>
  </si>
  <si>
    <t>正己烷</t>
  </si>
  <si>
    <t>正辛醇</t>
  </si>
  <si>
    <t>正已烷</t>
  </si>
  <si>
    <t>支原体检测试剂盒</t>
  </si>
  <si>
    <t>支原体培养鉴定计数药敏试剂盒</t>
  </si>
  <si>
    <t>中性福尔马林溶液</t>
  </si>
  <si>
    <t>中性滤纸</t>
  </si>
  <si>
    <t>中性树胶封片剂</t>
  </si>
  <si>
    <t>重铬酸钾</t>
  </si>
  <si>
    <t>朱砂超微粉</t>
  </si>
  <si>
    <t>注射用水</t>
  </si>
  <si>
    <t>柱层析硅胶</t>
  </si>
  <si>
    <t>转氨酶测定ALT（2,4-二硝基苯肼法）</t>
  </si>
  <si>
    <t>总蛋白测定（双缩尿法）</t>
  </si>
  <si>
    <t>左氟沙星纸片</t>
  </si>
  <si>
    <t>琼脂粉末</t>
  </si>
  <si>
    <t>氢甲酚</t>
  </si>
  <si>
    <t>升华硫</t>
  </si>
  <si>
    <t>羧苯乙酯酸溶液</t>
  </si>
  <si>
    <t>鲸蜡醇</t>
  </si>
  <si>
    <t>甲酸</t>
  </si>
  <si>
    <t>2-萘酚</t>
  </si>
  <si>
    <t>香草醛</t>
  </si>
  <si>
    <t>硼氢化钾</t>
  </si>
  <si>
    <t>槲皮素对照品</t>
  </si>
  <si>
    <t>ABO单克隆抗体血清</t>
  </si>
  <si>
    <t>无毒无味新型尸体保存液</t>
  </si>
  <si>
    <t>吨</t>
  </si>
  <si>
    <t>柱色谱硅胶（100-200目）</t>
  </si>
  <si>
    <t>草酸钠</t>
  </si>
  <si>
    <t>脂肪醇聚氧乙烯醚</t>
  </si>
  <si>
    <t>对羟基苯甲酸甲酯</t>
  </si>
  <si>
    <t>聚乙烯吡咯烷酮</t>
  </si>
  <si>
    <t>聚乙烯醇17-88</t>
  </si>
  <si>
    <t>无水羊毛脂</t>
  </si>
  <si>
    <t>磷脂</t>
  </si>
  <si>
    <t>十二醇聚氧乙烯醚硫酸钠</t>
  </si>
  <si>
    <t>十二醇硫酸钠</t>
  </si>
  <si>
    <t>生理压力传感器密封胶圈</t>
  </si>
  <si>
    <t>麻黄横切平</t>
  </si>
  <si>
    <t>穿心莲横切片</t>
  </si>
  <si>
    <t>蕲蛇背鳞片横切片</t>
  </si>
  <si>
    <t>琼脂糖</t>
  </si>
  <si>
    <t>β-萘酚</t>
  </si>
  <si>
    <t>酚酞指示剂（1%）</t>
  </si>
  <si>
    <t>蛋白胨</t>
  </si>
  <si>
    <t>硫酸钠</t>
  </si>
  <si>
    <t>香兰素</t>
  </si>
  <si>
    <t>碳酸氢铵</t>
  </si>
  <si>
    <t>孔雀石绿+硝基呋喃类代谢物+喹诺酮类+磺胺类+氯霉素+四环素类多合一快速前处理检测盒</t>
  </si>
  <si>
    <t>喹诺酮类快速检测盒(胶体金)</t>
  </si>
  <si>
    <t>呋喃唑酮代谢物快速检测盒(胶体金)</t>
  </si>
  <si>
    <t>呋喃西林代谢物快速检测盒(胶体金)</t>
  </si>
  <si>
    <t>呋喃妥因代谢物快速检测盒(胶体金)</t>
  </si>
  <si>
    <t>呋喃它酮代谢物快速检测盒(胶体金)</t>
  </si>
  <si>
    <t xml:space="preserve"> 氯霉素快速检测盒(胶体金)</t>
  </si>
  <si>
    <t>四环素类快速检测盒(胶体金)</t>
  </si>
  <si>
    <t>磺胺类快速检测盒(胶体金)</t>
  </si>
  <si>
    <t>孔雀石绿快速检测盒(FST-胶体金)</t>
  </si>
  <si>
    <t>DNS显色剂</t>
  </si>
  <si>
    <t>醋酸-醋酸钠缓冲液（pH4.7）</t>
  </si>
  <si>
    <t>无水乙醚</t>
  </si>
  <si>
    <t>醋酸铅</t>
  </si>
  <si>
    <t>汞</t>
  </si>
  <si>
    <t>尿素晶体</t>
  </si>
  <si>
    <t>硫酸铜</t>
  </si>
  <si>
    <t>硫酸铵</t>
  </si>
  <si>
    <t>班氏试剂</t>
  </si>
  <si>
    <t>大肠杆菌测试片</t>
  </si>
  <si>
    <t>水质大肠菌群检验纸片</t>
  </si>
  <si>
    <t>菌落总数测试片</t>
  </si>
  <si>
    <t>金黄色葡萄球菌测试片</t>
  </si>
  <si>
    <t>纤维素酶</t>
  </si>
  <si>
    <t>醋酸</t>
  </si>
  <si>
    <t>氯化镁</t>
  </si>
  <si>
    <t>三水醋酸钠</t>
  </si>
  <si>
    <t>二水氯化钙</t>
  </si>
  <si>
    <t>六水三氯化铝</t>
  </si>
  <si>
    <t>磷酸钠</t>
  </si>
  <si>
    <t>磷酸二氢钠</t>
  </si>
  <si>
    <t>磷酸一氢钠</t>
  </si>
  <si>
    <t>白芷提取物</t>
  </si>
  <si>
    <t>醋延胡索提取物</t>
  </si>
  <si>
    <t>糖粉</t>
  </si>
  <si>
    <t>糊精</t>
  </si>
  <si>
    <t>预胶化淀粉</t>
  </si>
  <si>
    <t>甘露醇</t>
  </si>
  <si>
    <t>山梨醇</t>
  </si>
  <si>
    <t>羟丙基甲基纤维素</t>
  </si>
  <si>
    <t>甲基纤维素</t>
  </si>
  <si>
    <t>乙基纤维素</t>
  </si>
  <si>
    <t>羟丙基纤维素</t>
  </si>
  <si>
    <t>麦芽糖</t>
  </si>
  <si>
    <t>氢氧化铝凝胶</t>
  </si>
  <si>
    <t>木糖醇</t>
  </si>
  <si>
    <t>双歧糖</t>
  </si>
  <si>
    <t>甲壳胺</t>
  </si>
  <si>
    <t>可溶性淀粉</t>
  </si>
  <si>
    <t>羟丙基淀粉</t>
  </si>
  <si>
    <t>甜菊苷</t>
  </si>
  <si>
    <t>糖精钠</t>
  </si>
  <si>
    <t>山梨酸钾</t>
  </si>
  <si>
    <t>盐酸羟胺</t>
  </si>
  <si>
    <t>大黄素标准品</t>
  </si>
  <si>
    <t>芦荟大黄素标准品</t>
  </si>
  <si>
    <t>硝酸钾</t>
  </si>
  <si>
    <t>乙酰乙酸乙酯</t>
  </si>
  <si>
    <t>羟苯乙酯醇</t>
  </si>
  <si>
    <t>炉甘石（细粉）</t>
  </si>
  <si>
    <t>羟甲基纤维素钠</t>
  </si>
  <si>
    <t>聚山梨酯80</t>
  </si>
  <si>
    <t>PEG4000</t>
  </si>
  <si>
    <t>液状石蜡</t>
  </si>
  <si>
    <t>无水氯化钙</t>
  </si>
  <si>
    <t>间苯二酚</t>
  </si>
  <si>
    <t>水杨酸</t>
  </si>
  <si>
    <t>硅胶板</t>
  </si>
  <si>
    <t>带挂钩闪式层析柱</t>
  </si>
  <si>
    <t>槟榔横切片</t>
  </si>
  <si>
    <t>小茴香横切片</t>
  </si>
  <si>
    <t>何首乌横切片</t>
  </si>
  <si>
    <t>蕲蛇背鳞横切片</t>
  </si>
  <si>
    <t>黄芩素细粉(过六号筛)</t>
  </si>
  <si>
    <t>金银花提取物</t>
  </si>
  <si>
    <t>黄芩提取物</t>
  </si>
  <si>
    <t>三黄粉</t>
  </si>
  <si>
    <t>锌粉</t>
  </si>
  <si>
    <t>乙酸铅</t>
  </si>
  <si>
    <t>乙酸镁</t>
  </si>
  <si>
    <t>六水合三氯化铁(氯化高铁)(怕热)</t>
  </si>
  <si>
    <t>无水葡萄糖</t>
  </si>
  <si>
    <t>L-赖氨酸</t>
  </si>
  <si>
    <t>L-精氨酸</t>
  </si>
  <si>
    <t>月桂基硫酸盐胰蛋白胨肉汤(LST)</t>
  </si>
  <si>
    <t>煌绿乳糖胆盐肉汤(BGLB)</t>
  </si>
  <si>
    <t>琼脂粉</t>
  </si>
  <si>
    <t>硫酸奎宁</t>
  </si>
  <si>
    <t>2,4,6-三甲氧基苯甲醛</t>
  </si>
  <si>
    <t>硫代巴比妥酸</t>
  </si>
  <si>
    <t>1，1，3，3，-四已氧基丙烷</t>
  </si>
  <si>
    <t>结晶亚硫酸钠</t>
  </si>
  <si>
    <t>碱性品红</t>
  </si>
  <si>
    <t>2,3,5-三苯基氯化四氮唑</t>
  </si>
  <si>
    <t>金黄色葡萄球菌标准菌种</t>
  </si>
  <si>
    <t>管</t>
  </si>
  <si>
    <t>嗜热链球菌 牛奶中青霉素的检测</t>
  </si>
  <si>
    <t>株</t>
  </si>
  <si>
    <t>大肠杆菌O157 快速检测试纸卡</t>
  </si>
  <si>
    <t>水质(粪)大肠菌群快速检验纸片I</t>
  </si>
  <si>
    <t>泰国乳胶圈粗橡皮筋</t>
  </si>
  <si>
    <t>一次性称量盘</t>
  </si>
  <si>
    <t>L-天冬氨酸</t>
  </si>
  <si>
    <t>亚硫酸氢钠</t>
  </si>
  <si>
    <t>平板计数琼脂培养基(含糖琼脂PCA)</t>
  </si>
  <si>
    <t>硼酸</t>
  </si>
  <si>
    <t>乙二胺四乙酸二钠</t>
  </si>
  <si>
    <t>氯甲酚</t>
  </si>
  <si>
    <t xml:space="preserve"> 瓶</t>
  </si>
  <si>
    <t>OP乳化剂</t>
  </si>
  <si>
    <t>阿拉伯树胶</t>
  </si>
  <si>
    <t>低取代羟丙基纤维素</t>
  </si>
  <si>
    <t>交联聚乙烯吡咯烷酮</t>
  </si>
  <si>
    <t>延胡索乙素</t>
  </si>
  <si>
    <t>欧前胡素</t>
  </si>
  <si>
    <t>维生素B</t>
  </si>
  <si>
    <t>保险粉</t>
  </si>
  <si>
    <t>显微镜镜头清洁液</t>
  </si>
  <si>
    <t>补体</t>
  </si>
  <si>
    <t>芽   胞（破伤风杆菌）</t>
  </si>
  <si>
    <t>荚   膜（肺炎双球菌）</t>
  </si>
  <si>
    <t>周 鞭 毛（枯草杆菌）</t>
  </si>
  <si>
    <t>霍乱弧菌</t>
  </si>
  <si>
    <t>病理切片盒</t>
  </si>
  <si>
    <t>秋水仙素溶液</t>
  </si>
  <si>
    <t>鸡血涂片</t>
  </si>
  <si>
    <t>有丝分裂</t>
  </si>
  <si>
    <t>大肠杆菌</t>
  </si>
  <si>
    <t>伤寒杆菌</t>
  </si>
  <si>
    <t>痢疾志贺杆菌</t>
  </si>
  <si>
    <t>金黄色葡萄球菌</t>
  </si>
  <si>
    <t>小牛血清</t>
  </si>
  <si>
    <t>麦氏比浊管</t>
  </si>
  <si>
    <t>层析定性滤纸（1mm厚）</t>
  </si>
  <si>
    <t>大张滤纸</t>
  </si>
  <si>
    <t>单硬脂酸甘油酯</t>
  </si>
  <si>
    <t>胆固醇测定试剂（COD-PAP法）</t>
  </si>
  <si>
    <t>胆盐乳糖发酵管</t>
  </si>
  <si>
    <t>氘代甲醇</t>
  </si>
  <si>
    <t>氘代氯仿</t>
  </si>
  <si>
    <t>低聚果糖</t>
  </si>
  <si>
    <t>低密度脂蛋白胆固醇测定（直接法）</t>
  </si>
  <si>
    <t>点样板</t>
  </si>
  <si>
    <t>点样毛细管</t>
  </si>
  <si>
    <t>碘</t>
  </si>
  <si>
    <t>碘化铋钾</t>
  </si>
  <si>
    <t>碘化钾</t>
  </si>
  <si>
    <t>淀粉酶（AR）</t>
  </si>
  <si>
    <t>淀粉酶（终点法）</t>
  </si>
  <si>
    <t>靛基质试剂</t>
  </si>
  <si>
    <t>EMB培养</t>
  </si>
  <si>
    <t>麦康凯</t>
  </si>
  <si>
    <t>MH肉汤</t>
  </si>
  <si>
    <t>BGLB</t>
  </si>
  <si>
    <t>手部消毒液</t>
  </si>
  <si>
    <t>瑞氏染液</t>
  </si>
  <si>
    <t>乙酸(冰醋酸）</t>
  </si>
  <si>
    <t>稀释液</t>
  </si>
  <si>
    <t>清洗液</t>
  </si>
  <si>
    <t>探头清洗液</t>
  </si>
  <si>
    <t>溶血剂</t>
  </si>
  <si>
    <t>PH试纸条（4.5-9.0），50条/本</t>
  </si>
  <si>
    <t>改良加藤厚涂片法(Kato-Katz)寄生虫试剂盒，100T/盒</t>
  </si>
  <si>
    <t>巴比妥缓冲液（PH8.6,I=0.06）</t>
  </si>
  <si>
    <t>胱抑素C Cys-C（两点终点法）</t>
  </si>
  <si>
    <t>抗坏血酸
国药编号10004016</t>
  </si>
  <si>
    <t>糖化血红蛋白(终点法)</t>
  </si>
  <si>
    <t>瑞氏-吉姆萨染液</t>
  </si>
  <si>
    <t>铁染色液</t>
  </si>
  <si>
    <t>髓过氧化物酶染色液</t>
  </si>
  <si>
    <t>过碘酸希夫染色液（糖原染色液）</t>
  </si>
  <si>
    <t>染片盒（染液配套盒）/染色缸</t>
  </si>
  <si>
    <t>油酸</t>
  </si>
  <si>
    <t>油红O</t>
  </si>
  <si>
    <t>PBS</t>
  </si>
  <si>
    <t>人血涂片</t>
  </si>
  <si>
    <t>骨骼肌纵横切</t>
  </si>
  <si>
    <t>卵巢（兔）</t>
  </si>
  <si>
    <t>气管</t>
  </si>
  <si>
    <t>伊红染液</t>
  </si>
  <si>
    <t>苏木素染液</t>
  </si>
  <si>
    <t>油红O染色试剂盒</t>
  </si>
  <si>
    <t>姬姆萨染色试剂盒</t>
  </si>
  <si>
    <t>甘油三酯</t>
  </si>
  <si>
    <t>胆固醇</t>
  </si>
  <si>
    <t>血液DNA提取试剂</t>
  </si>
  <si>
    <t>乳果糖</t>
  </si>
  <si>
    <t>L-鸟氨酸</t>
  </si>
  <si>
    <t>α酮戊二酸</t>
  </si>
  <si>
    <t>氟马西尼</t>
  </si>
  <si>
    <t>瓜氨酸</t>
  </si>
  <si>
    <t>5%葡萄糖注射液</t>
  </si>
  <si>
    <t>呋塞米注射液</t>
  </si>
  <si>
    <t>甘露醇注射液</t>
  </si>
  <si>
    <t>兔游离甲状腺激素（FT4）ELISA试剂盒</t>
  </si>
  <si>
    <t>ELISA吸水纸</t>
  </si>
  <si>
    <t>对-二甲氨基苯甲醛</t>
  </si>
  <si>
    <t>酵母提取物</t>
  </si>
  <si>
    <t>Agar</t>
  </si>
  <si>
    <t>丙三醇</t>
  </si>
  <si>
    <t>DNA提取试剂盒</t>
  </si>
  <si>
    <t>大肠杆菌DHα菌株</t>
  </si>
  <si>
    <t>Biowest Agarose</t>
  </si>
  <si>
    <t>50× TAE Buffer</t>
  </si>
  <si>
    <t>GelRed核酸染料 </t>
  </si>
  <si>
    <t>DL2,000 DNA Marker</t>
  </si>
  <si>
    <t>DL10,000 DNA Marker</t>
  </si>
  <si>
    <t>引物（27F、1492R）</t>
  </si>
  <si>
    <t>TaKaRa Ex Taq®</t>
  </si>
  <si>
    <t>6 × Loading Buffer</t>
  </si>
  <si>
    <t>盐酸标准溶液（0.1mol/L）</t>
  </si>
  <si>
    <t>盐酸标准溶液（0.5mol/L）</t>
  </si>
  <si>
    <t>对硝基苯酚</t>
  </si>
  <si>
    <t xml:space="preserve">乙酸钠，无水 ,ACS, ≥99.0% </t>
  </si>
  <si>
    <t>大肠杆菌大肠菌群测试片</t>
  </si>
  <si>
    <t>细菌总数测定干粉培养基</t>
  </si>
  <si>
    <t>高效薄层层析硅胶板，小包装(20片)</t>
  </si>
  <si>
    <t>伊红Y（水溶）</t>
  </si>
  <si>
    <t>苏木素/苏木精</t>
  </si>
  <si>
    <t>油红O(苏丹红)</t>
  </si>
  <si>
    <t>苔黑酚</t>
  </si>
  <si>
    <t>甘油三酯对照品</t>
  </si>
  <si>
    <t>1,3-十六碳烯酸甘油二酯(顺-9)/棕榈油酸甘油二酯(C16:1)</t>
  </si>
  <si>
    <t>37种脂肪酸甲酯混标对照品</t>
  </si>
  <si>
    <t>溶血磷脂酰胆碱</t>
  </si>
  <si>
    <t>卵磷脂/磷脂酰胆碱</t>
  </si>
  <si>
    <t>磷脂酰肌醇</t>
  </si>
  <si>
    <t>磷脂酰乙醇胺</t>
  </si>
  <si>
    <t>磷脂酰丝氨酸</t>
  </si>
  <si>
    <t>鞘磷脂</t>
  </si>
  <si>
    <t>甲苯(色谱纯)</t>
  </si>
  <si>
    <t>无水硫酸钠(色谱级)</t>
  </si>
  <si>
    <t xml:space="preserve">焦性没食子酸（
P104235 ,&gt;99.0%(GC)） </t>
  </si>
  <si>
    <t>高岭土</t>
  </si>
  <si>
    <t xml:space="preserve">苯酚红 ,AR </t>
  </si>
  <si>
    <t>L(+)-抗坏血酸标准品（&gt;99%）</t>
  </si>
  <si>
    <t xml:space="preserve"> 磷酸三钠十二水 </t>
  </si>
  <si>
    <t>硫酸镁,七水/GR</t>
  </si>
  <si>
    <t>三羟甲基氨基甲烷</t>
  </si>
  <si>
    <t>2-（N-吗琳代）乙烷磺酸</t>
  </si>
  <si>
    <t>硅藻土</t>
  </si>
  <si>
    <t>淀粉葡萄糖苷酶（CAS号: 9032-08-0）</t>
  </si>
  <si>
    <t>热稳定α-淀粉酶（CAS号：9000-85-5）</t>
  </si>
  <si>
    <t>D-无水葡萄糖</t>
  </si>
  <si>
    <t>五氧化二磷</t>
  </si>
  <si>
    <t>鼠李糖</t>
  </si>
  <si>
    <t>肌醇</t>
  </si>
  <si>
    <t>纤维二糖</t>
  </si>
  <si>
    <t>硼氢化钠</t>
  </si>
  <si>
    <t>吡啶</t>
  </si>
  <si>
    <t>醋酸酐</t>
  </si>
  <si>
    <t xml:space="preserve">Dowex 50WX8 离子交换树脂  </t>
  </si>
  <si>
    <t>GC色谱柱(7HG-G011-11)</t>
  </si>
  <si>
    <t>上进气片</t>
  </si>
  <si>
    <t>储液管</t>
  </si>
  <si>
    <t>固定支杆</t>
  </si>
  <si>
    <t>电源线</t>
  </si>
  <si>
    <t>USB线</t>
  </si>
  <si>
    <t>氢氧化钙糊剂（调拌型）</t>
  </si>
  <si>
    <t>山梨醇标准品</t>
  </si>
  <si>
    <t>青霉菌</t>
  </si>
  <si>
    <t>曲霉菌</t>
  </si>
  <si>
    <t>梅毒螺旋体</t>
  </si>
  <si>
    <t>酵母菌</t>
  </si>
  <si>
    <t>白色念珠菌</t>
  </si>
  <si>
    <t>链球菌</t>
  </si>
  <si>
    <t>淋病奈瑟氏菌（临床片）</t>
  </si>
  <si>
    <t>无水甲醇</t>
  </si>
  <si>
    <t>甘油三脂测定（GPD-PAP法）</t>
  </si>
  <si>
    <t>氢氧化钠(烧碱)片状</t>
  </si>
  <si>
    <t>α-酮戊二酸</t>
  </si>
  <si>
    <t>鸟氨酸</t>
  </si>
  <si>
    <t>广泛试纸</t>
  </si>
  <si>
    <t>羊抗人IgG血清</t>
  </si>
  <si>
    <t>冻干统一参考血清</t>
  </si>
  <si>
    <t>冻干豚鼠血清（补体）</t>
  </si>
  <si>
    <t>乙型肝炎病毒表面抗原诊断试剂盒（HBsAg）</t>
  </si>
  <si>
    <t>梅毒甲苯胺红不加热血清诊断试剂（TRUST）</t>
  </si>
  <si>
    <t>抗链球菌溶血素（ASO）测定试剂盒</t>
  </si>
  <si>
    <t>肠道细菌鉴定生化管11e（941）</t>
  </si>
  <si>
    <t>乳糖发酵管</t>
  </si>
  <si>
    <t>葡萄糖发酵管</t>
  </si>
  <si>
    <t>硫化氢微量管</t>
  </si>
  <si>
    <t>吲哚试剂(靛基质试剂)</t>
  </si>
  <si>
    <t>苯丙氨酸试剂</t>
  </si>
  <si>
    <t>抗核抗体IgG试剂</t>
  </si>
  <si>
    <t>人类免疫缺陷病毒抗体检测试剂（酶联免疫吸附法）</t>
  </si>
  <si>
    <t>梅毒螺旋体抗体检测试剂</t>
  </si>
  <si>
    <t>甲胎蛋白检测试剂盒(酶联免疫法)</t>
  </si>
  <si>
    <t>EB病毒核抗原1IgA抗体试剂（酶联免疫吸附法）</t>
  </si>
  <si>
    <t>刘氏染色液</t>
  </si>
  <si>
    <t>牛肉蛋白胨</t>
  </si>
  <si>
    <t>小牛血清（无菌过滤）</t>
  </si>
  <si>
    <t>胃蛋白酶(猪源) 1：15000</t>
  </si>
  <si>
    <t>3，3，5，5-四甲基联苯胺(TMB)</t>
  </si>
  <si>
    <t>邻啡罗啉(1,10-菲啰啉) 一水</t>
  </si>
  <si>
    <t>甲醛溶液(福尔马林)</t>
  </si>
  <si>
    <t>枪嘴 黄</t>
  </si>
  <si>
    <t>高尔基体涂片</t>
  </si>
  <si>
    <t>线粒体涂片</t>
  </si>
  <si>
    <t>中心体涂片</t>
  </si>
  <si>
    <t>感染性蛔虫卵</t>
  </si>
  <si>
    <t>微小短壳膜绦虫卵</t>
  </si>
  <si>
    <t>弓 形 虫</t>
  </si>
  <si>
    <t>马来微丝蚴</t>
  </si>
  <si>
    <t>贾第虫滋养体</t>
  </si>
  <si>
    <t>肺吸虫成虫</t>
  </si>
  <si>
    <t>肺吸虫囊蚴</t>
  </si>
  <si>
    <t>间日疟原虫</t>
  </si>
  <si>
    <t>恶性疟原虫</t>
  </si>
  <si>
    <t>棘球原头蚴</t>
  </si>
  <si>
    <t>锥  虫</t>
  </si>
  <si>
    <t>结肠小袋纤毛虫</t>
  </si>
  <si>
    <t>杜氏利什曼原虫无鞭毛体</t>
  </si>
  <si>
    <t>曼氏迭宫绦虫孕节</t>
  </si>
  <si>
    <t>薄荷油</t>
  </si>
  <si>
    <t>饱和酚≥PH7.8</t>
  </si>
  <si>
    <t>饱和溴水</t>
  </si>
  <si>
    <t>橙皮苷对照品</t>
  </si>
  <si>
    <t xml:space="preserve">沸石 </t>
  </si>
  <si>
    <t xml:space="preserve"> 0.9%生理盐水</t>
  </si>
  <si>
    <t>0.1%肾上腺素</t>
  </si>
  <si>
    <t>0.9%生理盐水</t>
  </si>
  <si>
    <t>30%双氧水</t>
  </si>
  <si>
    <t>硫酸阿托品注射液</t>
  </si>
  <si>
    <t>六味地黄丸</t>
  </si>
  <si>
    <t>罗通定</t>
  </si>
  <si>
    <t>络合碘</t>
  </si>
  <si>
    <t>氯丙嗪</t>
  </si>
  <si>
    <t>马来酸氯苯那敏注射液</t>
  </si>
  <si>
    <t>毛花苷丙</t>
  </si>
  <si>
    <t>尼可刹米</t>
  </si>
  <si>
    <t>牛黄解毒片</t>
  </si>
  <si>
    <t>扑息热痛</t>
  </si>
  <si>
    <t>葡萄糖酸钙注射液</t>
  </si>
  <si>
    <t>葡萄糖注射液</t>
  </si>
  <si>
    <t>普鲁卡因</t>
  </si>
  <si>
    <t>青霉素钠</t>
  </si>
  <si>
    <t>三黄片</t>
  </si>
  <si>
    <t>烫伤油</t>
  </si>
  <si>
    <t>维D2果糖酸钙</t>
  </si>
  <si>
    <t>维生素B1</t>
  </si>
  <si>
    <t>维生素B12注射液</t>
  </si>
  <si>
    <t>维生素B1片</t>
  </si>
  <si>
    <t>盐酸苯海拉明注射液</t>
  </si>
  <si>
    <t>盐酸利多卡因</t>
  </si>
  <si>
    <t>盐酸肾上腺素注射液</t>
  </si>
  <si>
    <t>盐酸异丙嗪</t>
  </si>
  <si>
    <t>胰岛素</t>
  </si>
  <si>
    <t>异丙肾上腺素</t>
  </si>
  <si>
    <t>银黄口服液</t>
  </si>
  <si>
    <t>银黄片</t>
  </si>
  <si>
    <t>重酒石酸去甲肾上腺素</t>
  </si>
  <si>
    <t>盐酸普鲁卡因注射液</t>
  </si>
  <si>
    <t>硫酸卡那霉素注射液</t>
  </si>
  <si>
    <t>止咳糖浆（高糖度）</t>
  </si>
  <si>
    <t>盐酸氯丙嗪</t>
  </si>
  <si>
    <t>对已酰氨基酚片</t>
  </si>
  <si>
    <t>醋酸泼尼松片</t>
  </si>
  <si>
    <t>硫酸链霉素注射用粉针剂</t>
  </si>
  <si>
    <t>盐酸土霉素片</t>
  </si>
  <si>
    <t>盐酸四环素片</t>
  </si>
  <si>
    <t>维生素B2片</t>
  </si>
  <si>
    <t>缩宫素注射液</t>
  </si>
  <si>
    <t>微量泵输液管</t>
  </si>
  <si>
    <t>口服空药瓶</t>
  </si>
  <si>
    <t>去甲肾上腺素注射液</t>
  </si>
  <si>
    <t>1%氯化钙溶液注射液</t>
  </si>
  <si>
    <t>肾上腺素注射液</t>
  </si>
  <si>
    <t>阿胶</t>
  </si>
  <si>
    <t>艾绒</t>
  </si>
  <si>
    <t>艾条</t>
  </si>
  <si>
    <t xml:space="preserve">盒 </t>
  </si>
  <si>
    <t>艾叶</t>
  </si>
  <si>
    <t>八角</t>
  </si>
  <si>
    <t>巴戟天</t>
  </si>
  <si>
    <t>白矾</t>
  </si>
  <si>
    <t>白及</t>
  </si>
  <si>
    <t>白芍</t>
  </si>
  <si>
    <t>白石膏</t>
  </si>
  <si>
    <t>白术（炒）</t>
  </si>
  <si>
    <t>白头翁</t>
  </si>
  <si>
    <t>白芷</t>
  </si>
  <si>
    <t>百合</t>
  </si>
  <si>
    <t>板蓝根</t>
  </si>
  <si>
    <t>半夏</t>
  </si>
  <si>
    <t>薄荷</t>
  </si>
  <si>
    <t>鳖甲</t>
  </si>
  <si>
    <t>槟榔</t>
  </si>
  <si>
    <t>草本明目熏洗包</t>
  </si>
  <si>
    <t>柴胡</t>
  </si>
  <si>
    <t>车前子</t>
  </si>
  <si>
    <t>陈皮</t>
  </si>
  <si>
    <t>赤芍</t>
  </si>
  <si>
    <t>赤石脂</t>
  </si>
  <si>
    <t>川贝母</t>
  </si>
  <si>
    <t>川牛膝</t>
  </si>
  <si>
    <t>川芎</t>
  </si>
  <si>
    <t>垂盆草</t>
  </si>
  <si>
    <t>大黄</t>
  </si>
  <si>
    <t>大蜜丸壳</t>
  </si>
  <si>
    <t>独活</t>
  </si>
  <si>
    <t>杜冷丁</t>
  </si>
  <si>
    <t>杜仲</t>
  </si>
  <si>
    <t>防风</t>
  </si>
  <si>
    <t>防己</t>
  </si>
  <si>
    <t>茯苓</t>
  </si>
  <si>
    <t>附子</t>
  </si>
  <si>
    <t>甘草</t>
  </si>
  <si>
    <t>甘草超微粉末</t>
  </si>
  <si>
    <t>干姜</t>
  </si>
  <si>
    <t>葛根</t>
  </si>
  <si>
    <t>龟甲</t>
  </si>
  <si>
    <t>蛤粉</t>
  </si>
  <si>
    <t>蛤蜊粉</t>
  </si>
  <si>
    <t>河砂</t>
  </si>
  <si>
    <t>红花</t>
  </si>
  <si>
    <t>红藤</t>
  </si>
  <si>
    <t>厚朴</t>
  </si>
  <si>
    <t>怀牛膝</t>
  </si>
  <si>
    <t>槐米</t>
  </si>
  <si>
    <t>黄精</t>
  </si>
  <si>
    <t>黄连</t>
  </si>
  <si>
    <t>黄芪</t>
  </si>
  <si>
    <t>黄芩</t>
  </si>
  <si>
    <t>僵蚕</t>
  </si>
  <si>
    <t>焦大黄</t>
  </si>
  <si>
    <t>金银花</t>
  </si>
  <si>
    <t>金樱子</t>
  </si>
  <si>
    <t>荆芥</t>
  </si>
  <si>
    <t>桔梗（粗粉）</t>
  </si>
  <si>
    <t>决明子</t>
  </si>
  <si>
    <t>苦杏仁</t>
  </si>
  <si>
    <t>莱菔子</t>
  </si>
  <si>
    <t>莱菔子（萝卜种子）</t>
  </si>
  <si>
    <t xml:space="preserve">kg </t>
  </si>
  <si>
    <t>连翘</t>
  </si>
  <si>
    <t>硫磺</t>
  </si>
  <si>
    <t>六神曲</t>
  </si>
  <si>
    <t>炉甘石</t>
  </si>
  <si>
    <t>罗汉果</t>
  </si>
  <si>
    <t>麻黄</t>
  </si>
  <si>
    <t>麦麸</t>
  </si>
  <si>
    <t>麦芽</t>
  </si>
  <si>
    <t>芒硝</t>
  </si>
  <si>
    <t>毛壳麝香</t>
  </si>
  <si>
    <t>蜜丸壳</t>
  </si>
  <si>
    <t>牡丹皮</t>
  </si>
  <si>
    <t>牡蛎</t>
  </si>
  <si>
    <t>硇砂</t>
  </si>
  <si>
    <t>茜草</t>
  </si>
  <si>
    <t>青皮</t>
  </si>
  <si>
    <t>克</t>
  </si>
  <si>
    <t>肉豆蔻</t>
  </si>
  <si>
    <t>肉桂</t>
  </si>
  <si>
    <t>乳香</t>
  </si>
  <si>
    <t>三七</t>
  </si>
  <si>
    <t>三七粉</t>
  </si>
  <si>
    <t>桑叶</t>
  </si>
  <si>
    <t>山豆根</t>
  </si>
  <si>
    <t>山药</t>
  </si>
  <si>
    <t>山楂</t>
  </si>
  <si>
    <t>山茱萸</t>
  </si>
  <si>
    <t>射干</t>
  </si>
  <si>
    <t>生大黄</t>
  </si>
  <si>
    <t>石菖蒲</t>
  </si>
  <si>
    <t>石膏</t>
  </si>
  <si>
    <t>熟（制）大黄</t>
  </si>
  <si>
    <t>水蛭</t>
  </si>
  <si>
    <t>司盘80</t>
  </si>
  <si>
    <t>酸枣仁</t>
  </si>
  <si>
    <t>藤茶</t>
  </si>
  <si>
    <t>天麻</t>
  </si>
  <si>
    <t>王不留行</t>
  </si>
  <si>
    <t>乌梢蛇</t>
  </si>
  <si>
    <t>吴茱萸</t>
  </si>
  <si>
    <t>五倍子</t>
  </si>
  <si>
    <t>五味子</t>
  </si>
  <si>
    <t>五香粉</t>
  </si>
  <si>
    <t>雄黄</t>
  </si>
  <si>
    <t>益母草</t>
  </si>
  <si>
    <t>茵陈蒿</t>
  </si>
  <si>
    <t>淫羊藿</t>
  </si>
  <si>
    <t>远志</t>
  </si>
  <si>
    <t>远志粗粉</t>
  </si>
  <si>
    <t>浙贝母</t>
  </si>
  <si>
    <t>知母</t>
  </si>
  <si>
    <t>栀子</t>
  </si>
  <si>
    <t>枳壳</t>
  </si>
  <si>
    <t>枳实</t>
  </si>
  <si>
    <t>紫草</t>
  </si>
  <si>
    <t>紫花地丁</t>
  </si>
  <si>
    <t>紫苏子</t>
  </si>
  <si>
    <t>木香</t>
  </si>
  <si>
    <t>乌梅</t>
  </si>
  <si>
    <t>大枣</t>
  </si>
  <si>
    <t>桂圆干</t>
  </si>
  <si>
    <t>玫瑰花</t>
  </si>
  <si>
    <t>柠檬片</t>
  </si>
  <si>
    <t>茉莉花</t>
  </si>
  <si>
    <t>银耳</t>
  </si>
  <si>
    <t>莲子</t>
  </si>
  <si>
    <t>薏米仁</t>
  </si>
  <si>
    <t>淮山粉</t>
  </si>
  <si>
    <t>白芝麻</t>
  </si>
  <si>
    <t>黑芝麻</t>
  </si>
  <si>
    <t>杏仁粉</t>
  </si>
  <si>
    <t>淡竹叶</t>
  </si>
  <si>
    <t>白兰花</t>
  </si>
  <si>
    <t>玄参</t>
  </si>
  <si>
    <t>丹参</t>
  </si>
  <si>
    <t>麝香草酚</t>
  </si>
  <si>
    <t>蕲蛇</t>
  </si>
  <si>
    <t>浙贝</t>
  </si>
  <si>
    <t>羌活</t>
  </si>
  <si>
    <t>香加皮</t>
  </si>
  <si>
    <t>单糖浆</t>
  </si>
  <si>
    <t>秦艽</t>
  </si>
  <si>
    <t>生地</t>
  </si>
  <si>
    <t>滑石</t>
  </si>
  <si>
    <t>乳糖</t>
  </si>
  <si>
    <t>补骨脂</t>
  </si>
  <si>
    <t>荆芥穗</t>
  </si>
  <si>
    <t>（炒）白术</t>
  </si>
  <si>
    <t>皂角</t>
  </si>
  <si>
    <t>山栀子</t>
  </si>
  <si>
    <t>薏苡仁</t>
  </si>
  <si>
    <t>白术</t>
  </si>
  <si>
    <t>当归</t>
  </si>
  <si>
    <t>延胡索</t>
  </si>
  <si>
    <t>黄柏</t>
  </si>
  <si>
    <t>泽泻</t>
  </si>
  <si>
    <t>蜂蜜</t>
  </si>
  <si>
    <t>铁皮石斛（鲜条）</t>
  </si>
  <si>
    <t>槐花</t>
  </si>
  <si>
    <t>佛手</t>
  </si>
  <si>
    <t>砂仁</t>
  </si>
  <si>
    <t>鱼腥草（鲜）</t>
  </si>
  <si>
    <t>紫苏叶+梗（鲜）</t>
  </si>
  <si>
    <t>藿香</t>
  </si>
  <si>
    <t>杏仁</t>
  </si>
  <si>
    <t>桃仁</t>
  </si>
  <si>
    <t>益智仁</t>
  </si>
  <si>
    <t>黄藤</t>
  </si>
  <si>
    <t>附子饼</t>
  </si>
  <si>
    <t>灯芯草</t>
  </si>
  <si>
    <t>南板蓝根</t>
  </si>
  <si>
    <t>银柴胡</t>
  </si>
  <si>
    <t>绵马贯众</t>
  </si>
  <si>
    <t>威灵仙</t>
  </si>
  <si>
    <t>虎杖</t>
  </si>
  <si>
    <t>粉葛</t>
  </si>
  <si>
    <t>苦参</t>
  </si>
  <si>
    <t>人参</t>
  </si>
  <si>
    <t>前胡</t>
  </si>
  <si>
    <t>龙胆</t>
  </si>
  <si>
    <t>苍术</t>
  </si>
  <si>
    <t>三棱</t>
  </si>
  <si>
    <t>天南星</t>
  </si>
  <si>
    <t>生半夏</t>
  </si>
  <si>
    <t>青礞石</t>
  </si>
  <si>
    <t>百部</t>
  </si>
  <si>
    <t>平贝母</t>
  </si>
  <si>
    <t>山慈菇</t>
  </si>
  <si>
    <t>龙骨</t>
  </si>
  <si>
    <t>天花粉</t>
  </si>
  <si>
    <t>桔梗</t>
  </si>
  <si>
    <t>海风藤</t>
  </si>
  <si>
    <t>川木通</t>
  </si>
  <si>
    <t>苏木</t>
  </si>
  <si>
    <t>降香</t>
  </si>
  <si>
    <t>沉香</t>
  </si>
  <si>
    <t>钩藤</t>
  </si>
  <si>
    <t>桑白皮</t>
  </si>
  <si>
    <t>地骨皮</t>
  </si>
  <si>
    <t>石韦</t>
  </si>
  <si>
    <t>大青叶</t>
  </si>
  <si>
    <t>枇杷叶</t>
  </si>
  <si>
    <t>地肤子</t>
  </si>
  <si>
    <t>南五味子</t>
  </si>
  <si>
    <t>木瓜</t>
  </si>
  <si>
    <t>沙苑子</t>
  </si>
  <si>
    <t>鸦胆子</t>
  </si>
  <si>
    <t>蛇床子</t>
  </si>
  <si>
    <t>女贞子</t>
  </si>
  <si>
    <t>马钱子</t>
  </si>
  <si>
    <t>菟丝子</t>
  </si>
  <si>
    <t>牵牛子</t>
  </si>
  <si>
    <t>夏枯草</t>
  </si>
  <si>
    <t>瓜蒌</t>
  </si>
  <si>
    <t>赭石</t>
  </si>
  <si>
    <t>磁石</t>
  </si>
  <si>
    <t>益智</t>
  </si>
  <si>
    <t>仙鹤草</t>
  </si>
  <si>
    <t>金钱草</t>
  </si>
  <si>
    <t>半枝莲</t>
  </si>
  <si>
    <t>泽兰</t>
  </si>
  <si>
    <t>锁阳</t>
  </si>
  <si>
    <t>穿心莲</t>
  </si>
  <si>
    <t>白花蛇舌草</t>
  </si>
  <si>
    <t>佩兰</t>
  </si>
  <si>
    <t>豨莶草</t>
  </si>
  <si>
    <t>茵陈</t>
  </si>
  <si>
    <t>青蒿</t>
  </si>
  <si>
    <t>大蓟</t>
  </si>
  <si>
    <t>小蓟</t>
  </si>
  <si>
    <t>蒲公英</t>
  </si>
  <si>
    <t>铁皮石斛</t>
  </si>
  <si>
    <t>灵芝</t>
  </si>
  <si>
    <t>猪苓</t>
  </si>
  <si>
    <t>马勃</t>
  </si>
  <si>
    <t>没药</t>
  </si>
  <si>
    <t>海金沙</t>
  </si>
  <si>
    <t>儿茶</t>
  </si>
  <si>
    <t>石决明</t>
  </si>
  <si>
    <t>珍珠母</t>
  </si>
  <si>
    <t>海螵蛸</t>
  </si>
  <si>
    <t>全蝎</t>
  </si>
  <si>
    <t>蜈蚣</t>
  </si>
  <si>
    <t>土鳖虫</t>
  </si>
  <si>
    <t>桑螵蛸</t>
  </si>
  <si>
    <t>蛤蚧</t>
  </si>
  <si>
    <t>金钱白花蛇</t>
  </si>
  <si>
    <t>鸡内金</t>
  </si>
  <si>
    <t>桃胶</t>
  </si>
  <si>
    <t>芡实</t>
  </si>
  <si>
    <t>紫硇砂</t>
  </si>
  <si>
    <t>醋延胡索</t>
  </si>
  <si>
    <t>两面针</t>
  </si>
  <si>
    <t>救必应</t>
  </si>
  <si>
    <t>丢了棒</t>
  </si>
  <si>
    <t>扶芳藤</t>
  </si>
  <si>
    <t>黄杜鹃根（三钱三）</t>
  </si>
  <si>
    <t>升麻</t>
  </si>
  <si>
    <t>丹皮</t>
  </si>
  <si>
    <t>党参</t>
  </si>
  <si>
    <t>灯心草</t>
  </si>
  <si>
    <t>地枫皮</t>
  </si>
  <si>
    <t>地榆</t>
  </si>
  <si>
    <t>鸡血藤</t>
  </si>
  <si>
    <t>柚子叶</t>
  </si>
  <si>
    <t>香茅</t>
  </si>
  <si>
    <t>白术粉</t>
  </si>
  <si>
    <t>老姜粉</t>
  </si>
  <si>
    <t>雷火灸</t>
  </si>
  <si>
    <t xml:space="preserve"> 鸡血藤</t>
  </si>
  <si>
    <t>基础医学院小计</t>
  </si>
  <si>
    <t>基础医学院</t>
  </si>
  <si>
    <t>中医人工智能平台建设</t>
  </si>
  <si>
    <t>A4黑白打印机</t>
  </si>
  <si>
    <t xml:space="preserve">A02021003 </t>
  </si>
  <si>
    <t>不间断电源（UPS）</t>
  </si>
  <si>
    <t>A02061504</t>
  </si>
  <si>
    <t>家具</t>
  </si>
  <si>
    <t>已经通知基础吴晓君修改</t>
  </si>
  <si>
    <t>云计算服务</t>
  </si>
  <si>
    <t>C16040000</t>
  </si>
  <si>
    <t>后勤基建处小计</t>
  </si>
  <si>
    <t>后勤基建处</t>
  </si>
  <si>
    <t>04B24055</t>
  </si>
  <si>
    <t>实验室危险废弃物废弃液处置</t>
  </si>
  <si>
    <t>实验室危险废弃物处置服务采购</t>
  </si>
  <si>
    <t>C07020400</t>
  </si>
  <si>
    <t>危险废物治理服务</t>
  </si>
  <si>
    <t>元/公斤</t>
  </si>
  <si>
    <t>以合同为准</t>
  </si>
  <si>
    <t>02Y02710</t>
  </si>
  <si>
    <t>电梯维修维保</t>
  </si>
  <si>
    <t>2025-2026年度电梯修理及维护保养</t>
  </si>
  <si>
    <t>C23120800</t>
  </si>
  <si>
    <t>电梯维修和保养服务</t>
  </si>
  <si>
    <t>02Y02709</t>
  </si>
  <si>
    <t>空调维修维保</t>
  </si>
  <si>
    <t>2025-2026年度中央空调维保</t>
  </si>
  <si>
    <t>C23120700</t>
  </si>
  <si>
    <t>空调维修和保养服务</t>
  </si>
  <si>
    <t>02Y02715</t>
  </si>
  <si>
    <t>污水处理站设备维护</t>
  </si>
  <si>
    <t>2025-2026年度仙葫校区400t污水处理站托管运营服务</t>
  </si>
  <si>
    <t>C23129900</t>
  </si>
  <si>
    <t>其他维修和保养服务</t>
  </si>
  <si>
    <t>02Y0220502</t>
  </si>
  <si>
    <t>后勤基建处专项维修费（水电科）</t>
  </si>
  <si>
    <t>2025年度水电专项修缮工程</t>
  </si>
  <si>
    <t>B08000000</t>
  </si>
  <si>
    <t>修缮工程</t>
  </si>
  <si>
    <t>仙葫校区学生宿舍热水系统更新改造工程</t>
  </si>
  <si>
    <t>仙葫校区学生宿舍热水系统更新改造</t>
  </si>
  <si>
    <t>C24010000</t>
  </si>
  <si>
    <t>公共设施类合作服务</t>
  </si>
  <si>
    <t>节能减排平台建设</t>
  </si>
  <si>
    <t>02Y02191</t>
  </si>
  <si>
    <t>绿化养护承包经费</t>
  </si>
  <si>
    <t>仙葫校区绿化养护承包</t>
  </si>
  <si>
    <t>C21040000</t>
  </si>
  <si>
    <t>02Y02195</t>
  </si>
  <si>
    <t>校园保洁承包费</t>
  </si>
  <si>
    <t>两校区校园保洁物业服务费</t>
  </si>
  <si>
    <t>购置公务车辆</t>
  </si>
  <si>
    <t>大众帕萨特轿车（新能源）</t>
  </si>
  <si>
    <t>A02030501</t>
  </si>
  <si>
    <t>轿车</t>
  </si>
  <si>
    <t>别克GL8商务车</t>
  </si>
  <si>
    <t>A02030503</t>
  </si>
  <si>
    <t>小型客车</t>
  </si>
  <si>
    <t>中医药壮瑶医药研究院小计</t>
  </si>
  <si>
    <t>中医药壮瑶医药研究院</t>
  </si>
  <si>
    <t>02Y02142</t>
  </si>
  <si>
    <t>实验动物部运行经费</t>
  </si>
  <si>
    <t>教学用实验鼠</t>
  </si>
  <si>
    <t>A06010100</t>
  </si>
  <si>
    <t>实验用动物</t>
  </si>
  <si>
    <t>教学用实验兔、青蛙等</t>
  </si>
  <si>
    <t>02Y02764</t>
  </si>
  <si>
    <t>动物尸体处理费</t>
  </si>
  <si>
    <t>动物尸体处理</t>
  </si>
  <si>
    <t>C19990000</t>
  </si>
  <si>
    <t>其他专业技术服务</t>
  </si>
  <si>
    <t>03T03104</t>
  </si>
  <si>
    <t>实验动物饲养成本</t>
  </si>
  <si>
    <t>饲料</t>
  </si>
  <si>
    <t>A07060104</t>
  </si>
  <si>
    <t>垫料</t>
  </si>
  <si>
    <t>A07031199</t>
  </si>
  <si>
    <t>其他农作物副产品</t>
  </si>
  <si>
    <t>通风排风系统及大型高温高压灭菌锅维保服务</t>
  </si>
  <si>
    <t>C05</t>
  </si>
  <si>
    <t>维修和保养服务</t>
  </si>
  <si>
    <t>流式细胞仪1年维保服务</t>
  </si>
  <si>
    <t>透射电子显微镜1年维保服务</t>
  </si>
  <si>
    <t>扫描电子显微镜1年维保服务</t>
  </si>
  <si>
    <t>广西民族药资源与应用工程研究中心</t>
  </si>
  <si>
    <t>真空冷冻干燥机 杭州富睿捷
Venus4502</t>
  </si>
  <si>
    <t>A02100407</t>
  </si>
  <si>
    <t>真空冷冻干燥机</t>
  </si>
  <si>
    <t>壮瑶药协同创新中心</t>
  </si>
  <si>
    <t>小型薄膜蒸发仪 MF-1000</t>
  </si>
  <si>
    <t>薄膜蒸发仪</t>
  </si>
  <si>
    <t>广西壮瑶药工程技术研究中心</t>
  </si>
  <si>
    <t>易相随PPT翻页笔（聚光灯，放大镜）</t>
  </si>
  <si>
    <t>A02021122</t>
  </si>
  <si>
    <t>光笔</t>
  </si>
  <si>
    <t>明基（BenQ）E562 办公 智能投影机 投影仪（WXGA分辨率 3600流明 无线同屏 蓝牙 16G内存 无线投影）</t>
  </si>
  <si>
    <t>佳能 EOS RP（RF24-105mm F4 L IS USM） 微单相机 数码相机 微单套机（标准镜头套装）</t>
  </si>
  <si>
    <t>数字照相机</t>
  </si>
  <si>
    <t>航天润普 HT-212 保密碎纸机</t>
  </si>
  <si>
    <t>AOC 27E2H 液晶显示器 27英寸电脑显示器HDMI+VGA接口</t>
  </si>
  <si>
    <t xml:space="preserve">A02021104 </t>
  </si>
  <si>
    <t xml:space="preserve">多功能一体机（惠普（HP）打印机 72630dn A3黑白激光复印机 （多功能一体机）） </t>
  </si>
  <si>
    <t xml:space="preserve">A02020400
</t>
  </si>
  <si>
    <t>多功能一体机</t>
  </si>
  <si>
    <t>校办小计</t>
  </si>
  <si>
    <t>校办</t>
  </si>
  <si>
    <t>02Z00011</t>
  </si>
  <si>
    <t>专用信封购置</t>
  </si>
  <si>
    <t>信封</t>
  </si>
  <si>
    <t>C23090199</t>
  </si>
  <si>
    <t>其他印刷服务</t>
  </si>
  <si>
    <t>04B99313</t>
  </si>
  <si>
    <t>聘请常年法律顾问经费</t>
  </si>
  <si>
    <t>聘请常年法律顾问</t>
  </si>
  <si>
    <t>C20030300</t>
  </si>
  <si>
    <t>法律咨询服务</t>
  </si>
  <si>
    <t>02Y02610</t>
  </si>
  <si>
    <t>公务用车经费（不含公务交通补贴）</t>
  </si>
  <si>
    <t>定点车辆租赁</t>
  </si>
  <si>
    <t>C23110300</t>
  </si>
  <si>
    <t>车辆及其他运输机械租赁服务</t>
  </si>
  <si>
    <t>车辆维修费</t>
  </si>
  <si>
    <t>C23120301</t>
  </si>
  <si>
    <t>车辆维修和保养服务</t>
  </si>
  <si>
    <t>车辆燃油费</t>
  </si>
  <si>
    <t>C23120302</t>
  </si>
  <si>
    <t>车辆加油、添加燃料服务</t>
  </si>
  <si>
    <t>车辆保险费</t>
  </si>
  <si>
    <t>C18040102</t>
  </si>
  <si>
    <t>财产保险服务</t>
  </si>
  <si>
    <t>部门类型</t>
  </si>
  <si>
    <t>部门全称</t>
  </si>
  <si>
    <t>一、党政管理机构（共计16个）</t>
  </si>
  <si>
    <t>党政管理机构</t>
  </si>
  <si>
    <t>党委办公室（安全稳定工作办公室）</t>
  </si>
  <si>
    <t>行政管理</t>
  </si>
  <si>
    <t>党委组织部</t>
  </si>
  <si>
    <t>党委统战部</t>
  </si>
  <si>
    <t>党委宣传部（党委教师工作部）</t>
  </si>
  <si>
    <t>学生工作部（学生工作处、学生资助管理中心）</t>
  </si>
  <si>
    <t>校长办公室</t>
  </si>
  <si>
    <t>人事处（人才工作领导小组办公室、职称改革领导小组办公室）</t>
  </si>
  <si>
    <t>教务处</t>
  </si>
  <si>
    <t>科技处</t>
  </si>
  <si>
    <t>财务处</t>
  </si>
  <si>
    <t>审计处</t>
  </si>
  <si>
    <t>发展规划处（学科建设办公室、医院管理与社会服务处）</t>
  </si>
  <si>
    <t>资产管理处</t>
  </si>
  <si>
    <t>（二）按规定设置机构（共计3个）</t>
  </si>
  <si>
    <t>按规定设置机构</t>
  </si>
  <si>
    <t>党风廉政建设办公室（党委巡察工作办公室）</t>
  </si>
  <si>
    <t>工会</t>
  </si>
  <si>
    <t>团委</t>
  </si>
  <si>
    <t>（三）教学教辅机构（共计29个）</t>
  </si>
  <si>
    <t>教学教辅机构</t>
  </si>
  <si>
    <t>基础医学院、基础医学院党委</t>
  </si>
  <si>
    <t>药学院、药学院党委</t>
  </si>
  <si>
    <t>骨伤学院（骨伤研究所）</t>
  </si>
  <si>
    <t>针灸推拿学院(针灸研究所)、党总支</t>
  </si>
  <si>
    <t>壮医药学院（民族医药研究与发展中心）、党总支</t>
  </si>
  <si>
    <t>瑶医药学院</t>
  </si>
  <si>
    <t>护理学院、护理学院党委</t>
  </si>
  <si>
    <t>公共卫生与管理学院</t>
  </si>
  <si>
    <t>第一临床医学院（第一附属医院、广西中医医院）</t>
  </si>
  <si>
    <t>瑞康临床医学院（附属瑞康医院、广西中西医结合医院）</t>
  </si>
  <si>
    <t>壮医临床医学院（附属国际壮医医院、广西国际壮医医院、广西民族医药研究院）</t>
  </si>
  <si>
    <t>高等职业技术学院（附设中医学校、广西中医学校）</t>
  </si>
  <si>
    <t>国际教育学院（国际合作与交流处、港澳台事务办公室）</t>
  </si>
  <si>
    <t>研究生院（研究生工作部）</t>
  </si>
  <si>
    <t>马克思主义学院</t>
  </si>
  <si>
    <t>外国语学院</t>
  </si>
  <si>
    <t>体育部</t>
  </si>
  <si>
    <t>创新创业学院（与招生就业处合署）</t>
  </si>
  <si>
    <t>教师教学发展中心</t>
  </si>
  <si>
    <t>教育教学质量监控与评价中心（高等教育研究所）</t>
  </si>
  <si>
    <t>档案馆</t>
  </si>
  <si>
    <t>期刊编辑部</t>
  </si>
  <si>
    <t>校友工作办公室（教育发展基金会秘书处）</t>
  </si>
  <si>
    <t>明秀校区管理中心</t>
  </si>
  <si>
    <t>（四）科研机构（共计6个）</t>
  </si>
  <si>
    <t>科研机构</t>
  </si>
  <si>
    <t>中医药壮瑶医药研究院（中医药科学实验中心、中药壮瑶药创新药物教育部工程研究中心）</t>
  </si>
  <si>
    <t>海洋药物研究院</t>
  </si>
  <si>
    <t>广西民族医药研究院（与壮医临床医学院、附属国际壮医医院、广西国际壮医医院合署）</t>
  </si>
  <si>
    <t>骨伤研究所（与骨伤学院合署）</t>
  </si>
  <si>
    <t>针灸研究所（与针灸推拿学院合署）</t>
  </si>
  <si>
    <t>民族医药研究与发展中心（与壮医药学院合署）</t>
  </si>
  <si>
    <t>（五）附属单位（共计7个）</t>
  </si>
  <si>
    <t>附属单位</t>
  </si>
  <si>
    <t>第一附属医院（(广西中医医院、第一临床医学院)</t>
  </si>
  <si>
    <t>附属瑞康医院（广西中西医结合医院、瑞康临床医学院)</t>
  </si>
  <si>
    <t>附属国际壮医医院（广西国际壮医医院、广西民族医药研究院、壮医临床医学院)</t>
  </si>
  <si>
    <t>附设中医学校（广西中医学校、高等职业技术学院)</t>
  </si>
  <si>
    <t>百年乐制药有限公司</t>
  </si>
  <si>
    <t>资产经营有限公司</t>
  </si>
  <si>
    <t>赛恩斯新医药学院</t>
  </si>
  <si>
    <t>部门</t>
  </si>
  <si>
    <t>排序序号</t>
  </si>
  <si>
    <t>预算项目名称*</t>
  </si>
  <si>
    <t>会议名称*</t>
  </si>
  <si>
    <t>会议类型*</t>
  </si>
  <si>
    <t>延续属性*</t>
  </si>
  <si>
    <t>会议人数*
（人次）</t>
  </si>
  <si>
    <t>会议天数*
（天）</t>
  </si>
  <si>
    <t>会议标准费用*
（元/人·天）</t>
  </si>
  <si>
    <t>会议预算总金额*
（元）</t>
  </si>
  <si>
    <t>其他依据或文件
（如有）</t>
  </si>
  <si>
    <t>继教院</t>
  </si>
  <si>
    <t>成人高等教育招生工作会议</t>
  </si>
  <si>
    <t>三类会议</t>
  </si>
  <si>
    <t>经常性项目</t>
  </si>
  <si>
    <t>成人高等教育教学管理工作会议</t>
  </si>
  <si>
    <t>壮医药学院</t>
  </si>
  <si>
    <t>西南高校民族医药论坛</t>
  </si>
  <si>
    <t>其他会议（教学科研会议）</t>
  </si>
  <si>
    <t>一次性项目</t>
  </si>
  <si>
    <t>2天*500元/人/天</t>
  </si>
  <si>
    <t>护理学院</t>
  </si>
  <si>
    <t>护理学、护理硕士学位点建设</t>
  </si>
  <si>
    <t>护理研究生杏林天使学术论坛</t>
  </si>
  <si>
    <t>《广西壮族自治区本级会议费管理办法》（桂财行〔2017〕85号）、《广西中医药大学会议费管理办法》（桂中医大财〔2020〕2号）</t>
  </si>
  <si>
    <t>汇总表做了4.5万元预算</t>
  </si>
  <si>
    <t>中医人工智能平台交流会暨启动会</t>
  </si>
  <si>
    <t>四类会议</t>
  </si>
  <si>
    <t>中医人工智能平台交流会</t>
  </si>
  <si>
    <t>中医人工智能平台结题会</t>
  </si>
  <si>
    <t>年度</t>
  </si>
  <si>
    <t>培训名称</t>
  </si>
  <si>
    <t>培训类型</t>
  </si>
  <si>
    <t>培训人数
（人次）</t>
  </si>
  <si>
    <t>培训天数
（天）</t>
  </si>
  <si>
    <t>培训标准费用
（元/人·天）</t>
  </si>
  <si>
    <t>培训预算总金额
（元）</t>
  </si>
  <si>
    <t>2025年</t>
  </si>
  <si>
    <t>非中医类别医师中医药培训基地建设-西学中班（中医局专项）</t>
  </si>
  <si>
    <t>举办培训</t>
  </si>
  <si>
    <t>《自治区卫生健康委自治区中医药局关于广西壮族自治区非中医类别医师中医药专业知识培训考核方案》</t>
  </si>
  <si>
    <t>上级划拨</t>
  </si>
  <si>
    <t>2025</t>
  </si>
  <si>
    <t>护理硕士研究生导师培训班</t>
  </si>
  <si>
    <t>《广西壮族自治区培训费管理办法》（桂财行〔2018〕3号）执行</t>
  </si>
  <si>
    <t>科研能力提升培训班</t>
  </si>
  <si>
    <t>参加科研能力提升培训班</t>
  </si>
  <si>
    <t>外出参加培训学习</t>
  </si>
  <si>
    <t>组织部</t>
  </si>
  <si>
    <t>组织干部培训经费</t>
  </si>
  <si>
    <t>550人·元/天</t>
  </si>
  <si>
    <t>基层党组织书记培训专项</t>
  </si>
  <si>
    <t>400人·元/天</t>
  </si>
  <si>
    <t>处级干部校外基地学习培训专项</t>
  </si>
  <si>
    <t>科级干部教育培训经费</t>
  </si>
  <si>
    <t>招就处（创新创业学院）</t>
  </si>
  <si>
    <t>全国高校就业指导人员中级培训班</t>
  </si>
  <si>
    <t>广西大学生就业服务中心《关于举办全国高校就业指导人员中级培训班的通知》</t>
  </si>
  <si>
    <t>培训费2450元/人*5=12250元，补助180元/人·天*5*6=5400元，住宿费：330元/人·天*5*5=8250元，交通费300元/人往返*5=1500元。</t>
  </si>
  <si>
    <t>就业</t>
  </si>
  <si>
    <t>高校就业胜任力教练专题培训班</t>
  </si>
  <si>
    <t>全国高等学校学生信息咨询与就业指导中心《关于举办高校就业胜任力教练专题培训班的通知》</t>
  </si>
  <si>
    <t>培训费2980元/人*5=14900元，补助180元/人·天*5*2=1800元，住宿费：330元/人·天*5*3=4950元，交通费300元/人往返*5=1500元。</t>
  </si>
  <si>
    <t>全国大学生职业生涯规划大赛指导教师培训班</t>
  </si>
  <si>
    <t>广西毕业生就业促进会《关于举办全国大学生职业生涯规划大赛指导教师培训班的通知》</t>
  </si>
  <si>
    <t>培训费1980元/人*6=11880元</t>
  </si>
  <si>
    <t>创新创业教育专创融合师资培训班</t>
  </si>
  <si>
    <t>根据《广西中医药大学本科教育教学审核评估整改方案》文件要求，要将创新创业教师队伍纳入学校教师教学能力发展总体规划，有计划地开展或送培创新创业教育理念和方法的培训项目，创新创业师资培训每年至少2次。</t>
  </si>
  <si>
    <t>拟邀请万学教育或者创智汇徳科技发展有限公司的全国创新创业教育领域知名专家来校主讲，开展专创融合课程建设专题师资培训。</t>
  </si>
  <si>
    <t>创新创业</t>
  </si>
  <si>
    <t>全国高校就业指导与生涯教育数字化转型研讨会</t>
  </si>
  <si>
    <t>广西大学生就业服务中心《关于举办2024年全国高校就业指导与生涯教育数字化转型研讨会的通知》</t>
  </si>
  <si>
    <t>培训费2280元/人*2=4560元，补助180元/人·天*2*2=720元，住宿费：350元/人·天*2*2=1400元，交通费2000元/人往返*2=4000元。</t>
  </si>
  <si>
    <t>高校创业指导师专题培训班</t>
  </si>
  <si>
    <t>全国高等学校学生信息咨询与就业指导中心《关于举办高校创业指导师专题培训班的通知》</t>
  </si>
  <si>
    <t>培训费2880元/人*6=17280元，补助180元/人·天*6*4=4320元，住宿费：330元/人·天*6*2=3960元，交通费300元/人往返*6=1800元。</t>
  </si>
  <si>
    <t>全区普通本科高校创新创业教育干部研修班</t>
  </si>
  <si>
    <t>自治区教育厅办公室《关于举办2全区普通本科高校创新创业教育干部研修班的通知》</t>
  </si>
  <si>
    <t>补助180元/人·天*5*5=4500元，住宿费：500元/人·天*5*5=12500元，交通费2000元/人往返*5=10000元。</t>
  </si>
  <si>
    <t>人工智能建设培训班第一期</t>
  </si>
  <si>
    <t>人工智能建设培训班第二期</t>
  </si>
  <si>
    <t>人工智能建设培训班第三期</t>
  </si>
  <si>
    <t>中医人工智能平台相关培训</t>
  </si>
  <si>
    <t>中医人工智能平台使用培训班第一期</t>
  </si>
  <si>
    <t>中医人工智能平台使用培训班第二期</t>
  </si>
  <si>
    <t>中医人工智能平台使用培训班第三期</t>
  </si>
  <si>
    <t>基本支出上下年对比情况</t>
  </si>
  <si>
    <t>单位：万元</t>
  </si>
  <si>
    <t>是否纳入生均</t>
  </si>
  <si>
    <t>项目名称</t>
  </si>
  <si>
    <t>标准、比例等</t>
  </si>
  <si>
    <t>金额</t>
  </si>
  <si>
    <t>2020年备注</t>
  </si>
  <si>
    <t>2021年备注</t>
  </si>
  <si>
    <t>2022年备注</t>
  </si>
  <si>
    <t>2024年备注</t>
  </si>
  <si>
    <t>2025年备注</t>
  </si>
  <si>
    <t>依据</t>
  </si>
  <si>
    <t>2018年</t>
  </si>
  <si>
    <t>2019年</t>
  </si>
  <si>
    <t>2020年</t>
  </si>
  <si>
    <t>2021年</t>
  </si>
  <si>
    <t>2022年</t>
  </si>
  <si>
    <t>2023年</t>
  </si>
  <si>
    <t>2024年</t>
  </si>
  <si>
    <t>增长</t>
  </si>
  <si>
    <t>一、一般公共预算（纳入生均）</t>
  </si>
  <si>
    <t>大表数据</t>
  </si>
  <si>
    <t>按2024年生均总额73%下达13120.19万元。</t>
  </si>
  <si>
    <t>（一）涉及我校的项目</t>
  </si>
  <si>
    <t>纳入</t>
  </si>
  <si>
    <t>工资性支出（非财政统发）</t>
  </si>
  <si>
    <t>按人社厅核定的工资发放数</t>
  </si>
  <si>
    <t>按人社厅工资审定表计算（岗位工资+薪级工资+津贴补贴，不含岗位津贴）。</t>
  </si>
  <si>
    <t>编制人员796人，1人新调入，未办理工资大表</t>
  </si>
  <si>
    <t>编制人员799人</t>
  </si>
  <si>
    <t>基本工资（职务工资+级别工资）+津贴补贴（不含岗位津贴）</t>
  </si>
  <si>
    <t>基本工资4971.27万元，津贴补贴2.31万元</t>
  </si>
  <si>
    <t>机关后勤服务中心已聘人员定额补助</t>
  </si>
  <si>
    <t>每人每年</t>
  </si>
  <si>
    <t>40000元</t>
  </si>
  <si>
    <t>44000元</t>
  </si>
  <si>
    <t>47000元/人/年</t>
  </si>
  <si>
    <t>后勤新聘人员共37人</t>
  </si>
  <si>
    <t>后勤服务聘用人员（新聘）31人</t>
  </si>
  <si>
    <t>44000元/人/年*31人</t>
  </si>
  <si>
    <t>后勤控制数（新办法）31人。</t>
  </si>
  <si>
    <t>工伤保险</t>
  </si>
  <si>
    <t>工资总额</t>
  </si>
  <si>
    <r>
      <rPr>
        <sz val="10"/>
        <rFont val="宋体"/>
        <charset val="134"/>
      </rPr>
      <t>工资总额</t>
    </r>
    <r>
      <rPr>
        <sz val="10"/>
        <rFont val="宋体"/>
        <charset val="134"/>
      </rPr>
      <t>*0.2%</t>
    </r>
  </si>
  <si>
    <t>失业保险</t>
  </si>
  <si>
    <r>
      <rPr>
        <sz val="10"/>
        <rFont val="宋体"/>
        <charset val="134"/>
      </rPr>
      <t>工资总额</t>
    </r>
    <r>
      <rPr>
        <sz val="10"/>
        <rFont val="宋体"/>
        <charset val="134"/>
      </rPr>
      <t>*0.5%</t>
    </r>
  </si>
  <si>
    <t>工会经费</t>
  </si>
  <si>
    <t>工资总额*2%</t>
  </si>
  <si>
    <t>其他对个人和家庭的补助支出</t>
  </si>
  <si>
    <t>工资总额*5%</t>
  </si>
  <si>
    <t>改革前获得荣誉改革后退休人员退休补助</t>
  </si>
  <si>
    <t>按“退休当月基本工资×原有政策固定的提高比例”计发</t>
  </si>
  <si>
    <t>看底稿离休人员表</t>
  </si>
  <si>
    <t>定额商品和服务支出</t>
  </si>
  <si>
    <t>倒算</t>
  </si>
  <si>
    <t>无</t>
  </si>
  <si>
    <t>使用财政部分纳入生均定额拨款，使用自筹部分不纳入。</t>
  </si>
  <si>
    <t>高校绩效工资</t>
  </si>
  <si>
    <t>含社保，使用财政部分纳入生均定额拨款，使用自筹部分不纳入。</t>
  </si>
  <si>
    <t>（二）不涉及我校的项目</t>
  </si>
  <si>
    <t>事业单位公务交通费用</t>
  </si>
  <si>
    <t>实行公务用车制度改革的非参公事业单位，因取消车辆而减少的公务用车运行维护费，可按减少金额相应增加安排“事业单位公务交通费用”预算。</t>
  </si>
  <si>
    <t>“两新”组织党建工作组织员定额补助</t>
  </si>
  <si>
    <t>81335元/人/年</t>
  </si>
  <si>
    <t>1.含五险一金。使用财政部分纳入生均定额拨款，使用自筹部分不纳入。
2.我校无该项目。</t>
  </si>
  <si>
    <t>非实名编制人员定额补助</t>
  </si>
  <si>
    <t>47500元</t>
  </si>
  <si>
    <t>52250元</t>
  </si>
  <si>
    <t>标准：52250元/人
实际：因生均拨款额度不足，仅根据剩余金额编制</t>
  </si>
  <si>
    <t>52250元/人/年</t>
  </si>
  <si>
    <t>56000元/人/年</t>
  </si>
  <si>
    <t>2019年开始有实聘非实名编人员，截止8月实有28人</t>
  </si>
  <si>
    <t>截至2020.8实有206人。原计划应安排1076.35万元</t>
  </si>
  <si>
    <t>非实名编制控制数52250元/人/年*229人，我校是非实名控制数，不用编制该项目。</t>
  </si>
  <si>
    <t>本项目为补助非实名编制人员，我校仅有非实名控制数人员，因此没有本项补助。</t>
  </si>
  <si>
    <t>1.含五险一金。使用财政部分纳入生均定额拨款，使用自筹部分不纳入。
2.我校无该项目。该项目为补助非实名编制人员，我校仅有非实名控制数人员。</t>
  </si>
  <si>
    <t>二、一般公共预算（不纳入生均，财政据实承担）</t>
  </si>
  <si>
    <t>不纳入</t>
  </si>
  <si>
    <t>机关事业单位基本养老保险缴费</t>
  </si>
  <si>
    <t>比例下降20%下降到16%</t>
  </si>
  <si>
    <t>工资总额*16%</t>
  </si>
  <si>
    <t>医疗保险（含生育保险）</t>
  </si>
  <si>
    <t>2021年起，生育保险合并入基本医疗保险</t>
  </si>
  <si>
    <t>工资总额*7.4%</t>
  </si>
  <si>
    <t>编内在职住房公积金</t>
  </si>
  <si>
    <t>工资总额*12%</t>
  </si>
  <si>
    <t>助学金</t>
  </si>
  <si>
    <t>本科、专科人数</t>
  </si>
  <si>
    <t>267.6元</t>
  </si>
  <si>
    <t>267.6元/人/年</t>
  </si>
  <si>
    <t>2021预计本科生人数9325人</t>
  </si>
  <si>
    <t>267.6元/人/年*本科生9552人</t>
  </si>
  <si>
    <t>P766</t>
  </si>
  <si>
    <t>离休支出（非财政统发）</t>
  </si>
  <si>
    <t>看人员信息汇总底稿（离休表）</t>
  </si>
  <si>
    <t>建国初期退休干部医疗费和护理费</t>
  </si>
  <si>
    <t>按照桂办〔1985〕19号、桂组通字〔2003〕106号文件执行</t>
  </si>
  <si>
    <t>2024年起编入基本支出</t>
  </si>
  <si>
    <t>2024年已经过世，没有该类人员。</t>
  </si>
  <si>
    <t>离休人员生活补贴（非统发增发2-4个月工资）</t>
  </si>
  <si>
    <t>1937.7.6前3个月；1937.7.7-1942.12.31发2.5个月；1943.1.1-1945.9.2发2个月；1945.9.3-1949.9.30发1个月</t>
  </si>
  <si>
    <t>1937.7.6前参加革命工作的离休干部增发4个月基本离休费；1937.7.7-1942.12.31发3.5个月；1943.1.1-1945.9.2发3个月；1945.9.3-1949.9.30发2个月</t>
  </si>
  <si>
    <t>①1937.7.6前参加革命工作的离休干部，每年增发4个月基本离休费；②1937.7.7-1942.12.31，每年增发3个半月；③1943.1.1-1945.9.2，每年增发3个月；④1945.9.3-1949.9.30，每年增发2个月</t>
  </si>
  <si>
    <t>2022年前增发1-3个月；2022年开始增发2-4个月。看人员信息汇总底稿（离休表）</t>
  </si>
  <si>
    <t>离退休公用支出</t>
  </si>
  <si>
    <t>离休3600（一般2600+特需1000），退休1240</t>
  </si>
  <si>
    <t>离休3600元/人（一般2600+特需1000），退休1240元/人</t>
  </si>
  <si>
    <t>离休13人，镇南关1人（为退休人员享受离休待遇），退休449人</t>
  </si>
  <si>
    <t>（离休11+镇南关1）*3600元/人/年（一般2600+特需1000），退休450人*1240元/人/年</t>
  </si>
  <si>
    <t>三、自筹</t>
  </si>
  <si>
    <t>自筹</t>
  </si>
  <si>
    <t>编外长聘人员经费</t>
  </si>
  <si>
    <t>生育保险</t>
  </si>
  <si>
    <t>2021年起，合并入基本医疗保险</t>
  </si>
  <si>
    <t>2021年起合并到医疗保险中</t>
  </si>
  <si>
    <t>职业年金</t>
  </si>
  <si>
    <t>工资总额*8%</t>
  </si>
  <si>
    <t>工会经费(绩效工资）</t>
  </si>
  <si>
    <t>其他对个人和家庭的补助支出（绩效工资）</t>
  </si>
  <si>
    <t>物业服务补贴（在职人员）</t>
  </si>
  <si>
    <t>正副厅级260元/月，正副处级200元/月，科级及以下160元/月</t>
  </si>
  <si>
    <t>基本支出只有编内人员控制数，与2019年一样放项目支出</t>
  </si>
  <si>
    <t>不在基本支出编制，编入项目支出</t>
  </si>
  <si>
    <t>2021年在项目支出中编</t>
  </si>
  <si>
    <t>物业服务补贴（离休人员）</t>
  </si>
  <si>
    <t>看人员信息汇总底稿（离休表和退休表）</t>
  </si>
  <si>
    <t>离休1.9万元</t>
  </si>
  <si>
    <t>物业服务补贴（退休人员）</t>
  </si>
  <si>
    <t>退休98.69万元</t>
  </si>
  <si>
    <t>离休干部春节慰问经费</t>
  </si>
  <si>
    <t>离休1000，退休800</t>
  </si>
  <si>
    <t>离休3000，退休2000</t>
  </si>
  <si>
    <t>离休3000元/人/年</t>
  </si>
  <si>
    <t>离休18人，镇南关1人，退休444人</t>
  </si>
  <si>
    <t>离休人员标准由1000元增加到3000元，退休人员由800元增加到2000元。（11+1）*3000+450*2000</t>
  </si>
  <si>
    <t>2024年开始分成两个项目，退休90.90万元，退休2.10万元</t>
  </si>
  <si>
    <t>退休干部春节慰问经费</t>
  </si>
  <si>
    <t>退休2000元/人/年</t>
  </si>
  <si>
    <t>事业单位工作人员奖励</t>
  </si>
  <si>
    <t>嘉奖奖金1500元，按在职在编总人数的20%比例编制；记功奖金3000元，按在职在编总人数的2%。奖励不计提各项社保缴费和公积金。</t>
  </si>
  <si>
    <t>=1500*827*20%+3000*827*2%</t>
  </si>
  <si>
    <t>定额商品和服务支出（不用财政拨款）</t>
  </si>
  <si>
    <t>离休人员增加补贴（非财政统发）</t>
  </si>
  <si>
    <t>离休10000，退休6000</t>
  </si>
  <si>
    <t>离休10000，退休6000；改革前参加工作每人补助生活费4000元/年</t>
  </si>
  <si>
    <t>离休（含镇南关）10000元/年，退休6000元/年。去世人员从去世次月起停发</t>
  </si>
  <si>
    <t>离休（含镇南关）：根据不同职务对应标准安排。</t>
  </si>
  <si>
    <t>机关事业单位及所属企业的离休人员按规定享受离休人员增加补贴（根据不同职务对应标准安排）</t>
  </si>
  <si>
    <t>P765，原离人员生活补助，2024年改为“离休人员增加补贴（非财政统发）”。</t>
  </si>
  <si>
    <t>机关事业单位退休人员补贴</t>
  </si>
  <si>
    <t>退休：每人每年10000元。</t>
  </si>
  <si>
    <t>退休10000元/人/年</t>
  </si>
  <si>
    <t>P765，原退人员生活补助，2024年改为“机关事业单位退休人员补贴”</t>
  </si>
  <si>
    <t>单位食堂运转经费</t>
  </si>
  <si>
    <t>4000元/人/年</t>
  </si>
  <si>
    <t>1.机关事业单位伙食补助，2024年更名为“单位食堂运转经费”
2.应做460万元，控制数只有349.60万元。</t>
  </si>
  <si>
    <t>2025年党委组织部预算经费表</t>
  </si>
  <si>
    <t>单位：元</t>
  </si>
  <si>
    <t>序号</t>
  </si>
  <si>
    <t>项目编号</t>
  </si>
  <si>
    <t>02Y02616</t>
  </si>
  <si>
    <t>组织部综合定额</t>
  </si>
  <si>
    <t>预拨，待人员确定后调整</t>
  </si>
  <si>
    <t>02Y02617</t>
  </si>
  <si>
    <t>组织部部门限额电话费</t>
  </si>
  <si>
    <t>04B24002</t>
  </si>
  <si>
    <t>挂职干部及高层次人才管理费</t>
  </si>
  <si>
    <t>04B99244</t>
  </si>
  <si>
    <t>基层党组织活动专项经费</t>
  </si>
  <si>
    <t>04B99245</t>
  </si>
  <si>
    <t>建党纪念活动经费</t>
  </si>
  <si>
    <t>04B99246</t>
  </si>
  <si>
    <t>04B99247</t>
  </si>
  <si>
    <t>大学生党的基本知识教育经费</t>
  </si>
  <si>
    <t>04B99248</t>
  </si>
  <si>
    <t>党校维持经费</t>
  </si>
  <si>
    <t>04B99249</t>
  </si>
  <si>
    <t>校党委领导班子“一报告、两评议”经费</t>
  </si>
  <si>
    <t>04B99250</t>
  </si>
  <si>
    <t>04B99251</t>
  </si>
  <si>
    <t>04B99262</t>
  </si>
  <si>
    <t>04B99135</t>
  </si>
  <si>
    <t>第一书记驻村专项工作经费</t>
  </si>
  <si>
    <t>04B99252</t>
  </si>
  <si>
    <t>乡村振兴建设（扶贫）专项经费</t>
  </si>
  <si>
    <t>附表2</t>
  </si>
  <si>
    <t>学生人数情况表</t>
  </si>
  <si>
    <t>单位：人</t>
  </si>
  <si>
    <t>类别</t>
  </si>
  <si>
    <t>2016年</t>
  </si>
  <si>
    <t>2017年</t>
  </si>
  <si>
    <t>2020年
（高基表）</t>
  </si>
  <si>
    <t>2021年
（高基表）</t>
  </si>
  <si>
    <t>2022年
（高基表）</t>
  </si>
  <si>
    <t>2023年
（高基表）</t>
  </si>
  <si>
    <t>2024年9月
（预计）</t>
  </si>
  <si>
    <t>2025年9月
（预计）</t>
  </si>
  <si>
    <t>2025年-2024年</t>
  </si>
  <si>
    <t>一、全日制在校生</t>
  </si>
  <si>
    <t>高职生</t>
  </si>
  <si>
    <t>2022-2025年高职招生规模分别为：1022人、1036人、960人、895人，毕业生人数分别为：1225人、958人、858人、928人。在校生总人数整体呈下降趋。</t>
  </si>
  <si>
    <t>本科生</t>
  </si>
  <si>
    <t>1.2022-2025年计划招生人数分别为：2400人、2400人、2500人、2500人，在校生人数增长趋于平缓。
2.港澳台学生、留学本科插班生计入本科生人数。</t>
  </si>
  <si>
    <t>硕士研究生</t>
  </si>
  <si>
    <t>1.2023-2025年计划招收1328人、1394人、1456人；预计毕业生：1017人、1142人、1287人。
2.含港澳台硕士生。</t>
  </si>
  <si>
    <t>博士研究生</t>
  </si>
  <si>
    <t>2019年开始招生，招生规模逐渐扩大，在校生人数也逐年增长。2024-2025年计划招生：77人、81人。</t>
  </si>
  <si>
    <t>留学生</t>
  </si>
  <si>
    <t>1.港澳台学生根据层次分别计入本、硕、博学生人数，外国留学生计入留学生人数。
2.2025年预计在校生数较多，原因是国教院计划2025年起加大招生力度。</t>
  </si>
  <si>
    <t>二、非全日制在校生</t>
  </si>
  <si>
    <t>成教生</t>
  </si>
  <si>
    <t>成教院提供数。近年来全国高职高专、专升本招生规模不断扩大，加上管理更加严格，2022年教育部出台新规定，只有通过备案的单位可以作为成教教学点。备案的主体需为学校或有培训资质的企业，且教学内容需要为医学方向。导致成教生源逐年减少，在校生人数降幅较大。</t>
  </si>
  <si>
    <t>同等学力申请硕士学位</t>
  </si>
  <si>
    <t>附表5</t>
  </si>
  <si>
    <t>在职及离退人员主要经费测算表</t>
  </si>
  <si>
    <t>项目</t>
  </si>
  <si>
    <t>增加</t>
  </si>
  <si>
    <t>人数</t>
  </si>
  <si>
    <t>标准</t>
  </si>
  <si>
    <t>编内绩效工资增加，社保基数提高。</t>
  </si>
  <si>
    <t>一、在职人员工资福利</t>
  </si>
  <si>
    <t xml:space="preserve"> （一）在职人员工资</t>
  </si>
  <si>
    <t>2022-2024年人均绩效工资预算分别为：14万元、14万元、14.5万元，2023年实际发放14.70万元。2025年暂按15.10万元编制预算。</t>
  </si>
  <si>
    <t xml:space="preserve">    事业编制人员工资</t>
  </si>
  <si>
    <t>事业编内在职人均工资21.08万元。其中，人均绩效工资15.10万元，人均基本工资5.98万元（基本工资5163.44万元÷863人）。</t>
  </si>
  <si>
    <t xml:space="preserve">    后勤控制数（老办法）人员工资</t>
  </si>
  <si>
    <t>后勤控制数人员（老办法）人均工资16.75万元。其中，人均基本工资为4.67万元（51.32万元÷11人），绩效工资按照事业编内在职人员均工资水平的80%安排，即12.08万元。</t>
  </si>
  <si>
    <t xml:space="preserve">    后勤控制数（新办法）人员工资</t>
  </si>
  <si>
    <t>1.编外人员工资含社保）合计：6042.21万元。
2.编制标准：
  后勤控制数人员（新办法）工资按照老办法的80%编制。
  非实名控制数人员工资、编外人员工资按照事业编制人员工资的80%编制。
  合同制工人工资、工勤B类人员工资按照近两年发放水平略有增长编制。
  借调人员基本工资由原单位发放，绩效工资按照编内人员水平编制。</t>
  </si>
  <si>
    <t xml:space="preserve">    非实名控制数人员工资</t>
  </si>
  <si>
    <t xml:space="preserve">    编外聘用人员工资</t>
  </si>
  <si>
    <t xml:space="preserve">    合同制工人工资</t>
  </si>
  <si>
    <t xml:space="preserve">    工勤B类人员工资</t>
  </si>
  <si>
    <t xml:space="preserve">    借调人员绩效工资</t>
  </si>
  <si>
    <t xml:space="preserve">    博导津贴（财政拨款部分）</t>
  </si>
  <si>
    <t xml:space="preserve">    预留人员经费</t>
  </si>
  <si>
    <t xml:space="preserve"> （二）社保缴费</t>
  </si>
  <si>
    <t xml:space="preserve">    五险两金</t>
  </si>
  <si>
    <t>维持上年水平</t>
  </si>
  <si>
    <t xml:space="preserve"> （三）在职其他补助</t>
  </si>
  <si>
    <t xml:space="preserve">    伙食补助</t>
  </si>
  <si>
    <t>1.每人每年4000元。
2.借调人员的伙食补助由所在工作单位发放。2024年在职人员1257人，其中学校编制在附院单位上班118人，实际只发放约1139人。2025年按照1150人测算。</t>
  </si>
  <si>
    <t xml:space="preserve">    物业费补助(在职人员)</t>
  </si>
  <si>
    <t>1.按每人每月180元（即每人每年2160元）测算。
2.2024年在职人员1257人，2025年计划新招博士30人，暂按1290人进行测算。</t>
  </si>
  <si>
    <t>二、离退休工资及补助</t>
  </si>
  <si>
    <t xml:space="preserve">    离休费</t>
  </si>
  <si>
    <r>
      <rPr>
        <sz val="10"/>
        <rFont val="Arial"/>
        <charset val="0"/>
      </rPr>
      <t>1.2024</t>
    </r>
    <r>
      <rPr>
        <sz val="10"/>
        <rFont val="宋体"/>
        <charset val="0"/>
      </rPr>
      <t>年离休</t>
    </r>
    <r>
      <rPr>
        <sz val="10"/>
        <rFont val="Arial"/>
        <charset val="0"/>
      </rPr>
      <t>7</t>
    </r>
    <r>
      <rPr>
        <sz val="10"/>
        <rFont val="宋体"/>
        <charset val="0"/>
      </rPr>
      <t>人，退休</t>
    </r>
    <r>
      <rPr>
        <sz val="10"/>
        <rFont val="Arial"/>
        <charset val="0"/>
      </rPr>
      <t>479</t>
    </r>
    <r>
      <rPr>
        <sz val="10"/>
        <rFont val="宋体"/>
        <charset val="0"/>
      </rPr>
      <t>人（编内</t>
    </r>
    <r>
      <rPr>
        <sz val="10"/>
        <rFont val="Arial"/>
        <charset val="0"/>
      </rPr>
      <t>473</t>
    </r>
    <r>
      <rPr>
        <sz val="10"/>
        <rFont val="宋体"/>
        <charset val="0"/>
      </rPr>
      <t>人</t>
    </r>
    <r>
      <rPr>
        <sz val="10"/>
        <rFont val="Arial"/>
        <charset val="0"/>
      </rPr>
      <t>+</t>
    </r>
    <r>
      <rPr>
        <sz val="10"/>
        <rFont val="宋体"/>
        <charset val="0"/>
      </rPr>
      <t>编外</t>
    </r>
    <r>
      <rPr>
        <sz val="10"/>
        <rFont val="Arial"/>
        <charset val="0"/>
      </rPr>
      <t>6</t>
    </r>
    <r>
      <rPr>
        <sz val="10"/>
        <rFont val="宋体"/>
        <charset val="0"/>
      </rPr>
      <t>人）。</t>
    </r>
    <r>
      <rPr>
        <sz val="10"/>
        <rFont val="Arial"/>
        <charset val="0"/>
      </rPr>
      <t xml:space="preserve">
2.</t>
    </r>
    <r>
      <rPr>
        <sz val="10"/>
        <rFont val="宋体"/>
        <charset val="0"/>
      </rPr>
      <t>离退休春节慰问金：离休</t>
    </r>
    <r>
      <rPr>
        <sz val="10"/>
        <rFont val="Arial"/>
        <charset val="0"/>
      </rPr>
      <t>3000</t>
    </r>
    <r>
      <rPr>
        <sz val="10"/>
        <rFont val="宋体"/>
        <charset val="0"/>
      </rPr>
      <t>元</t>
    </r>
    <r>
      <rPr>
        <sz val="10"/>
        <rFont val="Arial"/>
        <charset val="0"/>
      </rPr>
      <t>/</t>
    </r>
    <r>
      <rPr>
        <sz val="10"/>
        <rFont val="宋体"/>
        <charset val="0"/>
      </rPr>
      <t>人</t>
    </r>
    <r>
      <rPr>
        <sz val="10"/>
        <rFont val="Arial"/>
        <charset val="0"/>
      </rPr>
      <t>·</t>
    </r>
    <r>
      <rPr>
        <sz val="10"/>
        <rFont val="宋体"/>
        <charset val="0"/>
      </rPr>
      <t>年、退休</t>
    </r>
    <r>
      <rPr>
        <sz val="10"/>
        <rFont val="Arial"/>
        <charset val="0"/>
      </rPr>
      <t>2000</t>
    </r>
    <r>
      <rPr>
        <sz val="10"/>
        <rFont val="宋体"/>
        <charset val="0"/>
      </rPr>
      <t>元</t>
    </r>
    <r>
      <rPr>
        <sz val="10"/>
        <rFont val="Arial"/>
        <charset val="0"/>
      </rPr>
      <t>/</t>
    </r>
    <r>
      <rPr>
        <sz val="10"/>
        <rFont val="宋体"/>
        <charset val="0"/>
      </rPr>
      <t>人</t>
    </r>
    <r>
      <rPr>
        <sz val="10"/>
        <rFont val="Arial"/>
        <charset val="0"/>
      </rPr>
      <t>·</t>
    </r>
    <r>
      <rPr>
        <sz val="10"/>
        <rFont val="宋体"/>
        <charset val="0"/>
      </rPr>
      <t>年。</t>
    </r>
    <r>
      <rPr>
        <sz val="10"/>
        <rFont val="Arial"/>
        <charset val="0"/>
      </rPr>
      <t xml:space="preserve">
3.</t>
    </r>
    <r>
      <rPr>
        <sz val="10"/>
        <rFont val="宋体"/>
        <charset val="0"/>
      </rPr>
      <t>离退休人员生活补贴：</t>
    </r>
    <r>
      <rPr>
        <sz val="10"/>
        <rFont val="Arial"/>
        <charset val="0"/>
      </rPr>
      <t>2023</t>
    </r>
    <r>
      <rPr>
        <sz val="10"/>
        <rFont val="宋体"/>
        <charset val="0"/>
      </rPr>
      <t>年</t>
    </r>
    <r>
      <rPr>
        <sz val="10"/>
        <rFont val="Arial"/>
        <charset val="0"/>
      </rPr>
      <t>1</t>
    </r>
    <r>
      <rPr>
        <sz val="10"/>
        <rFont val="宋体"/>
        <charset val="0"/>
      </rPr>
      <t>月起执行新标准。其中，退休</t>
    </r>
    <r>
      <rPr>
        <sz val="10"/>
        <rFont val="Arial"/>
        <charset val="0"/>
      </rPr>
      <t>1</t>
    </r>
    <r>
      <rPr>
        <sz val="10"/>
        <rFont val="宋体"/>
        <charset val="0"/>
      </rPr>
      <t>0000元/人·年，离休和镇南关人员按照桂人社发〔2023〕64号文件执行。</t>
    </r>
    <r>
      <rPr>
        <sz val="10"/>
        <rFont val="Arial"/>
        <charset val="0"/>
      </rPr>
      <t xml:space="preserve">
4.</t>
    </r>
    <r>
      <rPr>
        <sz val="10"/>
        <rFont val="宋体"/>
        <charset val="0"/>
      </rPr>
      <t>物业补贴：年人均约</t>
    </r>
    <r>
      <rPr>
        <sz val="10"/>
        <rFont val="Arial"/>
        <charset val="0"/>
      </rPr>
      <t>2160</t>
    </r>
    <r>
      <rPr>
        <sz val="10"/>
        <rFont val="宋体"/>
        <charset val="0"/>
      </rPr>
      <t>元。</t>
    </r>
    <r>
      <rPr>
        <sz val="10"/>
        <rFont val="Arial"/>
        <charset val="0"/>
      </rPr>
      <t xml:space="preserve">
5.</t>
    </r>
    <r>
      <rPr>
        <sz val="10"/>
        <rFont val="宋体"/>
        <charset val="0"/>
      </rPr>
      <t>预计</t>
    </r>
    <r>
      <rPr>
        <sz val="10"/>
        <rFont val="Arial"/>
        <charset val="0"/>
      </rPr>
      <t>2025</t>
    </r>
    <r>
      <rPr>
        <sz val="10"/>
        <rFont val="宋体"/>
        <charset val="0"/>
      </rPr>
      <t>年离退人员经费共计</t>
    </r>
    <r>
      <rPr>
        <sz val="10"/>
        <rFont val="Arial"/>
        <charset val="0"/>
      </rPr>
      <t>893.55</t>
    </r>
    <r>
      <rPr>
        <sz val="10"/>
        <rFont val="宋体"/>
        <charset val="0"/>
      </rPr>
      <t>万元，其中学校要承担春节慰问金、生活补助、物业补贴、离退休干部党组班子成员工作补贴等四项经费共计</t>
    </r>
    <r>
      <rPr>
        <sz val="10"/>
        <rFont val="Arial"/>
        <charset val="0"/>
      </rPr>
      <t>709.08</t>
    </r>
    <r>
      <rPr>
        <sz val="10"/>
        <rFont val="宋体"/>
        <charset val="0"/>
      </rPr>
      <t>万元，占</t>
    </r>
    <r>
      <rPr>
        <sz val="10"/>
        <rFont val="Arial"/>
        <charset val="0"/>
      </rPr>
      <t>79.36%</t>
    </r>
    <r>
      <rPr>
        <sz val="10"/>
        <rFont val="宋体"/>
        <charset val="0"/>
      </rPr>
      <t>。</t>
    </r>
  </si>
  <si>
    <t xml:space="preserve">    离休增发2-4月工资</t>
  </si>
  <si>
    <t xml:space="preserve">    改革前获得荣誉改革后退休</t>
  </si>
  <si>
    <t xml:space="preserve">    离退休春节慰问金</t>
  </si>
  <si>
    <t xml:space="preserve">    离退休生活补助</t>
  </si>
  <si>
    <t xml:space="preserve">    离退休物业补贴</t>
  </si>
  <si>
    <t xml:space="preserve">    跨省易地安置离休干部医疗备用金</t>
  </si>
  <si>
    <t xml:space="preserve">    离退休干部党组班子成员工作补贴</t>
  </si>
  <si>
    <t xml:space="preserve">    建国初期部分退休人员补助</t>
  </si>
  <si>
    <t>注：1.学校编制在附属单位上班共141人，绩效工资在附属单位发放，但仍足额编制绩效工资，15.30万元/人/年*141人=2157.30万元。该部分经费可用于增人增资、发放附院人员到学校上课课酬等。</t>
  </si>
  <si>
    <t>附表6</t>
  </si>
  <si>
    <t>还本付息情况总表</t>
  </si>
  <si>
    <t>内容</t>
  </si>
  <si>
    <t>2026年</t>
  </si>
  <si>
    <t>2027年</t>
  </si>
  <si>
    <t>2028年</t>
  </si>
  <si>
    <t>本息合计</t>
  </si>
  <si>
    <t>在没有新贷款情况下</t>
  </si>
  <si>
    <t>一、到期本金小计</t>
  </si>
  <si>
    <t>（一）银行贷款</t>
  </si>
  <si>
    <t>国家开发银行</t>
  </si>
  <si>
    <t>2024年5月17日中行置换国开行贷款3000万元。</t>
  </si>
  <si>
    <t>北部湾银行</t>
  </si>
  <si>
    <t>2020年7月1日北部湾银行置换国开行贷款4760万元，到2025年5月还完。</t>
  </si>
  <si>
    <t>日元贷款</t>
  </si>
  <si>
    <t>预计数。</t>
  </si>
  <si>
    <t>置换中行贷款</t>
  </si>
  <si>
    <t>（二）债券</t>
  </si>
  <si>
    <t>2017年政府一般债券（1亿元）</t>
  </si>
  <si>
    <t>协议，学校于2017年盖章报送教育厅，截止目前教育厅、财政厅未盖章返还。按照协议本金分3年（2025年-2027年，每年9月）偿还3000万元、3000万、4000万元。</t>
  </si>
  <si>
    <t>2018年政府专项债券（2.93亿元）</t>
  </si>
  <si>
    <t>根据协议，2025年到期一次性偿还本金2.93亿元。</t>
  </si>
  <si>
    <t>2020年政府专项债券（0.3亿元）</t>
  </si>
  <si>
    <t>根据协议，2035年到期一次性偿还本金3000万元。</t>
  </si>
  <si>
    <t>2021年政府专项债券（0.39亿元）</t>
  </si>
  <si>
    <t>根据协议，2037年到2041年分5年每年偿还780万元。</t>
  </si>
  <si>
    <t>二、到期利息及服务费小计</t>
  </si>
  <si>
    <t>根据还本时间前后本金*利率*还本月数/12个月测算。</t>
  </si>
  <si>
    <t xml:space="preserve">  置换中行贷款利息（2.94%）</t>
  </si>
  <si>
    <t xml:space="preserve"> 北部湾银行贷款利息（4.9%）</t>
  </si>
  <si>
    <t>2025年2月10日北部湾银行贷款还清。</t>
  </si>
  <si>
    <t>2017年度新增政府一般债券</t>
  </si>
  <si>
    <t>1.2017年债券1亿元，年利率4.11%，服务费率为付息金额的0.005%；
2.每年利息及服务费合计411.02万元。
3.假设2025年-2027年每年9月分别归还3000万元、3000万元、4000万元。</t>
  </si>
  <si>
    <t>2018年度新增政府专项债券</t>
  </si>
  <si>
    <t>1.2018年债券2.93亿元，年利率4.06%，服务费率为付息金额的0.005%。
2.2025年9月一次性到期还本2.93亿元。</t>
  </si>
  <si>
    <t>2020年度新增政府专项债券</t>
  </si>
  <si>
    <t>2020年债券3000万元，年利率3.67%，服务费率为付息金额的0.005%。</t>
  </si>
  <si>
    <t>2021年度新增政府专项债券</t>
  </si>
  <si>
    <t>2021年债券3900万元，年利率3.52%，服务费率为付息金额的0.005%。</t>
  </si>
  <si>
    <t>博士安家费、博士后待遇及博士科研启动基金预算表</t>
  </si>
  <si>
    <t>申报金额</t>
  </si>
  <si>
    <t>拟安排</t>
  </si>
  <si>
    <t>测算依据</t>
  </si>
  <si>
    <t>一、博士安家费</t>
  </si>
  <si>
    <t>2024年1-7月安家费合计528.75万元，平均每月75.54万元，预计全年910万元。2019年引进的39人在2025年停发，预计2024年引进30人。减少部分人家安家费基本能覆盖新增部分，建议2025年按照900万元安排。</t>
  </si>
  <si>
    <t>1.2019年引进，2025年需发放安家费</t>
  </si>
  <si>
    <t>已经全部发放完毕</t>
  </si>
  <si>
    <t>2.2020年引进，2025年需发放安家费</t>
  </si>
  <si>
    <t>人均需要安家费每月预计1万元，按6个月测算</t>
  </si>
  <si>
    <t>3.2021年引进，2025年需发放安家费</t>
  </si>
  <si>
    <t>人均需要安家费每月预计1万元，按12个月测算</t>
  </si>
  <si>
    <t>4.2022年引进，2025年需发放安家费</t>
  </si>
  <si>
    <t>5.2023年引进，2025年需发放安家费</t>
  </si>
  <si>
    <t>人均需要安家费每月预计0.5万元，按12个月测算</t>
  </si>
  <si>
    <t>6.2024年引进，2025年需发放安家费</t>
  </si>
  <si>
    <t>1.2024年引进博士有6人按2023年引进政策发放安家费，人均需要安家费每月预计0.5万元，按12个月测算，约36万元。
2.2024年按新政策引进博士约15人，预计2025年根据科研教学成果积分奖励约需10万元。</t>
  </si>
  <si>
    <t>7.2025年引进，2025年需发放安家费</t>
  </si>
  <si>
    <t>计划引进30人，新入职人均每个5万元（一次性发放）（新办法5-10万元/人一次性发放）。</t>
  </si>
  <si>
    <t>8.在职继续教育博士安家费</t>
  </si>
  <si>
    <t>根据现有已毕业报到及预计2025年毕业返校报到预计。（2024年已返校报到13人，2025年预计毕业10人，5万/10万，分5年或8年发放）</t>
  </si>
  <si>
    <t>二、博士后待遇（年薪+成果积分奖励）</t>
  </si>
  <si>
    <t>截止2024年12月，已进站博士后6人，建议从长聘人员工资切块安排。</t>
  </si>
  <si>
    <t>1.博士后年薪+成果积分奖励</t>
  </si>
  <si>
    <t>1.进站人均年薪20万元/人，预计2024年进站10人（7月底已进站6人，预计12月底前还有4人进站），2025年进站10-15人，结合实际进站高峰，人均在站时间7个月需发年薪。
2.2024年、2025年进站的博士后，预计积分奖励比较少，预计10-20万元左右。</t>
  </si>
  <si>
    <t>三、博士科研启动基金</t>
  </si>
  <si>
    <t>1.2024年博士科研启动金预算缺额</t>
  </si>
  <si>
    <t>2024年第二批博士科研启动基金缺口</t>
  </si>
  <si>
    <t>2.2023年、2024年引进，2025年需要安排的博士科研启动基金</t>
  </si>
  <si>
    <t>2023年引进的博士35人，其中还有6人为申请博士科研启动基金。2024年1-7月共引进博士19人，预计下年年引进11人，2025年计划引进30人。2025年引进博士，科研启动基金在2026年申报。
按照人均按获得10万元的科研启动经费核算（人数含继续教育取得博士学位人数）。</t>
  </si>
  <si>
    <t>附表11</t>
  </si>
  <si>
    <t>创收分成测算表</t>
  </si>
  <si>
    <t>创收部门</t>
  </si>
  <si>
    <t>创收项目</t>
  </si>
  <si>
    <t>分成比例</t>
  </si>
  <si>
    <t>2024年1-9月</t>
  </si>
  <si>
    <t>上缴学校</t>
  </si>
  <si>
    <t>成本费用</t>
  </si>
  <si>
    <t>事业发展基金</t>
  </si>
  <si>
    <t>特别工作绩效</t>
  </si>
  <si>
    <t>收入合计</t>
  </si>
  <si>
    <t>成本</t>
  </si>
  <si>
    <t>成本占比</t>
  </si>
  <si>
    <t>（一）办学分成</t>
  </si>
  <si>
    <t>成教院</t>
  </si>
  <si>
    <t>成教生学费</t>
  </si>
  <si>
    <t>1.从2023级学生起，项目成本比例由60%降为40%。减少的20%作为“成教联合办学课酬”独立编制支出预算，不在本表反映。
2.2024年预计成教生学费收入6000万元，其中本部教学点295万元（不分成），校外教学点5705万元（分成）。</t>
  </si>
  <si>
    <t>中职升高职2+3学费（中医学校）</t>
  </si>
  <si>
    <t>1.中职升高职（2+3）2020-2022年学费收入分别为1185.325万元、617.34万元、854.24万元；2020-2022年办理分成的收入分别为955.5万元、926.26万元、866.82万元。
2.2023年起，不再招收2+3学生。2023年2+3在校生有三个年级，2024年2+3在校生仅剩两个年级。
2.2024年按580万元预计学费收入，按照60%计算成本。</t>
  </si>
  <si>
    <t>（二）其他创收分成</t>
  </si>
  <si>
    <t>药学院</t>
  </si>
  <si>
    <t>执业药师继续教育培训</t>
  </si>
  <si>
    <t>专项职业技能培训班</t>
  </si>
  <si>
    <t>不是按年度区间办理分成，为方便统计按分成办理时间来统计</t>
  </si>
  <si>
    <t>成教院中医理论系统学习培训班</t>
  </si>
  <si>
    <t>成教院中医思维及实用技能培训班</t>
  </si>
  <si>
    <t>瑶医药特色技能培训班</t>
  </si>
  <si>
    <t>科学实验中心</t>
  </si>
  <si>
    <t>科学实验中心仪器设备使用费（不含核磁仪）</t>
  </si>
  <si>
    <t>科学实验中心仪器设备使用、动物饲养管理费用合并分成</t>
  </si>
  <si>
    <t>科学实验中心动物饲养费</t>
  </si>
  <si>
    <t>核磁共振波谱仪使用费</t>
  </si>
  <si>
    <t>超级计算机设备服务性收费</t>
  </si>
  <si>
    <t>图书馆信息检索费</t>
  </si>
  <si>
    <t>教发中心</t>
  </si>
  <si>
    <t>ISW、FDW教学技巧工作坊创收</t>
  </si>
  <si>
    <t>微格教学工作坊培训费</t>
  </si>
  <si>
    <t>未定比例</t>
  </si>
  <si>
    <t>结合往年实际开支测算，主要用于市场询价，工地现场勘察，到附属单位进行专项审计，到区教育厅、财政厅报送预算结算资料等外出费用，以及邮寄审计资料到审计中介机构等费用。</t>
  </si>
  <si>
    <t>附件17-1</t>
  </si>
  <si>
    <t>基建投资计划表</t>
  </si>
  <si>
    <t xml:space="preserve">单位：万元  </t>
  </si>
  <si>
    <t>经费代码
（如有）</t>
  </si>
  <si>
    <t>建设内容</t>
  </si>
  <si>
    <t>投资总概算</t>
  </si>
  <si>
    <t>2024年投资情况</t>
  </si>
  <si>
    <t>2025年预算金额</t>
  </si>
  <si>
    <t>预算编制依据</t>
  </si>
  <si>
    <t>办公会议纪要文号
（如有）</t>
  </si>
  <si>
    <t>小计</t>
  </si>
  <si>
    <t>上半年已完成投资</t>
  </si>
  <si>
    <t>下半年计划投资</t>
  </si>
  <si>
    <t>合计：</t>
  </si>
  <si>
    <t>一、</t>
  </si>
  <si>
    <t>计划新启动项目</t>
  </si>
  <si>
    <t>（一）仙葫校区</t>
  </si>
  <si>
    <t>素质拓展场地迁改工程</t>
  </si>
  <si>
    <t>为满足中药壮瑶药创新药物实验实训中心建设需要，将素质拓展中心迁移至新的地方进行教学，需要重新做地面硬化及塑胶地面，还需要做攀岩设备基础。</t>
  </si>
  <si>
    <t>项目预计2025年开工建设，年底前可完工交付使用，项目完工后需支付80%工程款</t>
  </si>
  <si>
    <t>图书馆项目二次装修</t>
  </si>
  <si>
    <t>1.建筑室内装修（1-7层）；2.信息化、智能化工程；3.图书馆三楼室外露台装修改造工程；4.更换原外墙有质量问题的玻璃幕墙。</t>
  </si>
  <si>
    <t>项目预计2025年完成设计，主体施工合同招标，需支付30%预付款。</t>
  </si>
  <si>
    <t>2021年第6号（总459号）2021年3月25日</t>
  </si>
  <si>
    <t>基础医学院建设研究生研讨室</t>
  </si>
  <si>
    <t>装修一间教室用于研讨室，不包含桌椅板凳、多媒体设备等货物</t>
  </si>
  <si>
    <t>基础医学院职工之家</t>
  </si>
  <si>
    <t>装修一间教室用于职工之家，不包含健身器材、图书资料、音响设备等货物</t>
  </si>
  <si>
    <t>（二）明秀校区</t>
  </si>
  <si>
    <t>续建项目</t>
  </si>
  <si>
    <t>学术报告厅</t>
  </si>
  <si>
    <t>工程结算款、检测、结算审核费、监理费</t>
  </si>
  <si>
    <t>1.工程结算款：经跟踪审计审核该项目工程款28744123.00元，扣除已付工程款（含2024年下半年计划支付的进度款）25611368.45后，2025年预计需支付工程结算款3132754.55元；
2.工程检测费：该项目已完成检测工作量415484.64元，扣除已支付检测费101212.57元，2025年预计需支付检测费314272.07元；
3.结算审核费：结算审计费收费标准为投资额的千分之八，按跟踪审计审核的项目工程款预测，该项目跟踪审计和一审审计费为28744123.00*0.008*2=459905.97元；
4.监理费：2025年预计支付监理费=项目工程款*监理费率-已付工程款=28744123.00*0.0134-310135.8=75035.45元
以上合计：3981968.04元</t>
  </si>
  <si>
    <t>大学生创新创业中心</t>
  </si>
  <si>
    <t>检测、结算审核费、监理费</t>
  </si>
  <si>
    <t>1工程检测费：该项目已完成检测工作量641131.92元，扣除已支付检测费349713.79元，2025年预计需支付检测费291418.13元；
2.结算审核费：结算审计费收费标准为投资额的千分之八，按一审审计审核的项目工程款预测，该项目跟踪审计和一审审计费为25107875.71*0.008*2=401726.01元；
3.监理费：2025年预计支付监理费=项目工程款*监理费率-已付工程款=25107875.71*0.01555-366604.74=24347.99元
以上合计：717492.13元</t>
  </si>
  <si>
    <t>实训楼</t>
  </si>
  <si>
    <t>1工程检测费：该项目已完成检测工作量694193.78元，扣除已支付检测费390203.03元，2025年预计需支付检测费303990.75元；
2.结算审核费：结算审计费收费标准为投资额的千分之八，按一审审计审核的项目工程款预测，该项目跟踪审计和一审审计费为25141654.82*0.008*2=402266.47元；
3.监理费：2025年预计支付监理费=项目工程款*监理费率-已付工程款=25141654.82*0.01555-344919.65=46033.08元
以上合计：752290.28元</t>
  </si>
  <si>
    <t>仙葫校区图书馆消防检测反馈整改工程</t>
  </si>
  <si>
    <t>工程款</t>
  </si>
  <si>
    <t>该项目正在进行预算审核，预计2025年开工建设并完成竣工验收和结算审定，需支付100%工程款。，扣除我校与图书馆承建单位广西五建约定从图书馆项目工程款中扣除用于改消防整改工程的70万元后，2025年申请预算1045536.98元</t>
  </si>
  <si>
    <t>仙葫校区南大门、中国-东盟传统医药文化交流中心连接市政道路开口范围铺设沥青道路</t>
  </si>
  <si>
    <t>该项目预计2024年下半年开工建设，2025年完成结算审定，按合同约定完成结算审定后需付支付余下20%工程款。</t>
  </si>
  <si>
    <t>仙葫校区南门总水管迁改工程</t>
  </si>
  <si>
    <t>壮瑶医药教学实验中心自诚楼消防检测反馈整改工程</t>
  </si>
  <si>
    <t>该项目正在进行预算审核，预计2025年开工建设并完成竣工验收和结算审定，需支付100%工程款。</t>
  </si>
  <si>
    <t>壮瑶医药教学实验中心自明楼消防检测反馈整改工程</t>
  </si>
  <si>
    <t>本科教学成果展板及走廊展板工程</t>
  </si>
  <si>
    <t>仙葫校区教学楼、自明楼出入口雨棚安装工程</t>
  </si>
  <si>
    <t>仙葫校区体育场灯光工程</t>
  </si>
  <si>
    <t>工程款、设计费</t>
  </si>
  <si>
    <t>该项目正在进行预算审核，预计2024年下半年开工建设，2025年完工并完成竣工验收和结算审定，扣除预计2024年下半年支付的30%项目预付款后，2025年需要466948.35元预算</t>
  </si>
  <si>
    <t>自明楼通风系统改造二期工程</t>
  </si>
  <si>
    <t>工程款、监理费、设计费、货物采购</t>
  </si>
  <si>
    <t>该项目已完成设计工作，预计2025年开工建设并完成竣工验收，需支付80%进度款。</t>
  </si>
  <si>
    <t>04B2203119</t>
  </si>
  <si>
    <t>莫村三队土地租金</t>
  </si>
  <si>
    <t>租地租金</t>
  </si>
  <si>
    <t>我校和莫村三队签订租地租金每年需支付地租25000元，相关税金预计（按2022年预估）1261.89元</t>
  </si>
  <si>
    <t>04B2302614</t>
  </si>
  <si>
    <t>壮瑶医药教学实验中心消防查验</t>
  </si>
  <si>
    <t>按合同约定查验工作完成后需支付全部查验费用</t>
  </si>
  <si>
    <t>04B2009314</t>
  </si>
  <si>
    <t>教职工活动中心多联机空调</t>
  </si>
  <si>
    <t>货款</t>
  </si>
  <si>
    <t>该项目空调已办理入库，结算价273037.00元，已支付预付款81911.10元，本次申请经费191125.90元</t>
  </si>
  <si>
    <t>04B21109</t>
  </si>
  <si>
    <t>仙葫校区已完工项目规划核实测绘工程</t>
  </si>
  <si>
    <t>已支付20%预付款，余80%通过规划验收后支付</t>
  </si>
  <si>
    <t>04B2302613</t>
  </si>
  <si>
    <t>明秀校区教学区高低压配电改造工程</t>
  </si>
  <si>
    <t>该项目正在结算审计中，已支付项目款5310638.33元，待结算审定完成后支付余款</t>
  </si>
  <si>
    <t>04B2302615</t>
  </si>
  <si>
    <t>明秀校区教室空调及空调线路改造工程</t>
  </si>
  <si>
    <t>该项目正在结算审计中，已支付项目款191212.38元，待结算审定完成后支付余款</t>
  </si>
  <si>
    <t>……</t>
  </si>
  <si>
    <t>注：请同步填写政府采购预算表。</t>
  </si>
  <si>
    <t>2020-2024年人均绩效工资预算分别为：12.5万元、12.8万元、14万元、14万元、14.5万元，2023年实际发放14.70万元。2025年暂按15.34万元编制预算。</t>
  </si>
  <si>
    <t>事业编内在职人均工资21.32万元。其中，人均绩效工资15.34万元，人均基本工资5.98万元（基本工资5163.44万元÷863人）。</t>
  </si>
  <si>
    <t xml:space="preserve">    后勤控制数人员工资（老办法）</t>
  </si>
  <si>
    <t>后勤控制数人员（老办法）人均工资16.94万元。其中，人均基本工资为4.67万元（51.32万元÷11人），绩效工资按照事业编内在职人员均工资水平的80%安排，即12.27万元。</t>
  </si>
  <si>
    <t xml:space="preserve">    后勤控制数人员工资（新办法）</t>
  </si>
  <si>
    <t>1.编外人员工资合计：6121.80万元（含社保）。
2.编制标准：编外人员按照事业编制人员工资的80%编制，综合人均工资17.1万元。
3.关于借调人员：基本工资由原单位发放，校内预算仅安排绩效工资。人均标准较高的原因是25人中有19人为高级职称或处级领导，工资水平相对较高。</t>
  </si>
  <si>
    <r>
      <rPr>
        <sz val="10"/>
        <color rgb="FFFF0000"/>
        <rFont val="宋体"/>
        <charset val="134"/>
      </rPr>
      <t>1.五险两金缴费比例合计：2018年50.1%、2019年48.1%、2020-2024年44.1%。</t>
    </r>
    <r>
      <rPr>
        <sz val="10"/>
        <rFont val="宋体"/>
        <charset val="134"/>
      </rPr>
      <t xml:space="preserve">
2</t>
    </r>
    <r>
      <rPr>
        <sz val="10"/>
        <color rgb="FFFF0000"/>
        <rFont val="宋体"/>
        <charset val="134"/>
      </rPr>
      <t>.根据财政预算编制要求，编内绩效工资和基本工资必须足额编制社保预算，即根据财政要求，五险两金至少要安排：（18401.86+186.29）*44.1%=8197.37万元。</t>
    </r>
  </si>
  <si>
    <t>1.每人每年4000元。
2.借调人员的伙食补助由所在工作单位发放。2024年在职人员1257人，其中学校编制在附院单位上班118人，实际只发放约1139人。2024年按照1140人测算。</t>
  </si>
  <si>
    <t>1.按每人每月180元（即每人每年2160元）测算。
2.2023年在职人员1257人，2024年暂按1290人进行测算。</t>
  </si>
  <si>
    <r>
      <rPr>
        <sz val="10"/>
        <rFont val="Arial"/>
        <charset val="0"/>
      </rPr>
      <t>1.2023</t>
    </r>
    <r>
      <rPr>
        <sz val="10"/>
        <rFont val="宋体"/>
        <charset val="134"/>
      </rPr>
      <t>年离休</t>
    </r>
    <r>
      <rPr>
        <sz val="10"/>
        <rFont val="Arial"/>
        <charset val="0"/>
      </rPr>
      <t>7</t>
    </r>
    <r>
      <rPr>
        <sz val="10"/>
        <rFont val="宋体"/>
        <charset val="134"/>
      </rPr>
      <t>人，退休</t>
    </r>
    <r>
      <rPr>
        <sz val="10"/>
        <rFont val="Arial"/>
        <charset val="0"/>
      </rPr>
      <t>455</t>
    </r>
    <r>
      <rPr>
        <sz val="10"/>
        <rFont val="宋体"/>
        <charset val="134"/>
      </rPr>
      <t>人（含镇南关</t>
    </r>
    <r>
      <rPr>
        <sz val="10"/>
        <rFont val="Arial"/>
        <charset val="0"/>
      </rPr>
      <t>1</t>
    </r>
    <r>
      <rPr>
        <sz val="10"/>
        <rFont val="宋体"/>
        <charset val="134"/>
      </rPr>
      <t>人），镇南关人员享受离休人员待遇。</t>
    </r>
    <r>
      <rPr>
        <sz val="10"/>
        <rFont val="Arial"/>
        <charset val="0"/>
      </rPr>
      <t xml:space="preserve">
2.</t>
    </r>
    <r>
      <rPr>
        <sz val="10"/>
        <rFont val="宋体"/>
        <charset val="134"/>
      </rPr>
      <t>离退休春节慰问金：离休</t>
    </r>
    <r>
      <rPr>
        <sz val="10"/>
        <rFont val="Arial"/>
        <charset val="0"/>
      </rPr>
      <t>3000</t>
    </r>
    <r>
      <rPr>
        <sz val="10"/>
        <rFont val="宋体"/>
        <charset val="134"/>
      </rPr>
      <t>元</t>
    </r>
    <r>
      <rPr>
        <sz val="10"/>
        <rFont val="Arial"/>
        <charset val="0"/>
      </rPr>
      <t>/</t>
    </r>
    <r>
      <rPr>
        <sz val="10"/>
        <rFont val="宋体"/>
        <charset val="134"/>
      </rPr>
      <t>人</t>
    </r>
    <r>
      <rPr>
        <sz val="10"/>
        <rFont val="Arial"/>
        <charset val="0"/>
      </rPr>
      <t>·</t>
    </r>
    <r>
      <rPr>
        <sz val="10"/>
        <rFont val="宋体"/>
        <charset val="134"/>
      </rPr>
      <t>年、退休</t>
    </r>
    <r>
      <rPr>
        <sz val="10"/>
        <rFont val="Arial"/>
        <charset val="0"/>
      </rPr>
      <t>2000</t>
    </r>
    <r>
      <rPr>
        <sz val="10"/>
        <rFont val="宋体"/>
        <charset val="134"/>
      </rPr>
      <t>元</t>
    </r>
    <r>
      <rPr>
        <sz val="10"/>
        <rFont val="Arial"/>
        <charset val="0"/>
      </rPr>
      <t>/</t>
    </r>
    <r>
      <rPr>
        <sz val="10"/>
        <rFont val="宋体"/>
        <charset val="134"/>
      </rPr>
      <t>人</t>
    </r>
    <r>
      <rPr>
        <sz val="10"/>
        <rFont val="Arial"/>
        <charset val="0"/>
      </rPr>
      <t>·</t>
    </r>
    <r>
      <rPr>
        <sz val="10"/>
        <rFont val="宋体"/>
        <charset val="134"/>
      </rPr>
      <t>年。</t>
    </r>
    <r>
      <rPr>
        <sz val="10"/>
        <rFont val="Arial"/>
        <charset val="0"/>
      </rPr>
      <t xml:space="preserve">
3.</t>
    </r>
    <r>
      <rPr>
        <sz val="10"/>
        <rFont val="宋体"/>
        <charset val="134"/>
      </rPr>
      <t>离退休人员生活补贴：</t>
    </r>
    <r>
      <rPr>
        <sz val="10"/>
        <rFont val="Arial"/>
        <charset val="0"/>
      </rPr>
      <t>2023</t>
    </r>
    <r>
      <rPr>
        <sz val="10"/>
        <rFont val="宋体"/>
        <charset val="134"/>
      </rPr>
      <t>年</t>
    </r>
    <r>
      <rPr>
        <sz val="10"/>
        <rFont val="Arial"/>
        <charset val="0"/>
      </rPr>
      <t>1</t>
    </r>
    <r>
      <rPr>
        <sz val="10"/>
        <rFont val="宋体"/>
        <charset val="134"/>
      </rPr>
      <t>月起执行新标准。其中，退休</t>
    </r>
    <r>
      <rPr>
        <sz val="10"/>
        <rFont val="Arial"/>
        <charset val="0"/>
      </rPr>
      <t>1</t>
    </r>
    <r>
      <rPr>
        <sz val="10"/>
        <rFont val="宋体"/>
        <charset val="134"/>
      </rPr>
      <t>0000元/人·年，离休和镇南关人员按照桂人社发〔2023〕64号文件执行。</t>
    </r>
    <r>
      <rPr>
        <sz val="10"/>
        <rFont val="Arial"/>
        <charset val="0"/>
      </rPr>
      <t xml:space="preserve">
4.</t>
    </r>
    <r>
      <rPr>
        <sz val="10"/>
        <rFont val="宋体"/>
        <charset val="134"/>
      </rPr>
      <t>物业补贴：年人均约</t>
    </r>
    <r>
      <rPr>
        <sz val="10"/>
        <rFont val="Arial"/>
        <charset val="0"/>
      </rPr>
      <t>2160</t>
    </r>
    <r>
      <rPr>
        <sz val="10"/>
        <rFont val="宋体"/>
        <charset val="134"/>
      </rPr>
      <t>元。</t>
    </r>
    <r>
      <rPr>
        <sz val="10"/>
        <rFont val="Arial"/>
        <charset val="0"/>
      </rPr>
      <t xml:space="preserve">
5.</t>
    </r>
    <r>
      <rPr>
        <sz val="10"/>
        <rFont val="宋体"/>
        <charset val="134"/>
      </rPr>
      <t>预计</t>
    </r>
    <r>
      <rPr>
        <sz val="10"/>
        <rFont val="Arial"/>
        <charset val="0"/>
      </rPr>
      <t>2024</t>
    </r>
    <r>
      <rPr>
        <sz val="10"/>
        <rFont val="宋体"/>
        <charset val="134"/>
      </rPr>
      <t>年离退人员经费共计</t>
    </r>
    <r>
      <rPr>
        <sz val="10"/>
        <rFont val="Arial"/>
        <charset val="0"/>
      </rPr>
      <t>824.94</t>
    </r>
    <r>
      <rPr>
        <sz val="10"/>
        <rFont val="宋体"/>
        <charset val="134"/>
      </rPr>
      <t>万元，其中学校要承担春节慰问金、生活补助、物业补贴、离退休干部党组班子成员工作补贴等四项经费共计</t>
    </r>
    <r>
      <rPr>
        <sz val="10"/>
        <rFont val="Arial"/>
        <charset val="0"/>
      </rPr>
      <t>660.27</t>
    </r>
    <r>
      <rPr>
        <sz val="10"/>
        <rFont val="宋体"/>
        <charset val="134"/>
      </rPr>
      <t>万元，占</t>
    </r>
    <r>
      <rPr>
        <sz val="10"/>
        <rFont val="Arial"/>
        <charset val="0"/>
      </rPr>
      <t>80.04%</t>
    </r>
    <r>
      <rPr>
        <sz val="10"/>
        <rFont val="宋体"/>
        <charset val="134"/>
      </rPr>
      <t>。</t>
    </r>
  </si>
  <si>
    <t xml:space="preserve">    离退增发2-4月工资</t>
  </si>
  <si>
    <t>注：1.学校编制在附属单位上班共118人，绩效工资在附属单位发放，但仍足额编制绩效工资，15.34万元/人/年*118人=1810.12万元。该部分经费可用于增人增资、发放附院人员到学校上课课酬等。</t>
  </si>
  <si>
    <t>附表6-1</t>
  </si>
  <si>
    <t>2024年-2028年贷款还本明细表</t>
  </si>
  <si>
    <t>时间</t>
  </si>
  <si>
    <t>国开行2亿元贷款</t>
  </si>
  <si>
    <t>北部湾4760万元贷款</t>
  </si>
  <si>
    <t>中行贷款3000万元（置换国开行）</t>
  </si>
  <si>
    <t>2023年末贷款余额</t>
  </si>
  <si>
    <t>2024年初贷款余额（置换后）</t>
  </si>
  <si>
    <t>2024年 还本合计</t>
  </si>
  <si>
    <t>2024年末贷款余额</t>
  </si>
  <si>
    <t>2025年 还本合计</t>
  </si>
  <si>
    <t>2025年末贷款余额</t>
  </si>
  <si>
    <t>2026年 还本合计</t>
  </si>
  <si>
    <t>2026年末贷款余额</t>
  </si>
  <si>
    <t>2027年 还本合计</t>
  </si>
  <si>
    <t>2027年末贷款余额</t>
  </si>
  <si>
    <t>2028年 还本合计</t>
  </si>
  <si>
    <t>2028年末贷款余额</t>
  </si>
  <si>
    <t>附表6-2</t>
  </si>
  <si>
    <t>债券还本明细表</t>
  </si>
  <si>
    <t>债券金额</t>
  </si>
  <si>
    <t>期限</t>
  </si>
  <si>
    <t>利息及服务费比率</t>
  </si>
  <si>
    <t>到期情况</t>
  </si>
  <si>
    <t>利率</t>
  </si>
  <si>
    <t>利息服务费</t>
  </si>
  <si>
    <t>2035年</t>
  </si>
  <si>
    <t>2037年</t>
  </si>
  <si>
    <t>2038年</t>
  </si>
  <si>
    <t>2039年</t>
  </si>
  <si>
    <t>2040年</t>
  </si>
  <si>
    <t>2041年</t>
  </si>
  <si>
    <t>1.2017年政府一般债券</t>
  </si>
  <si>
    <t>10年</t>
  </si>
  <si>
    <t>未签订协议。如按照协议2025-2027年，每年9月29日分别偿还：3000万元、3000万元、4000万元。</t>
  </si>
  <si>
    <t>2.2018年政府专项债券</t>
  </si>
  <si>
    <t>7年</t>
  </si>
  <si>
    <t>1.每年付息一次：2018年9月开始，每年9月20日付息。
2.到期一次性还本：2025年9月20日。</t>
  </si>
  <si>
    <t>3.2020年政府专项债券</t>
  </si>
  <si>
    <t>15年</t>
  </si>
  <si>
    <t>1.每年付息两次：自2021年起，每年2月6日、8月6日付息；
2.到期一次性还本：2035年8月6日。</t>
  </si>
  <si>
    <t>4.2021年政府专项债券</t>
  </si>
  <si>
    <t>20年</t>
  </si>
  <si>
    <t>1.政府债券资金期限为贰拾（大写）年，即资金使用期限从2021年8月27日起，至2041年8月27日止。债券本金从第16年起至债券到期日分5年等额偿还，即2037-2041年，每年8月27日偿还本金1200万元。
2.利率为固定利率，协议期内年利率按3.52%执行，按每半年付息，每年2月27日、8月27日为付息日，每半年利息计算方式为：待还本金总额*利率/2。还本付息兑付服务费按还本付息金额的0.05‰费率标准执行
3.2021年10月财政收回2100万元，还剩3900万元，偿还本金暂按分5年等额偿还计算。</t>
  </si>
</sst>
</file>

<file path=xl/styles.xml><?xml version="1.0" encoding="utf-8"?>
<styleSheet xmlns="http://schemas.openxmlformats.org/spreadsheetml/2006/main">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_ "/>
    <numFmt numFmtId="178" formatCode="#,##0_ "/>
    <numFmt numFmtId="179" formatCode="* #,##0.00;* \-#,##0.00;* &quot;-&quot;??.0;@"/>
    <numFmt numFmtId="180" formatCode="* #,##0.00;* \-#,##0.00;* &quot;-&quot;??;@"/>
    <numFmt numFmtId="181" formatCode="_(* #,##0.00_);_(* \(#,##0.00\);_(* &quot;-&quot;??_);_(@_)"/>
    <numFmt numFmtId="182" formatCode="_(* #,##0.0000_);_(* \(#,##0.0000\);_(* &quot;-&quot;??.00_);_(@_)"/>
    <numFmt numFmtId="183" formatCode="_(* #,##0.000_);_(* \(#,##0.000\);_(* &quot;-&quot;??.0_);_(@_)"/>
    <numFmt numFmtId="184" formatCode="yyyy&quot;年&quot;m&quot;月&quot;d&quot;日&quot;;@"/>
    <numFmt numFmtId="185" formatCode="0.0%"/>
    <numFmt numFmtId="186" formatCode="###,###,###,##0"/>
    <numFmt numFmtId="187" formatCode="###,###,###,##0.0"/>
    <numFmt numFmtId="188" formatCode="###,###,###,##0.00"/>
    <numFmt numFmtId="189" formatCode="0.00_);[Red]\(0.00\)"/>
  </numFmts>
  <fonts count="77">
    <font>
      <sz val="11"/>
      <color theme="1"/>
      <name val="宋体"/>
      <charset val="134"/>
      <scheme val="minor"/>
    </font>
    <font>
      <sz val="12"/>
      <color theme="1"/>
      <name val="宋体"/>
      <charset val="134"/>
    </font>
    <font>
      <sz val="11"/>
      <color theme="1"/>
      <name val="宋体"/>
      <charset val="134"/>
    </font>
    <font>
      <b/>
      <sz val="11"/>
      <color theme="1"/>
      <name val="宋体"/>
      <charset val="134"/>
    </font>
    <font>
      <sz val="12"/>
      <name val="宋体"/>
      <charset val="134"/>
    </font>
    <font>
      <b/>
      <sz val="18"/>
      <color theme="1"/>
      <name val="宋体"/>
      <charset val="134"/>
      <scheme val="minor"/>
    </font>
    <font>
      <b/>
      <sz val="12"/>
      <name val="宋体"/>
      <charset val="134"/>
    </font>
    <font>
      <b/>
      <sz val="11"/>
      <color theme="1"/>
      <name val="宋体"/>
      <charset val="134"/>
      <scheme val="minor"/>
    </font>
    <font>
      <sz val="11"/>
      <color rgb="FFFF0000"/>
      <name val="宋体"/>
      <charset val="134"/>
      <scheme val="minor"/>
    </font>
    <font>
      <sz val="12"/>
      <name val="宋体"/>
      <charset val="134"/>
      <scheme val="minor"/>
    </font>
    <font>
      <b/>
      <sz val="12"/>
      <name val="宋体"/>
      <charset val="134"/>
      <scheme val="minor"/>
    </font>
    <font>
      <sz val="12"/>
      <color theme="1"/>
      <name val="宋体"/>
      <charset val="134"/>
      <scheme val="minor"/>
    </font>
    <font>
      <b/>
      <sz val="20"/>
      <color theme="1"/>
      <name val="宋体"/>
      <charset val="134"/>
      <scheme val="minor"/>
    </font>
    <font>
      <b/>
      <sz val="12"/>
      <color theme="1"/>
      <name val="宋体"/>
      <charset val="134"/>
      <scheme val="minor"/>
    </font>
    <font>
      <sz val="10"/>
      <name val="宋体"/>
      <charset val="134"/>
      <scheme val="minor"/>
    </font>
    <font>
      <b/>
      <sz val="12"/>
      <color rgb="FFFF0000"/>
      <name val="宋体"/>
      <charset val="134"/>
      <scheme val="minor"/>
    </font>
    <font>
      <sz val="10"/>
      <name val="Arial"/>
      <charset val="0"/>
    </font>
    <font>
      <b/>
      <sz val="10"/>
      <name val="宋体"/>
      <charset val="134"/>
    </font>
    <font>
      <sz val="10"/>
      <name val="宋体"/>
      <charset val="134"/>
    </font>
    <font>
      <b/>
      <sz val="18"/>
      <name val="宋体"/>
      <charset val="134"/>
    </font>
    <font>
      <sz val="10"/>
      <color rgb="FFFF0000"/>
      <name val="宋体"/>
      <charset val="134"/>
    </font>
    <font>
      <sz val="10"/>
      <color theme="1"/>
      <name val="宋体"/>
      <charset val="134"/>
      <scheme val="minor"/>
    </font>
    <font>
      <sz val="10"/>
      <color rgb="FF000000"/>
      <name val="仿宋_GB2312"/>
      <charset val="134"/>
    </font>
    <font>
      <sz val="10"/>
      <color rgb="FF000000"/>
      <name val="宋体"/>
      <charset val="134"/>
    </font>
    <font>
      <sz val="11"/>
      <color rgb="FF000000"/>
      <name val="仿宋_GB2312"/>
      <charset val="134"/>
    </font>
    <font>
      <b/>
      <sz val="22"/>
      <name val="宋体"/>
      <charset val="134"/>
    </font>
    <font>
      <b/>
      <sz val="20"/>
      <name val="宋体"/>
      <charset val="134"/>
    </font>
    <font>
      <b/>
      <sz val="10"/>
      <color theme="1"/>
      <name val="宋体"/>
      <charset val="134"/>
      <scheme val="minor"/>
    </font>
    <font>
      <sz val="10"/>
      <color rgb="FFFF0000"/>
      <name val="宋体"/>
      <charset val="134"/>
      <scheme val="minor"/>
    </font>
    <font>
      <sz val="10"/>
      <name val="Arial"/>
      <charset val="134"/>
    </font>
    <font>
      <b/>
      <sz val="10"/>
      <name val="Arial"/>
      <charset val="134"/>
    </font>
    <font>
      <sz val="11"/>
      <name val="宋体"/>
      <charset val="134"/>
    </font>
    <font>
      <b/>
      <sz val="11"/>
      <name val="宋体"/>
      <charset val="134"/>
    </font>
    <font>
      <sz val="11"/>
      <name val="宋体"/>
      <charset val="134"/>
      <scheme val="minor"/>
    </font>
    <font>
      <b/>
      <sz val="11"/>
      <name val="宋体"/>
      <charset val="134"/>
      <scheme val="minor"/>
    </font>
    <font>
      <b/>
      <sz val="20"/>
      <name val="宋体"/>
      <charset val="134"/>
      <scheme val="minor"/>
    </font>
    <font>
      <sz val="12"/>
      <color rgb="FFFF0000"/>
      <name val="宋体"/>
      <charset val="134"/>
      <scheme val="minor"/>
    </font>
    <font>
      <b/>
      <sz val="10"/>
      <color theme="2"/>
      <name val="宋体"/>
      <charset val="134"/>
    </font>
    <font>
      <b/>
      <sz val="10"/>
      <color rgb="FFFF0000"/>
      <name val="宋体"/>
      <charset val="134"/>
    </font>
    <font>
      <b/>
      <sz val="12"/>
      <color indexed="8"/>
      <name val="宋体"/>
      <charset val="134"/>
    </font>
    <font>
      <b/>
      <sz val="10"/>
      <name val="宋体"/>
      <charset val="134"/>
      <scheme val="minor"/>
    </font>
    <font>
      <b/>
      <sz val="15"/>
      <name val="宋体"/>
      <charset val="134"/>
    </font>
    <font>
      <sz val="10"/>
      <color theme="4" tint="-0.249977111117893"/>
      <name val="宋体"/>
      <charset val="134"/>
    </font>
    <font>
      <sz val="9"/>
      <name val="宋体"/>
      <charset val="134"/>
    </font>
    <font>
      <sz val="10"/>
      <color rgb="FF0070C0"/>
      <name val="宋体"/>
      <charset val="134"/>
    </font>
    <font>
      <sz val="11"/>
      <color rgb="FFFF0000"/>
      <name val="宋体"/>
      <charset val="134"/>
    </font>
    <font>
      <sz val="10"/>
      <color indexed="8"/>
      <name val="宋体"/>
      <charset val="134"/>
    </font>
    <font>
      <b/>
      <sz val="10"/>
      <color indexed="8"/>
      <name val="宋体"/>
      <charset val="134"/>
    </font>
    <font>
      <sz val="9"/>
      <color indexed="8"/>
      <name val="宋体"/>
      <charset val="134"/>
    </font>
    <font>
      <sz val="9"/>
      <color rgb="FF222222"/>
      <name val="宋体"/>
      <charset val="134"/>
    </font>
    <font>
      <b/>
      <sz val="9"/>
      <name val="宋体"/>
      <charset val="134"/>
    </font>
    <font>
      <b/>
      <sz val="9"/>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0"/>
      <name val="MS Sans Serif"/>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Tahoma"/>
      <charset val="134"/>
    </font>
    <font>
      <sz val="11"/>
      <color indexed="8"/>
      <name val="宋体"/>
      <charset val="134"/>
    </font>
    <font>
      <sz val="10"/>
      <name val="宋体"/>
      <charset val="0"/>
    </font>
    <font>
      <sz val="9"/>
      <name val="宋体"/>
      <charset val="134"/>
    </font>
    <font>
      <b/>
      <sz val="9"/>
      <name val="宋体"/>
      <charset val="134"/>
    </font>
  </fonts>
  <fills count="44">
    <fill>
      <patternFill patternType="none"/>
    </fill>
    <fill>
      <patternFill patternType="gray125"/>
    </fill>
    <fill>
      <patternFill patternType="solid">
        <fgColor theme="2" tint="-0.0999786370433668"/>
        <bgColor indexed="64"/>
      </patternFill>
    </fill>
    <fill>
      <patternFill patternType="solid">
        <fgColor theme="0" tint="-0.149998474074526"/>
        <bgColor indexed="64"/>
      </patternFill>
    </fill>
    <fill>
      <patternFill patternType="solid">
        <fgColor rgb="FFFFFF00"/>
        <bgColor indexed="64"/>
      </patternFill>
    </fill>
    <fill>
      <patternFill patternType="solid">
        <fgColor theme="8" tint="0.4"/>
        <bgColor indexed="64"/>
      </patternFill>
    </fill>
    <fill>
      <patternFill patternType="solid">
        <fgColor theme="8" tint="0.6"/>
        <bgColor indexed="64"/>
      </patternFill>
    </fill>
    <fill>
      <patternFill patternType="solid">
        <fgColor theme="0" tint="-0.15"/>
        <bgColor indexed="64"/>
      </patternFill>
    </fill>
    <fill>
      <patternFill patternType="solid">
        <fgColor rgb="FFE2E2E2"/>
        <bgColor indexed="64"/>
      </patternFill>
    </fill>
    <fill>
      <patternFill patternType="solid">
        <fgColor theme="4" tint="0.8"/>
        <bgColor indexed="64"/>
      </patternFill>
    </fill>
    <fill>
      <patternFill patternType="solid">
        <fgColor theme="4" tint="0.6"/>
        <bgColor indexed="64"/>
      </patternFill>
    </fill>
    <fill>
      <patternFill patternType="solid">
        <fgColor theme="9" tint="0.6"/>
        <bgColor indexed="64"/>
      </patternFill>
    </fill>
    <fill>
      <patternFill patternType="solid">
        <fgColor theme="3"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indexed="8"/>
      </bottom>
      <diagonal/>
    </border>
    <border>
      <left style="thin">
        <color rgb="FFABABAB"/>
      </left>
      <right/>
      <top style="thin">
        <color rgb="FFABABAB"/>
      </top>
      <bottom/>
      <diagonal/>
    </border>
    <border>
      <left/>
      <right style="thin">
        <color rgb="FFABABAB"/>
      </right>
      <top style="thin">
        <color rgb="FFABABAB"/>
      </top>
      <bottom/>
      <diagonal/>
    </border>
    <border>
      <left style="thin">
        <color indexed="65"/>
      </left>
      <right/>
      <top style="thin">
        <color rgb="FFABABAB"/>
      </top>
      <bottom/>
      <diagonal/>
    </border>
    <border>
      <left style="thin">
        <color rgb="FFABABAB"/>
      </left>
      <right/>
      <top style="thin">
        <color indexed="65"/>
      </top>
      <bottom/>
      <diagonal/>
    </border>
    <border>
      <left style="thin">
        <color indexed="65"/>
      </left>
      <right/>
      <top style="thin">
        <color indexed="65"/>
      </top>
      <bottom/>
      <diagonal/>
    </border>
    <border>
      <left/>
      <right style="thin">
        <color rgb="FFABABAB"/>
      </right>
      <top style="thin">
        <color indexed="65"/>
      </top>
      <bottom/>
      <diagonal/>
    </border>
    <border>
      <left style="thin">
        <color rgb="FFABABAB"/>
      </left>
      <right/>
      <top style="thin">
        <color rgb="FFABABAB"/>
      </top>
      <bottom style="thin">
        <color rgb="FFABABAB"/>
      </bottom>
      <diagonal/>
    </border>
    <border>
      <left style="thin">
        <color indexed="65"/>
      </left>
      <right/>
      <top style="thin">
        <color rgb="FFABABAB"/>
      </top>
      <bottom style="thin">
        <color rgb="FFABABAB"/>
      </bottom>
      <diagonal/>
    </border>
    <border>
      <left/>
      <right style="thin">
        <color rgb="FFABABAB"/>
      </right>
      <top style="thin">
        <color rgb="FFABABAB"/>
      </top>
      <bottom style="thin">
        <color rgb="FFABABAB"/>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9">
    <xf numFmtId="0" fontId="0" fillId="0" borderId="0">
      <alignment vertical="center"/>
    </xf>
    <xf numFmtId="42" fontId="0" fillId="0" borderId="0" applyFont="0" applyFill="0" applyBorder="0" applyAlignment="0" applyProtection="0">
      <alignment vertical="center"/>
    </xf>
    <xf numFmtId="0" fontId="4" fillId="0" borderId="0"/>
    <xf numFmtId="0" fontId="52" fillId="13" borderId="0" applyNumberFormat="0" applyBorder="0" applyAlignment="0" applyProtection="0">
      <alignment vertical="center"/>
    </xf>
    <xf numFmtId="0" fontId="53" fillId="14" borderId="3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52" fillId="15" borderId="0" applyNumberFormat="0" applyBorder="0" applyAlignment="0" applyProtection="0">
      <alignment vertical="center"/>
    </xf>
    <xf numFmtId="0" fontId="54" fillId="16" borderId="0" applyNumberFormat="0" applyBorder="0" applyAlignment="0" applyProtection="0">
      <alignment vertical="center"/>
    </xf>
    <xf numFmtId="0" fontId="55" fillId="17" borderId="0" applyNumberFormat="0" applyBorder="0" applyAlignment="0" applyProtection="0">
      <alignment vertical="center"/>
    </xf>
    <xf numFmtId="0" fontId="4" fillId="0" borderId="0"/>
    <xf numFmtId="0" fontId="56" fillId="0" borderId="0" applyNumberFormat="0" applyFill="0" applyBorder="0" applyAlignment="0" applyProtection="0">
      <alignment vertical="center"/>
    </xf>
    <xf numFmtId="9" fontId="0" fillId="0" borderId="0" applyFont="0" applyFill="0" applyBorder="0" applyAlignment="0" applyProtection="0">
      <alignment vertical="center"/>
    </xf>
    <xf numFmtId="0" fontId="57" fillId="0" borderId="0" applyBorder="0"/>
    <xf numFmtId="0" fontId="58" fillId="0" borderId="0" applyNumberFormat="0" applyFill="0" applyBorder="0" applyAlignment="0" applyProtection="0">
      <alignment vertical="center"/>
    </xf>
    <xf numFmtId="0" fontId="0" fillId="18" borderId="32" applyNumberFormat="0" applyFont="0" applyAlignment="0" applyProtection="0">
      <alignment vertical="center"/>
    </xf>
    <xf numFmtId="0" fontId="4" fillId="0" borderId="0"/>
    <xf numFmtId="0" fontId="55" fillId="19" borderId="0" applyNumberFormat="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0" fillId="0" borderId="0">
      <alignment vertical="center"/>
    </xf>
    <xf numFmtId="0" fontId="62" fillId="0" borderId="0" applyNumberFormat="0" applyFill="0" applyBorder="0" applyAlignment="0" applyProtection="0">
      <alignment vertical="center"/>
    </xf>
    <xf numFmtId="0" fontId="63" fillId="0" borderId="33" applyNumberFormat="0" applyFill="0" applyAlignment="0" applyProtection="0">
      <alignment vertical="center"/>
    </xf>
    <xf numFmtId="0" fontId="64" fillId="0" borderId="33" applyNumberFormat="0" applyFill="0" applyAlignment="0" applyProtection="0">
      <alignment vertical="center"/>
    </xf>
    <xf numFmtId="0" fontId="55" fillId="20" borderId="0" applyNumberFormat="0" applyBorder="0" applyAlignment="0" applyProtection="0">
      <alignment vertical="center"/>
    </xf>
    <xf numFmtId="0" fontId="59" fillId="0" borderId="34" applyNumberFormat="0" applyFill="0" applyAlignment="0" applyProtection="0">
      <alignment vertical="center"/>
    </xf>
    <xf numFmtId="0" fontId="55" fillId="21" borderId="0" applyNumberFormat="0" applyBorder="0" applyAlignment="0" applyProtection="0">
      <alignment vertical="center"/>
    </xf>
    <xf numFmtId="0" fontId="65" fillId="22" borderId="35" applyNumberFormat="0" applyAlignment="0" applyProtection="0">
      <alignment vertical="center"/>
    </xf>
    <xf numFmtId="0" fontId="66" fillId="22" borderId="31" applyNumberFormat="0" applyAlignment="0" applyProtection="0">
      <alignment vertical="center"/>
    </xf>
    <xf numFmtId="0" fontId="67" fillId="23" borderId="36" applyNumberFormat="0" applyAlignment="0" applyProtection="0">
      <alignment vertical="center"/>
    </xf>
    <xf numFmtId="0" fontId="52" fillId="24" borderId="0" applyNumberFormat="0" applyBorder="0" applyAlignment="0" applyProtection="0">
      <alignment vertical="center"/>
    </xf>
    <xf numFmtId="0" fontId="55" fillId="25" borderId="0" applyNumberFormat="0" applyBorder="0" applyAlignment="0" applyProtection="0">
      <alignment vertical="center"/>
    </xf>
    <xf numFmtId="0" fontId="68" fillId="0" borderId="37" applyNumberFormat="0" applyFill="0" applyAlignment="0" applyProtection="0">
      <alignment vertical="center"/>
    </xf>
    <xf numFmtId="0" fontId="69" fillId="0" borderId="38" applyNumberFormat="0" applyFill="0" applyAlignment="0" applyProtection="0">
      <alignment vertical="center"/>
    </xf>
    <xf numFmtId="0" fontId="70" fillId="26" borderId="0" applyNumberFormat="0" applyBorder="0" applyAlignment="0" applyProtection="0">
      <alignment vertical="center"/>
    </xf>
    <xf numFmtId="0" fontId="4" fillId="0" borderId="0"/>
    <xf numFmtId="0" fontId="71" fillId="27" borderId="0" applyNumberFormat="0" applyBorder="0" applyAlignment="0" applyProtection="0">
      <alignment vertical="center"/>
    </xf>
    <xf numFmtId="0" fontId="52" fillId="28" borderId="0" applyNumberFormat="0" applyBorder="0" applyAlignment="0" applyProtection="0">
      <alignment vertical="center"/>
    </xf>
    <xf numFmtId="0" fontId="55"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0" fillId="0" borderId="0">
      <alignment vertical="center"/>
    </xf>
    <xf numFmtId="0" fontId="52" fillId="33" borderId="0" applyNumberFormat="0" applyBorder="0" applyAlignment="0" applyProtection="0">
      <alignment vertical="center"/>
    </xf>
    <xf numFmtId="0" fontId="55" fillId="34" borderId="0" applyNumberFormat="0" applyBorder="0" applyAlignment="0" applyProtection="0">
      <alignment vertical="center"/>
    </xf>
    <xf numFmtId="0" fontId="55" fillId="35" borderId="0" applyNumberFormat="0" applyBorder="0" applyAlignment="0" applyProtection="0">
      <alignment vertical="center"/>
    </xf>
    <xf numFmtId="0" fontId="52" fillId="36" borderId="0" applyNumberFormat="0" applyBorder="0" applyAlignment="0" applyProtection="0">
      <alignment vertical="center"/>
    </xf>
    <xf numFmtId="0" fontId="52" fillId="37" borderId="0" applyNumberFormat="0" applyBorder="0" applyAlignment="0" applyProtection="0">
      <alignment vertical="center"/>
    </xf>
    <xf numFmtId="0" fontId="4" fillId="0" borderId="0"/>
    <xf numFmtId="0" fontId="55" fillId="38" borderId="0" applyNumberFormat="0" applyBorder="0" applyAlignment="0" applyProtection="0">
      <alignment vertical="center"/>
    </xf>
    <xf numFmtId="0" fontId="4" fillId="0" borderId="0"/>
    <xf numFmtId="0" fontId="52" fillId="39" borderId="0" applyNumberFormat="0" applyBorder="0" applyAlignment="0" applyProtection="0">
      <alignment vertical="center"/>
    </xf>
    <xf numFmtId="0" fontId="0" fillId="0" borderId="0"/>
    <xf numFmtId="0" fontId="4" fillId="0" borderId="0"/>
    <xf numFmtId="0" fontId="55" fillId="40" borderId="0" applyNumberFormat="0" applyBorder="0" applyAlignment="0" applyProtection="0">
      <alignment vertical="center"/>
    </xf>
    <xf numFmtId="0" fontId="55" fillId="41" borderId="0" applyNumberFormat="0" applyBorder="0" applyAlignment="0" applyProtection="0">
      <alignment vertical="center"/>
    </xf>
    <xf numFmtId="0" fontId="52" fillId="42" borderId="0" applyNumberFormat="0" applyBorder="0" applyAlignment="0" applyProtection="0">
      <alignment vertical="center"/>
    </xf>
    <xf numFmtId="0" fontId="55" fillId="43" borderId="0" applyNumberFormat="0" applyBorder="0" applyAlignment="0" applyProtection="0">
      <alignment vertical="center"/>
    </xf>
    <xf numFmtId="0" fontId="0" fillId="0" borderId="0">
      <alignment vertical="center"/>
    </xf>
    <xf numFmtId="0" fontId="57" fillId="0" borderId="0" applyBorder="0"/>
    <xf numFmtId="0" fontId="0" fillId="0" borderId="0">
      <alignment vertical="center"/>
    </xf>
    <xf numFmtId="0" fontId="72" fillId="0" borderId="0">
      <alignment vertical="center"/>
    </xf>
    <xf numFmtId="0" fontId="4" fillId="0" borderId="0"/>
    <xf numFmtId="0" fontId="4" fillId="0" borderId="0"/>
    <xf numFmtId="0" fontId="4" fillId="0" borderId="0"/>
    <xf numFmtId="0" fontId="4" fillId="0" borderId="0"/>
    <xf numFmtId="0" fontId="0" fillId="0" borderId="0">
      <alignment vertical="center"/>
    </xf>
    <xf numFmtId="0" fontId="4" fillId="0" borderId="0"/>
    <xf numFmtId="0" fontId="4" fillId="0" borderId="0"/>
    <xf numFmtId="0" fontId="4" fillId="0" borderId="0">
      <alignment vertical="center"/>
    </xf>
    <xf numFmtId="0" fontId="0" fillId="0" borderId="0"/>
    <xf numFmtId="0" fontId="0" fillId="0" borderId="0"/>
    <xf numFmtId="0" fontId="0" fillId="0" borderId="0"/>
    <xf numFmtId="0" fontId="0" fillId="0" borderId="0"/>
    <xf numFmtId="0" fontId="4" fillId="0" borderId="0"/>
    <xf numFmtId="0" fontId="4" fillId="0" borderId="0"/>
    <xf numFmtId="0" fontId="0" fillId="0" borderId="0"/>
    <xf numFmtId="0" fontId="0" fillId="0" borderId="0"/>
    <xf numFmtId="0" fontId="0" fillId="0" borderId="0"/>
    <xf numFmtId="0" fontId="73" fillId="0" borderId="0"/>
    <xf numFmtId="0" fontId="4" fillId="0" borderId="0"/>
    <xf numFmtId="0" fontId="0" fillId="0" borderId="0"/>
    <xf numFmtId="0" fontId="0" fillId="0" borderId="0"/>
    <xf numFmtId="0" fontId="0" fillId="0" borderId="0"/>
    <xf numFmtId="0" fontId="4" fillId="0" borderId="0">
      <alignment vertical="center"/>
    </xf>
    <xf numFmtId="0" fontId="0" fillId="0" borderId="0">
      <alignment vertical="center"/>
    </xf>
  </cellStyleXfs>
  <cellXfs count="486">
    <xf numFmtId="0" fontId="0" fillId="0" borderId="0" xfId="0">
      <alignment vertical="center"/>
    </xf>
    <xf numFmtId="0" fontId="0" fillId="0" borderId="0" xfId="0" applyFill="1" applyAlignment="1">
      <alignment vertical="center"/>
    </xf>
    <xf numFmtId="0" fontId="1" fillId="0" borderId="0" xfId="0" applyNumberFormat="1"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177" fontId="6" fillId="0" borderId="0" xfId="0" applyNumberFormat="1" applyFont="1" applyFill="1" applyAlignment="1">
      <alignment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7" fillId="0" borderId="4" xfId="0" applyFont="1" applyFill="1" applyBorder="1" applyAlignment="1">
      <alignment horizontal="center" vertical="center"/>
    </xf>
    <xf numFmtId="43" fontId="7" fillId="0" borderId="5" xfId="7" applyNumberFormat="1" applyFont="1" applyBorder="1" applyAlignment="1">
      <alignment horizontal="center" vertical="center"/>
    </xf>
    <xf numFmtId="0" fontId="7" fillId="0" borderId="5"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43" fontId="7" fillId="0" borderId="4" xfId="7" applyNumberFormat="1" applyFont="1" applyBorder="1" applyAlignment="1">
      <alignment horizontal="center" vertical="center"/>
    </xf>
    <xf numFmtId="0" fontId="0" fillId="0" borderId="4" xfId="0" applyFont="1" applyFill="1" applyBorder="1" applyAlignment="1">
      <alignment horizontal="left" vertical="center" wrapText="1"/>
    </xf>
    <xf numFmtId="43" fontId="0" fillId="0" borderId="5" xfId="7" applyNumberFormat="1" applyFont="1" applyBorder="1" applyAlignment="1">
      <alignment horizontal="center" vertical="center"/>
    </xf>
    <xf numFmtId="10" fontId="0" fillId="0" borderId="5"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43" fontId="0" fillId="0" borderId="4" xfId="7" applyNumberFormat="1" applyFont="1" applyFill="1" applyBorder="1" applyAlignment="1">
      <alignment horizontal="center" vertical="center"/>
    </xf>
    <xf numFmtId="43" fontId="8" fillId="0" borderId="5" xfId="7" applyNumberFormat="1" applyFont="1" applyFill="1" applyBorder="1" applyAlignment="1">
      <alignment horizontal="center" vertical="center"/>
    </xf>
    <xf numFmtId="176" fontId="0" fillId="0" borderId="6" xfId="0" applyNumberFormat="1" applyFont="1" applyFill="1" applyBorder="1" applyAlignment="1">
      <alignment horizontal="center" vertical="center" wrapText="1"/>
    </xf>
    <xf numFmtId="43" fontId="0" fillId="0" borderId="5" xfId="7" applyNumberFormat="1" applyFont="1" applyFill="1" applyBorder="1" applyAlignment="1">
      <alignment horizontal="center" vertical="center"/>
    </xf>
    <xf numFmtId="0" fontId="0" fillId="0" borderId="7" xfId="0" applyFont="1" applyFill="1" applyBorder="1" applyAlignment="1">
      <alignment horizontal="left" vertical="center" wrapText="1"/>
    </xf>
    <xf numFmtId="43" fontId="0" fillId="0" borderId="8" xfId="7" applyNumberFormat="1" applyFont="1" applyBorder="1" applyAlignment="1">
      <alignment horizontal="center" vertical="center"/>
    </xf>
    <xf numFmtId="0" fontId="0" fillId="0" borderId="8" xfId="0" applyFont="1" applyFill="1" applyBorder="1" applyAlignment="1">
      <alignment horizontal="center" vertical="center"/>
    </xf>
    <xf numFmtId="10" fontId="0" fillId="0" borderId="8" xfId="0" applyNumberFormat="1" applyFont="1" applyFill="1" applyBorder="1" applyAlignment="1">
      <alignment horizontal="center" vertical="center" wrapText="1"/>
    </xf>
    <xf numFmtId="176" fontId="0" fillId="0" borderId="9" xfId="0" applyNumberFormat="1" applyFont="1" applyFill="1" applyBorder="1" applyAlignment="1">
      <alignment horizontal="center" vertical="center" wrapText="1"/>
    </xf>
    <xf numFmtId="43" fontId="0" fillId="0" borderId="7" xfId="7" applyNumberFormat="1" applyFont="1" applyFill="1" applyBorder="1" applyAlignment="1">
      <alignment horizontal="center" vertical="center"/>
    </xf>
    <xf numFmtId="43" fontId="0" fillId="0" borderId="8" xfId="7" applyNumberFormat="1" applyFont="1" applyFill="1" applyBorder="1" applyAlignment="1">
      <alignment horizontal="center" vertical="center"/>
    </xf>
    <xf numFmtId="0" fontId="4" fillId="0" borderId="0" xfId="0" applyFont="1" applyFill="1" applyAlignment="1">
      <alignment horizontal="center"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11" xfId="0" applyFont="1" applyFill="1" applyBorder="1" applyAlignment="1">
      <alignment horizontal="left" vertical="center" wrapText="1"/>
    </xf>
    <xf numFmtId="0" fontId="0" fillId="0" borderId="11" xfId="0" applyFont="1" applyFill="1" applyBorder="1" applyAlignment="1">
      <alignment vertical="center" wrapText="1"/>
    </xf>
    <xf numFmtId="0" fontId="0" fillId="0" borderId="12" xfId="0" applyFont="1" applyFill="1" applyBorder="1" applyAlignment="1">
      <alignment vertical="center" wrapText="1"/>
    </xf>
    <xf numFmtId="0" fontId="4" fillId="0" borderId="0" xfId="0" applyNumberFormat="1" applyFont="1" applyFill="1" applyAlignment="1">
      <alignment horizontal="center" vertical="center"/>
    </xf>
    <xf numFmtId="0" fontId="1" fillId="0" borderId="0" xfId="0" applyFont="1" applyFill="1" applyAlignment="1">
      <alignment vertical="center"/>
    </xf>
    <xf numFmtId="0" fontId="9" fillId="0" borderId="0" xfId="0" applyFont="1" applyFill="1" applyAlignment="1">
      <alignment vertical="center"/>
    </xf>
    <xf numFmtId="0" fontId="10" fillId="0" borderId="0" xfId="0" applyFont="1" applyFill="1" applyAlignment="1">
      <alignment vertical="center"/>
    </xf>
    <xf numFmtId="0" fontId="9" fillId="0" borderId="0" xfId="0" applyFont="1" applyFill="1" applyAlignment="1">
      <alignment horizontal="left" vertical="center"/>
    </xf>
    <xf numFmtId="0" fontId="11" fillId="0" borderId="0" xfId="0" applyFont="1" applyFill="1" applyAlignment="1">
      <alignment horizontal="center" vertical="center" wrapText="1"/>
    </xf>
    <xf numFmtId="43" fontId="11" fillId="0" borderId="0" xfId="7" applyNumberFormat="1" applyFont="1" applyFill="1" applyAlignment="1">
      <alignment horizontal="center" vertical="center" wrapText="1"/>
    </xf>
    <xf numFmtId="0" fontId="9" fillId="0" borderId="0" xfId="0" applyFont="1" applyFill="1" applyAlignment="1">
      <alignment horizontal="center" vertical="center" wrapText="1"/>
    </xf>
    <xf numFmtId="0" fontId="12" fillId="0" borderId="0" xfId="0" applyFont="1" applyFill="1" applyAlignment="1">
      <alignment horizontal="center" vertical="center" wrapText="1"/>
    </xf>
    <xf numFmtId="0" fontId="11" fillId="0" borderId="0" xfId="0" applyFont="1" applyFill="1" applyAlignment="1">
      <alignment horizontal="left" vertical="center" wrapText="1"/>
    </xf>
    <xf numFmtId="0" fontId="11" fillId="0" borderId="0" xfId="0" applyFont="1" applyFill="1" applyAlignment="1">
      <alignment vertical="center" wrapText="1"/>
    </xf>
    <xf numFmtId="0" fontId="9" fillId="0" borderId="0" xfId="0" applyFont="1" applyFill="1" applyAlignment="1">
      <alignment vertical="center" wrapText="1"/>
    </xf>
    <xf numFmtId="0" fontId="13" fillId="2" borderId="5" xfId="0" applyFont="1" applyFill="1" applyBorder="1" applyAlignment="1">
      <alignment horizontal="center" vertical="center" wrapText="1"/>
    </xf>
    <xf numFmtId="177" fontId="13" fillId="2" borderId="5" xfId="0" applyNumberFormat="1" applyFont="1" applyFill="1" applyBorder="1" applyAlignment="1">
      <alignment horizontal="center" vertical="center" wrapText="1"/>
    </xf>
    <xf numFmtId="177" fontId="13" fillId="2" borderId="6"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177" fontId="13" fillId="0" borderId="5" xfId="0" applyNumberFormat="1" applyFont="1" applyFill="1" applyBorder="1" applyAlignment="1">
      <alignment horizontal="center" vertical="center" wrapText="1"/>
    </xf>
    <xf numFmtId="177" fontId="13" fillId="0" borderId="6" xfId="0" applyNumberFormat="1" applyFont="1" applyFill="1" applyBorder="1" applyAlignment="1">
      <alignment horizontal="center" vertical="center" wrapText="1"/>
    </xf>
    <xf numFmtId="0" fontId="9" fillId="0" borderId="13" xfId="0" applyFont="1" applyFill="1" applyBorder="1" applyAlignment="1">
      <alignment horizontal="center" vertical="center" wrapText="1"/>
    </xf>
    <xf numFmtId="177" fontId="10" fillId="0" borderId="5" xfId="0" applyNumberFormat="1" applyFont="1" applyFill="1" applyBorder="1" applyAlignment="1">
      <alignment horizontal="center" vertical="center" wrapText="1"/>
    </xf>
    <xf numFmtId="177" fontId="10" fillId="0" borderId="6" xfId="0" applyNumberFormat="1" applyFont="1" applyFill="1" applyBorder="1" applyAlignment="1">
      <alignment horizontal="center" vertical="center" wrapText="1"/>
    </xf>
    <xf numFmtId="0" fontId="14" fillId="0" borderId="13" xfId="0" applyFont="1" applyFill="1" applyBorder="1" applyAlignment="1">
      <alignment horizontal="center" vertical="center" wrapText="1"/>
    </xf>
    <xf numFmtId="0" fontId="9" fillId="0" borderId="5" xfId="0" applyFont="1" applyFill="1" applyBorder="1" applyAlignment="1">
      <alignment horizontal="center" vertical="center" wrapText="1"/>
    </xf>
    <xf numFmtId="14" fontId="9" fillId="0" borderId="5" xfId="0" applyNumberFormat="1" applyFont="1" applyFill="1" applyBorder="1" applyAlignment="1">
      <alignment horizontal="center" vertical="center" wrapText="1"/>
    </xf>
    <xf numFmtId="177" fontId="11" fillId="0" borderId="5" xfId="0" applyNumberFormat="1" applyFont="1" applyFill="1" applyBorder="1" applyAlignment="1">
      <alignment horizontal="center" vertical="center" wrapText="1"/>
    </xf>
    <xf numFmtId="177" fontId="9" fillId="0" borderId="5" xfId="0" applyNumberFormat="1" applyFont="1" applyFill="1" applyBorder="1" applyAlignment="1">
      <alignment horizontal="center" vertical="center" wrapText="1"/>
    </xf>
    <xf numFmtId="177" fontId="11" fillId="0" borderId="5" xfId="7" applyNumberFormat="1" applyFont="1" applyFill="1" applyBorder="1" applyAlignment="1">
      <alignment horizontal="center" vertical="center" wrapText="1"/>
    </xf>
    <xf numFmtId="177" fontId="9" fillId="0" borderId="5" xfId="7" applyNumberFormat="1" applyFont="1" applyFill="1" applyBorder="1" applyAlignment="1">
      <alignment horizontal="center" vertical="center" wrapText="1"/>
    </xf>
    <xf numFmtId="177" fontId="15" fillId="0" borderId="6"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14" xfId="0" applyFont="1" applyFill="1" applyBorder="1" applyAlignment="1">
      <alignment horizontal="center" vertical="center" wrapText="1"/>
    </xf>
    <xf numFmtId="177" fontId="13" fillId="0" borderId="14"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14" fillId="0" borderId="0" xfId="0" applyFont="1" applyFill="1" applyBorder="1" applyAlignment="1">
      <alignment vertical="center"/>
    </xf>
    <xf numFmtId="178" fontId="16" fillId="0" borderId="0" xfId="0" applyNumberFormat="1" applyFont="1" applyFill="1" applyBorder="1" applyAlignment="1">
      <alignment horizontal="center" vertical="center"/>
    </xf>
    <xf numFmtId="10" fontId="16" fillId="0" borderId="0" xfId="14" applyNumberFormat="1" applyFont="1" applyFill="1" applyAlignment="1">
      <alignment horizontal="center" vertical="center"/>
    </xf>
    <xf numFmtId="0" fontId="18" fillId="0" borderId="0" xfId="0" applyFont="1" applyFill="1" applyBorder="1" applyAlignment="1">
      <alignment vertical="center"/>
    </xf>
    <xf numFmtId="0" fontId="16" fillId="0" borderId="0" xfId="0" applyNumberFormat="1" applyFont="1" applyFill="1" applyBorder="1" applyAlignment="1">
      <alignment horizontal="center" vertical="center"/>
    </xf>
    <xf numFmtId="49" fontId="19" fillId="0" borderId="0"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0" fontId="18" fillId="3" borderId="5" xfId="0" applyFont="1" applyFill="1" applyBorder="1" applyAlignment="1">
      <alignment horizontal="center" vertical="center"/>
    </xf>
    <xf numFmtId="49" fontId="18" fillId="3" borderId="6" xfId="0" applyNumberFormat="1" applyFont="1" applyFill="1" applyBorder="1" applyAlignment="1">
      <alignment horizontal="center" vertical="center"/>
    </xf>
    <xf numFmtId="0" fontId="18" fillId="3" borderId="15" xfId="0" applyFont="1" applyFill="1" applyBorder="1" applyAlignment="1">
      <alignment horizontal="center" vertical="center"/>
    </xf>
    <xf numFmtId="0" fontId="18" fillId="3" borderId="16" xfId="0" applyFont="1" applyFill="1" applyBorder="1" applyAlignment="1">
      <alignment horizontal="center" vertical="center"/>
    </xf>
    <xf numFmtId="178" fontId="18" fillId="3" borderId="6" xfId="0" applyNumberFormat="1" applyFont="1" applyFill="1" applyBorder="1" applyAlignment="1">
      <alignment horizontal="center" vertical="center"/>
    </xf>
    <xf numFmtId="49" fontId="18" fillId="3" borderId="5" xfId="0" applyNumberFormat="1" applyFont="1" applyFill="1" applyBorder="1" applyAlignment="1">
      <alignment horizontal="center" vertical="center"/>
    </xf>
    <xf numFmtId="178" fontId="18" fillId="3" borderId="5" xfId="0" applyNumberFormat="1" applyFont="1" applyFill="1" applyBorder="1" applyAlignment="1">
      <alignment horizontal="center" vertical="center"/>
    </xf>
    <xf numFmtId="0" fontId="17" fillId="0" borderId="5" xfId="0" applyFont="1" applyFill="1" applyBorder="1" applyAlignment="1">
      <alignment horizontal="center" vertical="center"/>
    </xf>
    <xf numFmtId="181" fontId="17" fillId="0" borderId="5" xfId="7" applyNumberFormat="1" applyFont="1" applyFill="1" applyBorder="1" applyAlignment="1">
      <alignment horizontal="center" vertical="center"/>
    </xf>
    <xf numFmtId="177" fontId="17" fillId="0" borderId="5" xfId="0" applyNumberFormat="1" applyFont="1" applyFill="1" applyBorder="1" applyAlignment="1">
      <alignment horizontal="right" vertical="center"/>
    </xf>
    <xf numFmtId="178" fontId="17" fillId="0" borderId="5" xfId="7" applyNumberFormat="1" applyFont="1" applyFill="1" applyBorder="1" applyAlignment="1">
      <alignment horizontal="center" vertical="center"/>
    </xf>
    <xf numFmtId="0" fontId="17" fillId="0" borderId="5" xfId="0" applyFont="1" applyFill="1" applyBorder="1" applyAlignment="1">
      <alignment horizontal="left" vertical="center"/>
    </xf>
    <xf numFmtId="0" fontId="18" fillId="0" borderId="5" xfId="0" applyFont="1" applyFill="1" applyBorder="1" applyAlignment="1">
      <alignment horizontal="left" vertical="center"/>
    </xf>
    <xf numFmtId="0" fontId="18" fillId="0" borderId="5" xfId="0" applyFont="1" applyFill="1" applyBorder="1" applyAlignment="1">
      <alignment horizontal="center" vertical="center"/>
    </xf>
    <xf numFmtId="181" fontId="18" fillId="0" borderId="5" xfId="7" applyNumberFormat="1" applyFont="1" applyFill="1" applyBorder="1" applyAlignment="1">
      <alignment horizontal="center" vertical="center"/>
    </xf>
    <xf numFmtId="0" fontId="18" fillId="0" borderId="5" xfId="7" applyNumberFormat="1" applyFont="1" applyFill="1" applyBorder="1" applyAlignment="1">
      <alignment horizontal="center" vertical="center"/>
    </xf>
    <xf numFmtId="178" fontId="18" fillId="0" borderId="5" xfId="7" applyNumberFormat="1" applyFont="1" applyFill="1" applyBorder="1" applyAlignment="1">
      <alignment horizontal="center" vertical="center"/>
    </xf>
    <xf numFmtId="49" fontId="18" fillId="0" borderId="5" xfId="7" applyNumberFormat="1" applyFont="1" applyFill="1" applyBorder="1" applyAlignment="1">
      <alignment horizontal="center" vertical="center"/>
    </xf>
    <xf numFmtId="49" fontId="17" fillId="0" borderId="5" xfId="7" applyNumberFormat="1" applyFont="1" applyFill="1" applyBorder="1" applyAlignment="1">
      <alignment horizontal="center" vertical="center"/>
    </xf>
    <xf numFmtId="182" fontId="18" fillId="0" borderId="5" xfId="7" applyNumberFormat="1" applyFont="1" applyFill="1" applyBorder="1" applyAlignment="1">
      <alignment horizontal="center" vertical="center"/>
    </xf>
    <xf numFmtId="0" fontId="14" fillId="0" borderId="0" xfId="0" applyFont="1" applyFill="1" applyBorder="1" applyAlignment="1">
      <alignment horizontal="left" vertical="center" wrapText="1"/>
    </xf>
    <xf numFmtId="0" fontId="16" fillId="0" borderId="0" xfId="0" applyFont="1" applyFill="1" applyAlignment="1">
      <alignment horizontal="center" vertical="center"/>
    </xf>
    <xf numFmtId="43" fontId="16" fillId="0" borderId="0" xfId="7" applyNumberFormat="1" applyFont="1" applyFill="1" applyBorder="1" applyAlignment="1">
      <alignment horizontal="center" vertical="center"/>
    </xf>
    <xf numFmtId="49" fontId="18" fillId="3" borderId="15" xfId="0" applyNumberFormat="1" applyFont="1" applyFill="1" applyBorder="1" applyAlignment="1">
      <alignment horizontal="center" vertical="center"/>
    </xf>
    <xf numFmtId="0" fontId="17" fillId="0" borderId="5" xfId="7" applyNumberFormat="1" applyFont="1" applyFill="1" applyBorder="1" applyAlignment="1">
      <alignment horizontal="center" vertical="center"/>
    </xf>
    <xf numFmtId="177" fontId="18" fillId="0" borderId="5" xfId="0" applyNumberFormat="1" applyFont="1" applyFill="1" applyBorder="1" applyAlignment="1">
      <alignment horizontal="right" vertical="center"/>
    </xf>
    <xf numFmtId="183" fontId="18" fillId="0" borderId="5" xfId="7" applyNumberFormat="1" applyFont="1" applyFill="1" applyBorder="1" applyAlignment="1">
      <alignment horizontal="center" vertical="center"/>
    </xf>
    <xf numFmtId="181" fontId="17" fillId="0" borderId="0" xfId="7" applyNumberFormat="1" applyFont="1" applyFill="1" applyBorder="1" applyAlignment="1">
      <alignment horizontal="center" vertical="center"/>
    </xf>
    <xf numFmtId="177" fontId="16" fillId="0" borderId="0" xfId="14" applyNumberFormat="1" applyFont="1" applyFill="1" applyAlignment="1">
      <alignment horizontal="center" vertical="center"/>
    </xf>
    <xf numFmtId="0" fontId="18" fillId="0" borderId="0" xfId="0" applyFont="1" applyFill="1" applyBorder="1" applyAlignment="1">
      <alignment horizontal="center" vertical="center"/>
    </xf>
    <xf numFmtId="10" fontId="18" fillId="3" borderId="5" xfId="14" applyNumberFormat="1" applyFont="1" applyFill="1" applyBorder="1" applyAlignment="1">
      <alignment horizontal="center" vertical="center"/>
    </xf>
    <xf numFmtId="0" fontId="18" fillId="3" borderId="14" xfId="0" applyFont="1" applyFill="1" applyBorder="1" applyAlignment="1">
      <alignment horizontal="center" vertical="center"/>
    </xf>
    <xf numFmtId="0" fontId="16" fillId="3" borderId="13" xfId="0" applyFont="1" applyFill="1" applyBorder="1" applyAlignment="1">
      <alignment horizontal="center" vertical="center"/>
    </xf>
    <xf numFmtId="10" fontId="17" fillId="0" borderId="5" xfId="14" applyNumberFormat="1" applyFont="1" applyFill="1" applyBorder="1" applyAlignment="1">
      <alignment horizontal="center" vertical="center"/>
    </xf>
    <xf numFmtId="10" fontId="18" fillId="0" borderId="5" xfId="14" applyNumberFormat="1" applyFont="1" applyFill="1" applyBorder="1" applyAlignment="1">
      <alignment horizontal="center" vertical="center"/>
    </xf>
    <xf numFmtId="0" fontId="20" fillId="0" borderId="5" xfId="0" applyFont="1" applyFill="1" applyBorder="1" applyAlignment="1">
      <alignment horizontal="left" vertical="center" wrapText="1"/>
    </xf>
    <xf numFmtId="177" fontId="18" fillId="0" borderId="5" xfId="7" applyNumberFormat="1" applyFont="1" applyFill="1" applyBorder="1" applyAlignment="1">
      <alignment horizontal="right" vertical="center"/>
    </xf>
    <xf numFmtId="0" fontId="20" fillId="0" borderId="5" xfId="0" applyFont="1" applyFill="1" applyBorder="1" applyAlignment="1">
      <alignment vertical="center" wrapText="1"/>
    </xf>
    <xf numFmtId="0" fontId="20" fillId="0" borderId="14" xfId="0" applyFont="1" applyFill="1" applyBorder="1" applyAlignment="1">
      <alignment horizontal="left" vertical="center" wrapText="1"/>
    </xf>
    <xf numFmtId="0" fontId="20" fillId="0" borderId="17" xfId="0" applyFont="1" applyFill="1" applyBorder="1" applyAlignment="1">
      <alignment horizontal="left" vertical="center" wrapText="1"/>
    </xf>
    <xf numFmtId="0" fontId="20" fillId="0" borderId="13" xfId="0" applyFont="1" applyFill="1" applyBorder="1" applyAlignment="1">
      <alignment horizontal="left" vertical="center" wrapText="1"/>
    </xf>
    <xf numFmtId="0" fontId="18" fillId="0" borderId="5" xfId="0" applyFont="1" applyFill="1" applyBorder="1" applyAlignment="1">
      <alignment vertical="center"/>
    </xf>
    <xf numFmtId="177" fontId="20" fillId="0" borderId="5" xfId="0" applyNumberFormat="1" applyFont="1" applyFill="1" applyBorder="1" applyAlignment="1">
      <alignment horizontal="right" vertical="center"/>
    </xf>
    <xf numFmtId="0" fontId="17" fillId="0" borderId="5" xfId="0" applyFont="1" applyFill="1" applyBorder="1" applyAlignment="1">
      <alignment vertical="center"/>
    </xf>
    <xf numFmtId="0" fontId="16" fillId="0" borderId="5" xfId="0" applyFont="1" applyFill="1" applyBorder="1" applyAlignment="1">
      <alignment horizontal="left" vertical="center" wrapText="1"/>
    </xf>
    <xf numFmtId="0" fontId="16" fillId="0" borderId="5" xfId="0" applyFont="1" applyFill="1" applyBorder="1" applyAlignment="1">
      <alignment horizontal="left" vertical="center"/>
    </xf>
    <xf numFmtId="177" fontId="18" fillId="4" borderId="5" xfId="0" applyNumberFormat="1" applyFont="1" applyFill="1" applyBorder="1" applyAlignment="1">
      <alignment horizontal="right" vertical="center"/>
    </xf>
    <xf numFmtId="0" fontId="0" fillId="0" borderId="0" xfId="0" applyFont="1">
      <alignment vertical="center"/>
    </xf>
    <xf numFmtId="0" fontId="0"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left" vertical="center" wrapText="1"/>
    </xf>
    <xf numFmtId="0" fontId="0" fillId="0" borderId="0" xfId="0" applyFont="1" applyAlignment="1">
      <alignment horizontal="center" vertical="center" wrapText="1"/>
    </xf>
    <xf numFmtId="0" fontId="12" fillId="0" borderId="0" xfId="0" applyFont="1" applyAlignment="1">
      <alignment horizontal="center" vertical="center" wrapText="1"/>
    </xf>
    <xf numFmtId="0" fontId="0" fillId="0" borderId="14" xfId="0" applyFont="1" applyBorder="1" applyAlignment="1">
      <alignment horizontal="center" vertical="center"/>
    </xf>
    <xf numFmtId="0" fontId="0" fillId="0" borderId="14"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xf>
    <xf numFmtId="0" fontId="0" fillId="0" borderId="13" xfId="0" applyFont="1" applyBorder="1" applyAlignment="1">
      <alignment horizontal="center" vertical="center" wrapText="1"/>
    </xf>
    <xf numFmtId="0" fontId="0" fillId="0" borderId="5" xfId="0" applyFont="1" applyBorder="1" applyAlignment="1">
      <alignment horizontal="center" vertical="center" wrapText="1"/>
    </xf>
    <xf numFmtId="0" fontId="7" fillId="0" borderId="5" xfId="0" applyFont="1" applyBorder="1" applyAlignment="1">
      <alignment horizontal="center" vertical="center" wrapText="1"/>
    </xf>
    <xf numFmtId="177" fontId="7" fillId="0" borderId="5" xfId="0" applyNumberFormat="1" applyFont="1" applyBorder="1" applyAlignment="1">
      <alignment vertical="center" wrapText="1"/>
    </xf>
    <xf numFmtId="0" fontId="7" fillId="5" borderId="5" xfId="0" applyFont="1" applyFill="1" applyBorder="1" applyAlignment="1">
      <alignment horizontal="center" vertical="center"/>
    </xf>
    <xf numFmtId="0" fontId="7" fillId="5" borderId="6"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177" fontId="7" fillId="5" borderId="5" xfId="0" applyNumberFormat="1" applyFont="1" applyFill="1" applyBorder="1" applyAlignment="1">
      <alignment vertical="center" wrapText="1"/>
    </xf>
    <xf numFmtId="0" fontId="7" fillId="6" borderId="5" xfId="0" applyFont="1" applyFill="1" applyBorder="1" applyAlignment="1">
      <alignment horizontal="center" vertical="center"/>
    </xf>
    <xf numFmtId="0" fontId="7" fillId="6" borderId="6"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16" xfId="0" applyFont="1" applyFill="1" applyBorder="1" applyAlignment="1">
      <alignment horizontal="center" vertical="center" wrapText="1"/>
    </xf>
    <xf numFmtId="177" fontId="7" fillId="6" borderId="5" xfId="0" applyNumberFormat="1" applyFont="1" applyFill="1" applyBorder="1" applyAlignment="1">
      <alignment vertical="center" wrapText="1"/>
    </xf>
    <xf numFmtId="0" fontId="0" fillId="0" borderId="5" xfId="0" applyFont="1" applyBorder="1" applyAlignment="1">
      <alignment horizontal="center" vertical="center"/>
    </xf>
    <xf numFmtId="0" fontId="21" fillId="0" borderId="5" xfId="0" applyFont="1" applyBorder="1" applyAlignment="1">
      <alignment horizontal="center" vertical="center"/>
    </xf>
    <xf numFmtId="0" fontId="22" fillId="0" borderId="5" xfId="0" applyFont="1" applyFill="1" applyBorder="1" applyAlignment="1">
      <alignment horizontal="justify" vertical="center" wrapText="1"/>
    </xf>
    <xf numFmtId="0" fontId="21" fillId="0" borderId="5" xfId="0" applyFont="1" applyFill="1" applyBorder="1" applyAlignment="1">
      <alignment horizontal="left" vertical="center" wrapText="1"/>
    </xf>
    <xf numFmtId="177" fontId="21" fillId="0" borderId="5" xfId="0" applyNumberFormat="1" applyFont="1" applyBorder="1" applyAlignment="1">
      <alignment vertical="center" wrapText="1"/>
    </xf>
    <xf numFmtId="0" fontId="22" fillId="0" borderId="18" xfId="0" applyFont="1" applyBorder="1" applyAlignment="1">
      <alignment horizontal="justify" vertical="center" wrapText="1"/>
    </xf>
    <xf numFmtId="0" fontId="23" fillId="0" borderId="18" xfId="0" applyFont="1" applyBorder="1" applyAlignment="1">
      <alignment horizontal="left" vertical="center" wrapText="1"/>
    </xf>
    <xf numFmtId="177" fontId="23" fillId="0" borderId="18" xfId="0" applyNumberFormat="1" applyFont="1" applyBorder="1" applyAlignment="1">
      <alignment vertical="center" wrapText="1"/>
    </xf>
    <xf numFmtId="0" fontId="23" fillId="0" borderId="18" xfId="0" applyFont="1" applyBorder="1" applyAlignment="1">
      <alignment horizontal="center" vertical="center" wrapText="1"/>
    </xf>
    <xf numFmtId="0" fontId="18" fillId="0" borderId="5" xfId="0" applyFont="1" applyFill="1" applyBorder="1" applyAlignment="1">
      <alignment vertical="center" wrapText="1"/>
    </xf>
    <xf numFmtId="0" fontId="21" fillId="0" borderId="5" xfId="0" applyFont="1" applyFill="1" applyBorder="1" applyAlignment="1">
      <alignment horizontal="center" vertical="center" wrapText="1"/>
    </xf>
    <xf numFmtId="177" fontId="18" fillId="0" borderId="5" xfId="0" applyNumberFormat="1" applyFont="1" applyFill="1" applyBorder="1" applyAlignment="1">
      <alignment vertical="center"/>
    </xf>
    <xf numFmtId="0" fontId="24" fillId="0" borderId="5" xfId="0" applyFont="1" applyFill="1" applyBorder="1" applyAlignment="1">
      <alignment horizontal="justify" vertical="center" wrapText="1"/>
    </xf>
    <xf numFmtId="177" fontId="0" fillId="0" borderId="5" xfId="0" applyNumberFormat="1" applyFont="1" applyBorder="1" applyAlignment="1">
      <alignment vertical="center" wrapText="1"/>
    </xf>
    <xf numFmtId="0" fontId="0" fillId="0" borderId="0" xfId="0" applyFont="1" applyAlignment="1">
      <alignment horizontal="right" vertical="center"/>
    </xf>
    <xf numFmtId="0" fontId="7" fillId="0" borderId="5" xfId="0" applyFont="1" applyBorder="1" applyAlignment="1">
      <alignment vertical="center" wrapText="1"/>
    </xf>
    <xf numFmtId="0" fontId="7" fillId="0" borderId="5" xfId="0" applyFont="1" applyBorder="1">
      <alignment vertical="center"/>
    </xf>
    <xf numFmtId="0" fontId="7" fillId="5"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84" fontId="21" fillId="0" borderId="5"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Border="1">
      <alignment vertical="center"/>
    </xf>
    <xf numFmtId="0" fontId="7" fillId="5" borderId="5" xfId="0" applyFont="1" applyFill="1" applyBorder="1">
      <alignment vertical="center"/>
    </xf>
    <xf numFmtId="0" fontId="21" fillId="0" borderId="5" xfId="0" applyFont="1" applyBorder="1" applyAlignment="1">
      <alignment horizontal="left" vertical="center" wrapText="1"/>
    </xf>
    <xf numFmtId="14" fontId="18" fillId="0" borderId="5" xfId="0" applyNumberFormat="1" applyFont="1" applyFill="1" applyBorder="1" applyAlignment="1">
      <alignment horizontal="center" vertical="center"/>
    </xf>
    <xf numFmtId="0" fontId="0" fillId="0" borderId="5" xfId="0" applyFont="1" applyBorder="1">
      <alignment vertical="center"/>
    </xf>
    <xf numFmtId="0" fontId="4" fillId="0" borderId="0" xfId="0" applyFont="1" applyFill="1" applyBorder="1" applyAlignment="1">
      <alignment vertical="center"/>
    </xf>
    <xf numFmtId="0" fontId="4" fillId="0" borderId="0" xfId="0" applyFont="1" applyFill="1" applyBorder="1" applyAlignment="1">
      <alignment vertical="center" wrapText="1"/>
    </xf>
    <xf numFmtId="177" fontId="4" fillId="0" borderId="0" xfId="0" applyNumberFormat="1" applyFont="1" applyFill="1" applyBorder="1" applyAlignment="1">
      <alignment horizontal="center" vertical="center"/>
    </xf>
    <xf numFmtId="177" fontId="4" fillId="0" borderId="0" xfId="0" applyNumberFormat="1" applyFont="1" applyFill="1" applyAlignment="1">
      <alignment horizontal="center" vertical="center"/>
    </xf>
    <xf numFmtId="0" fontId="25" fillId="0" borderId="0" xfId="0" applyFont="1" applyFill="1" applyBorder="1" applyAlignment="1">
      <alignment horizontal="centerContinuous" vertical="center"/>
    </xf>
    <xf numFmtId="0" fontId="26" fillId="0" borderId="0" xfId="0" applyFont="1" applyFill="1" applyBorder="1" applyAlignment="1">
      <alignment horizontal="centerContinuous" vertical="center"/>
    </xf>
    <xf numFmtId="0" fontId="7" fillId="3" borderId="5" xfId="0" applyFont="1" applyFill="1" applyBorder="1" applyAlignment="1">
      <alignment horizontal="center" vertical="center" wrapText="1"/>
    </xf>
    <xf numFmtId="177" fontId="7" fillId="3" borderId="5" xfId="0" applyNumberFormat="1" applyFont="1" applyFill="1" applyBorder="1" applyAlignment="1">
      <alignment horizontal="center" vertical="center" wrapText="1"/>
    </xf>
    <xf numFmtId="0" fontId="7" fillId="3" borderId="5" xfId="0" applyFont="1" applyFill="1" applyBorder="1" applyAlignment="1">
      <alignment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43" fontId="7" fillId="0" borderId="5" xfId="0" applyNumberFormat="1" applyFont="1" applyFill="1" applyBorder="1" applyAlignment="1">
      <alignment vertical="center" wrapText="1"/>
    </xf>
    <xf numFmtId="0" fontId="7" fillId="0" borderId="5" xfId="0" applyFont="1" applyFill="1" applyBorder="1" applyAlignment="1">
      <alignment horizontal="left" vertical="center"/>
    </xf>
    <xf numFmtId="0" fontId="0" fillId="0" borderId="5" xfId="0" applyFont="1" applyFill="1" applyBorder="1" applyAlignment="1">
      <alignment vertical="center"/>
    </xf>
    <xf numFmtId="0" fontId="0" fillId="0" borderId="5" xfId="0" applyFont="1" applyFill="1" applyBorder="1" applyAlignment="1">
      <alignment vertical="center" wrapText="1"/>
    </xf>
    <xf numFmtId="9" fontId="0" fillId="0" borderId="5" xfId="14" applyNumberFormat="1" applyBorder="1" applyAlignment="1">
      <alignment horizontal="center" vertical="center"/>
    </xf>
    <xf numFmtId="9" fontId="0" fillId="0" borderId="5" xfId="14" applyNumberFormat="1" applyFill="1" applyBorder="1" applyAlignment="1">
      <alignment horizontal="center" vertical="center"/>
    </xf>
    <xf numFmtId="43" fontId="0" fillId="0" borderId="5" xfId="0" applyNumberFormat="1" applyFont="1" applyFill="1" applyBorder="1" applyAlignment="1">
      <alignment vertical="center"/>
    </xf>
    <xf numFmtId="10" fontId="0" fillId="0" borderId="5" xfId="14" applyNumberFormat="1" applyFont="1" applyFill="1" applyBorder="1" applyAlignment="1">
      <alignment vertical="center"/>
    </xf>
    <xf numFmtId="43" fontId="0" fillId="0" borderId="14" xfId="0" applyNumberFormat="1" applyFont="1" applyFill="1" applyBorder="1" applyAlignment="1">
      <alignment vertical="center"/>
    </xf>
    <xf numFmtId="43" fontId="0" fillId="0" borderId="14" xfId="0" applyNumberFormat="1" applyFont="1" applyFill="1" applyBorder="1" applyAlignment="1">
      <alignment horizontal="center" vertical="center"/>
    </xf>
    <xf numFmtId="10" fontId="0" fillId="0" borderId="14" xfId="14" applyNumberFormat="1" applyFont="1" applyFill="1" applyBorder="1" applyAlignment="1">
      <alignment horizontal="right" vertical="center"/>
    </xf>
    <xf numFmtId="43" fontId="0" fillId="0" borderId="13" xfId="0" applyNumberFormat="1" applyFont="1" applyFill="1" applyBorder="1" applyAlignment="1">
      <alignment vertical="center"/>
    </xf>
    <xf numFmtId="43" fontId="0" fillId="0" borderId="13" xfId="0" applyNumberFormat="1" applyFont="1" applyFill="1" applyBorder="1" applyAlignment="1">
      <alignment horizontal="center" vertical="center"/>
    </xf>
    <xf numFmtId="10" fontId="0" fillId="0" borderId="13" xfId="14"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4" fillId="0" borderId="0" xfId="0" applyFont="1" applyFill="1" applyBorder="1" applyAlignment="1">
      <alignment horizontal="center" vertical="center"/>
    </xf>
    <xf numFmtId="177" fontId="27" fillId="0" borderId="5" xfId="0" applyNumberFormat="1" applyFont="1" applyFill="1" applyBorder="1" applyAlignment="1">
      <alignment horizontal="left" vertical="center" wrapText="1"/>
    </xf>
    <xf numFmtId="177" fontId="28" fillId="0" borderId="5" xfId="0" applyNumberFormat="1" applyFont="1" applyFill="1" applyBorder="1" applyAlignment="1">
      <alignment horizontal="left" vertical="center"/>
    </xf>
    <xf numFmtId="177" fontId="28" fillId="0" borderId="5" xfId="0" applyNumberFormat="1" applyFont="1" applyFill="1" applyBorder="1" applyAlignment="1">
      <alignment horizontal="left" vertical="center" wrapText="1"/>
    </xf>
    <xf numFmtId="177" fontId="21" fillId="0" borderId="5" xfId="0" applyNumberFormat="1" applyFont="1" applyFill="1" applyBorder="1" applyAlignment="1">
      <alignment horizontal="left" vertical="center"/>
    </xf>
    <xf numFmtId="177" fontId="28" fillId="0" borderId="14" xfId="0" applyNumberFormat="1" applyFont="1" applyFill="1" applyBorder="1" applyAlignment="1">
      <alignment horizontal="left" vertical="center"/>
    </xf>
    <xf numFmtId="177" fontId="28" fillId="0" borderId="13" xfId="0" applyNumberFormat="1" applyFont="1" applyFill="1" applyBorder="1" applyAlignment="1">
      <alignment horizontal="left" vertical="center"/>
    </xf>
    <xf numFmtId="0" fontId="29" fillId="0" borderId="0" xfId="0" applyFont="1" applyFill="1" applyAlignment="1">
      <alignment horizontal="center" vertical="center"/>
    </xf>
    <xf numFmtId="0" fontId="30" fillId="0" borderId="0" xfId="0" applyFont="1" applyFill="1" applyAlignment="1">
      <alignment horizontal="center" vertical="center"/>
    </xf>
    <xf numFmtId="0" fontId="29" fillId="0" borderId="0" xfId="0" applyFont="1" applyFill="1" applyAlignment="1">
      <alignment horizontal="center" vertical="center" wrapText="1"/>
    </xf>
    <xf numFmtId="43" fontId="29" fillId="0" borderId="0" xfId="0" applyNumberFormat="1" applyFont="1" applyFill="1" applyAlignment="1">
      <alignment horizontal="center" vertical="center"/>
    </xf>
    <xf numFmtId="0" fontId="31" fillId="0" borderId="0" xfId="0" applyFont="1" applyFill="1" applyAlignment="1">
      <alignment horizontal="left" vertical="center"/>
    </xf>
    <xf numFmtId="0" fontId="19" fillId="0" borderId="0" xfId="0" applyFont="1" applyFill="1" applyAlignment="1">
      <alignment horizontal="center" vertical="center"/>
    </xf>
    <xf numFmtId="0" fontId="19"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Fill="1" applyAlignment="1">
      <alignment horizontal="center" vertical="center" wrapText="1"/>
    </xf>
    <xf numFmtId="49" fontId="31" fillId="0" borderId="19" xfId="0" applyNumberFormat="1" applyFont="1" applyFill="1" applyBorder="1" applyAlignment="1">
      <alignment horizontal="left" vertical="center"/>
    </xf>
    <xf numFmtId="49" fontId="31" fillId="0" borderId="0" xfId="0" applyNumberFormat="1" applyFont="1" applyFill="1" applyAlignment="1">
      <alignment horizontal="left" vertical="center"/>
    </xf>
    <xf numFmtId="0" fontId="31" fillId="7" borderId="5" xfId="0" applyFont="1" applyFill="1" applyBorder="1" applyAlignment="1">
      <alignment horizontal="center" vertical="center"/>
    </xf>
    <xf numFmtId="0" fontId="31" fillId="7" borderId="5" xfId="0" applyFont="1" applyFill="1" applyBorder="1" applyAlignment="1">
      <alignment horizontal="center" vertical="center" wrapText="1"/>
    </xf>
    <xf numFmtId="0" fontId="32" fillId="0" borderId="5" xfId="0" applyFont="1" applyFill="1" applyBorder="1" applyAlignment="1">
      <alignment horizontal="center" vertical="center"/>
    </xf>
    <xf numFmtId="0" fontId="31" fillId="0" borderId="5" xfId="0" applyFont="1" applyFill="1" applyBorder="1" applyAlignment="1">
      <alignment horizontal="center" vertical="center"/>
    </xf>
    <xf numFmtId="177" fontId="32" fillId="0" borderId="5" xfId="0" applyNumberFormat="1" applyFont="1" applyFill="1" applyBorder="1" applyAlignment="1">
      <alignment horizontal="right" vertical="center"/>
    </xf>
    <xf numFmtId="0" fontId="31" fillId="0" borderId="5" xfId="0" applyFont="1" applyFill="1" applyBorder="1" applyAlignment="1">
      <alignment horizontal="center" vertical="center" wrapText="1"/>
    </xf>
    <xf numFmtId="0" fontId="32" fillId="0" borderId="5" xfId="0" applyFont="1" applyFill="1" applyBorder="1" applyAlignment="1">
      <alignment horizontal="left" vertical="center"/>
    </xf>
    <xf numFmtId="0" fontId="31" fillId="0" borderId="5" xfId="0" applyFont="1" applyFill="1" applyBorder="1" applyAlignment="1">
      <alignment vertical="center" wrapText="1"/>
    </xf>
    <xf numFmtId="43" fontId="30" fillId="0" borderId="0" xfId="0" applyNumberFormat="1" applyFont="1" applyFill="1" applyAlignment="1">
      <alignment horizontal="center" vertical="center"/>
    </xf>
    <xf numFmtId="0" fontId="31" fillId="0" borderId="5" xfId="0" applyFont="1" applyFill="1" applyBorder="1" applyAlignment="1">
      <alignment horizontal="left" vertical="center"/>
    </xf>
    <xf numFmtId="177" fontId="31" fillId="0" borderId="5" xfId="0" applyNumberFormat="1" applyFont="1" applyFill="1" applyBorder="1" applyAlignment="1">
      <alignment horizontal="right" vertical="center"/>
    </xf>
    <xf numFmtId="0" fontId="31" fillId="0" borderId="5" xfId="0" applyFont="1" applyFill="1" applyBorder="1" applyAlignment="1">
      <alignment horizontal="left" vertical="center" wrapText="1"/>
    </xf>
    <xf numFmtId="0" fontId="32" fillId="0" borderId="5" xfId="0" applyFont="1" applyFill="1" applyBorder="1" applyAlignment="1">
      <alignment vertical="center" wrapText="1"/>
    </xf>
    <xf numFmtId="43" fontId="32" fillId="0" borderId="5" xfId="0" applyNumberFormat="1" applyFont="1" applyFill="1" applyBorder="1" applyAlignment="1">
      <alignment horizontal="right" vertical="center"/>
    </xf>
    <xf numFmtId="0" fontId="32" fillId="0" borderId="5" xfId="0" applyFont="1" applyFill="1" applyBorder="1" applyAlignment="1">
      <alignment horizontal="left" vertical="center" wrapText="1"/>
    </xf>
    <xf numFmtId="0" fontId="33" fillId="0" borderId="0" xfId="0" applyFont="1" applyFill="1" applyAlignment="1">
      <alignment vertical="center"/>
    </xf>
    <xf numFmtId="0" fontId="34" fillId="0" borderId="0" xfId="0" applyFont="1" applyFill="1" applyAlignment="1">
      <alignment vertical="center"/>
    </xf>
    <xf numFmtId="43" fontId="33" fillId="0" borderId="0" xfId="7" applyNumberFormat="1" applyFont="1" applyFill="1">
      <alignment vertical="center"/>
    </xf>
    <xf numFmtId="0" fontId="35" fillId="0" borderId="0" xfId="0" applyFont="1" applyFill="1" applyAlignment="1">
      <alignment horizontal="center" vertical="center"/>
    </xf>
    <xf numFmtId="0" fontId="33" fillId="0" borderId="0" xfId="0" applyFont="1" applyFill="1" applyAlignment="1">
      <alignment horizontal="center" vertical="center"/>
    </xf>
    <xf numFmtId="43" fontId="33" fillId="0" borderId="0" xfId="7" applyNumberFormat="1" applyFont="1" applyFill="1" applyAlignment="1">
      <alignment horizontal="center" vertical="center"/>
    </xf>
    <xf numFmtId="10" fontId="33" fillId="0" borderId="0" xfId="14" applyNumberFormat="1" applyFont="1" applyFill="1" applyAlignment="1">
      <alignment horizontal="center" vertical="center"/>
    </xf>
    <xf numFmtId="0" fontId="9" fillId="8" borderId="5" xfId="0" applyFont="1" applyFill="1" applyBorder="1" applyAlignment="1">
      <alignment horizontal="center" vertical="center"/>
    </xf>
    <xf numFmtId="43" fontId="9" fillId="9" borderId="5" xfId="7" applyNumberFormat="1" applyFont="1" applyFill="1" applyBorder="1" applyAlignment="1">
      <alignment horizontal="center" vertical="center"/>
    </xf>
    <xf numFmtId="43" fontId="9" fillId="8" borderId="5" xfId="7" applyNumberFormat="1" applyFont="1" applyFill="1" applyBorder="1" applyAlignment="1">
      <alignment horizontal="center" vertical="center"/>
    </xf>
    <xf numFmtId="0" fontId="10" fillId="0" borderId="5" xfId="0" applyFont="1" applyFill="1" applyBorder="1" applyAlignment="1">
      <alignment horizontal="center" vertical="center"/>
    </xf>
    <xf numFmtId="43" fontId="10" fillId="0" borderId="5" xfId="7" applyNumberFormat="1" applyFont="1" applyFill="1" applyBorder="1" applyAlignment="1">
      <alignment horizontal="center" vertical="center"/>
    </xf>
    <xf numFmtId="43" fontId="10" fillId="0" borderId="5" xfId="7" applyNumberFormat="1" applyFont="1" applyFill="1" applyBorder="1">
      <alignment vertical="center"/>
    </xf>
    <xf numFmtId="0" fontId="10" fillId="0" borderId="5" xfId="0" applyFont="1" applyFill="1" applyBorder="1" applyAlignment="1">
      <alignment vertical="center"/>
    </xf>
    <xf numFmtId="0" fontId="9" fillId="0" borderId="5" xfId="0" applyFont="1" applyFill="1" applyBorder="1" applyAlignment="1">
      <alignment horizontal="left" vertical="center" indent="1"/>
    </xf>
    <xf numFmtId="43" fontId="9" fillId="0" borderId="5" xfId="7" applyNumberFormat="1" applyFont="1" applyFill="1" applyBorder="1" applyAlignment="1">
      <alignment horizontal="center" vertical="center"/>
    </xf>
    <xf numFmtId="43" fontId="9" fillId="0" borderId="5" xfId="7" applyNumberFormat="1" applyFont="1" applyFill="1" applyBorder="1">
      <alignment vertical="center"/>
    </xf>
    <xf numFmtId="177" fontId="9" fillId="0" borderId="5" xfId="0" applyNumberFormat="1" applyFont="1" applyFill="1" applyBorder="1" applyAlignment="1">
      <alignment vertical="center"/>
    </xf>
    <xf numFmtId="43" fontId="4" fillId="0" borderId="5" xfId="7" applyNumberFormat="1" applyFont="1" applyFill="1" applyBorder="1" applyAlignment="1">
      <alignment horizontal="center" vertical="center"/>
    </xf>
    <xf numFmtId="177" fontId="9" fillId="0" borderId="5" xfId="7" applyNumberFormat="1" applyFont="1" applyFill="1" applyBorder="1">
      <alignment vertical="center"/>
    </xf>
    <xf numFmtId="177" fontId="36" fillId="0" borderId="5" xfId="7" applyNumberFormat="1" applyFont="1" applyFill="1" applyBorder="1">
      <alignment vertical="center"/>
    </xf>
    <xf numFmtId="177" fontId="10" fillId="0" borderId="5" xfId="7" applyNumberFormat="1" applyFont="1" applyFill="1" applyBorder="1">
      <alignment vertical="center"/>
    </xf>
    <xf numFmtId="0" fontId="9" fillId="0" borderId="5" xfId="0" applyFont="1" applyFill="1" applyBorder="1" applyAlignment="1">
      <alignment vertical="center"/>
    </xf>
    <xf numFmtId="43" fontId="36" fillId="0" borderId="5" xfId="7" applyNumberFormat="1" applyFont="1" applyFill="1" applyBorder="1">
      <alignment vertical="center"/>
    </xf>
    <xf numFmtId="0" fontId="9" fillId="0" borderId="5" xfId="0" applyFont="1" applyFill="1" applyBorder="1" applyAlignment="1">
      <alignment horizontal="left" vertical="center"/>
    </xf>
    <xf numFmtId="0" fontId="9"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5" xfId="0" applyFont="1" applyFill="1" applyBorder="1" applyAlignment="1">
      <alignment horizontal="left" vertical="center"/>
    </xf>
    <xf numFmtId="0" fontId="9" fillId="0" borderId="5" xfId="0" applyFont="1" applyFill="1" applyBorder="1" applyAlignment="1">
      <alignment vertical="center" wrapText="1"/>
    </xf>
    <xf numFmtId="181" fontId="37" fillId="0" borderId="5" xfId="7" applyNumberFormat="1" applyFont="1" applyFill="1" applyBorder="1" applyAlignment="1">
      <alignment horizontal="center" vertical="center"/>
    </xf>
    <xf numFmtId="0" fontId="18" fillId="0" borderId="5" xfId="0" applyFont="1" applyFill="1" applyBorder="1" applyAlignment="1">
      <alignment horizontal="left" vertical="center" wrapText="1"/>
    </xf>
    <xf numFmtId="43" fontId="17" fillId="0" borderId="0" xfId="0" applyNumberFormat="1" applyFont="1" applyFill="1" applyBorder="1" applyAlignment="1">
      <alignment horizontal="center" vertical="center"/>
    </xf>
    <xf numFmtId="43" fontId="16" fillId="0" borderId="0" xfId="0" applyNumberFormat="1" applyFont="1" applyFill="1" applyBorder="1" applyAlignment="1">
      <alignment vertical="center"/>
    </xf>
    <xf numFmtId="0" fontId="18" fillId="0" borderId="14" xfId="0" applyFont="1" applyFill="1" applyBorder="1" applyAlignment="1">
      <alignment horizontal="left" vertical="center" wrapText="1"/>
    </xf>
    <xf numFmtId="0" fontId="18" fillId="0" borderId="17"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20" fillId="0" borderId="5" xfId="0" applyFont="1" applyFill="1" applyBorder="1" applyAlignment="1">
      <alignment vertical="center"/>
    </xf>
    <xf numFmtId="0" fontId="38" fillId="0" borderId="5" xfId="0" applyFont="1" applyFill="1" applyBorder="1" applyAlignment="1">
      <alignment vertical="center"/>
    </xf>
    <xf numFmtId="0" fontId="38" fillId="0" borderId="5" xfId="0" applyFont="1" applyFill="1" applyBorder="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12" fillId="0" borderId="0" xfId="0" applyFont="1" applyFill="1" applyAlignment="1">
      <alignment horizontal="center" vertical="center"/>
    </xf>
    <xf numFmtId="0" fontId="11" fillId="3" borderId="14" xfId="0" applyFont="1" applyFill="1" applyBorder="1" applyAlignment="1">
      <alignment horizontal="center" vertical="center"/>
    </xf>
    <xf numFmtId="0" fontId="11" fillId="10" borderId="14" xfId="0" applyFont="1" applyFill="1" applyBorder="1" applyAlignment="1">
      <alignment horizontal="center" vertical="center"/>
    </xf>
    <xf numFmtId="0" fontId="11" fillId="10" borderId="14" xfId="0" applyFont="1" applyFill="1" applyBorder="1" applyAlignment="1">
      <alignment horizontal="center" vertical="center" wrapText="1"/>
    </xf>
    <xf numFmtId="0" fontId="9" fillId="10" borderId="14"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39" fillId="0" borderId="5" xfId="0" applyFont="1" applyFill="1" applyBorder="1" applyAlignment="1">
      <alignment horizontal="center" vertical="center"/>
    </xf>
    <xf numFmtId="0" fontId="13" fillId="0" borderId="5"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5" xfId="0" applyNumberFormat="1" applyFont="1" applyFill="1" applyBorder="1" applyAlignment="1">
      <alignment horizontal="center" vertical="center"/>
    </xf>
    <xf numFmtId="0" fontId="9" fillId="0" borderId="5" xfId="0" applyFont="1" applyFill="1" applyBorder="1" applyAlignment="1">
      <alignment horizontal="center" vertical="center"/>
    </xf>
    <xf numFmtId="0" fontId="11" fillId="0" borderId="0" xfId="0" applyFont="1" applyFill="1" applyAlignment="1">
      <alignment horizontal="center" vertical="center"/>
    </xf>
    <xf numFmtId="57" fontId="9" fillId="3" borderId="14" xfId="0" applyNumberFormat="1" applyFont="1" applyFill="1" applyBorder="1" applyAlignment="1">
      <alignment horizontal="center" vertical="center" wrapText="1"/>
    </xf>
    <xf numFmtId="0" fontId="9" fillId="3" borderId="14" xfId="0" applyFont="1" applyFill="1" applyBorder="1" applyAlignment="1">
      <alignment horizontal="center" vertical="center"/>
    </xf>
    <xf numFmtId="0" fontId="11" fillId="0" borderId="5" xfId="0" applyFont="1" applyFill="1" applyBorder="1" applyAlignment="1">
      <alignment horizontal="left" vertical="center"/>
    </xf>
    <xf numFmtId="0" fontId="4" fillId="0" borderId="5" xfId="0" applyFont="1" applyFill="1" applyBorder="1" applyAlignment="1">
      <alignment horizontal="left" vertical="center" wrapText="1"/>
    </xf>
    <xf numFmtId="0" fontId="36" fillId="0" borderId="5" xfId="0" applyFont="1" applyFill="1" applyBorder="1" applyAlignment="1">
      <alignment horizontal="left" vertical="center"/>
    </xf>
    <xf numFmtId="0" fontId="36" fillId="0" borderId="5" xfId="0" applyFont="1" applyFill="1" applyBorder="1" applyAlignment="1">
      <alignment horizontal="left" vertical="center" wrapText="1"/>
    </xf>
    <xf numFmtId="0" fontId="33" fillId="0" borderId="0" xfId="0" applyFont="1" applyFill="1">
      <alignment vertical="center"/>
    </xf>
    <xf numFmtId="0" fontId="40" fillId="0" borderId="0" xfId="0" applyFont="1" applyFill="1">
      <alignment vertical="center"/>
    </xf>
    <xf numFmtId="0" fontId="14" fillId="0" borderId="0" xfId="0" applyFont="1" applyFill="1">
      <alignment vertical="center"/>
    </xf>
    <xf numFmtId="0" fontId="14" fillId="0" borderId="0" xfId="0" applyFont="1" applyFill="1" applyAlignment="1">
      <alignment horizontal="center" vertical="center"/>
    </xf>
    <xf numFmtId="0" fontId="14" fillId="0" borderId="0" xfId="0" applyFont="1" applyFill="1" applyAlignment="1">
      <alignment horizontal="left" vertical="center"/>
    </xf>
    <xf numFmtId="0" fontId="25" fillId="0" borderId="0" xfId="0" applyNumberFormat="1" applyFont="1" applyFill="1" applyAlignment="1">
      <alignment horizontal="center" vertical="center"/>
    </xf>
    <xf numFmtId="0" fontId="25" fillId="0" borderId="0" xfId="0" applyNumberFormat="1" applyFont="1" applyFill="1" applyAlignment="1">
      <alignment vertical="center"/>
    </xf>
    <xf numFmtId="0" fontId="14" fillId="0" borderId="0" xfId="0" applyFont="1" applyFill="1" applyAlignment="1">
      <alignment horizontal="right" vertical="center"/>
    </xf>
    <xf numFmtId="0" fontId="40" fillId="0" borderId="5" xfId="0"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43" fontId="17" fillId="0" borderId="5" xfId="7"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49" fontId="18" fillId="0" borderId="5" xfId="0" applyNumberFormat="1" applyFont="1" applyFill="1" applyBorder="1" applyAlignment="1">
      <alignment horizontal="center" vertical="center"/>
    </xf>
    <xf numFmtId="43" fontId="14" fillId="0" borderId="5" xfId="7" applyFont="1" applyFill="1" applyBorder="1" applyAlignment="1">
      <alignment horizontal="center" vertical="center" wrapText="1"/>
    </xf>
    <xf numFmtId="43" fontId="18" fillId="0" borderId="5" xfId="7" applyFont="1" applyFill="1" applyBorder="1" applyAlignment="1">
      <alignment horizontal="center" vertical="center" wrapText="1"/>
    </xf>
    <xf numFmtId="180" fontId="18" fillId="0" borderId="0" xfId="7" applyNumberFormat="1" applyFont="1" applyFill="1" applyBorder="1" applyAlignment="1">
      <alignment vertical="center"/>
    </xf>
    <xf numFmtId="180" fontId="18" fillId="0" borderId="0" xfId="7" applyNumberFormat="1" applyFont="1" applyFill="1" applyBorder="1" applyAlignment="1">
      <alignment horizontal="center" vertical="center"/>
    </xf>
    <xf numFmtId="43" fontId="18" fillId="0" borderId="0" xfId="0" applyNumberFormat="1" applyFont="1" applyFill="1" applyBorder="1" applyAlignment="1">
      <alignment horizontal="center" vertical="center"/>
    </xf>
    <xf numFmtId="49" fontId="18" fillId="0" borderId="0" xfId="7" applyNumberFormat="1" applyFont="1" applyFill="1" applyBorder="1" applyAlignment="1">
      <alignment horizontal="center" vertical="center"/>
    </xf>
    <xf numFmtId="0" fontId="41" fillId="0" borderId="0" xfId="0" applyFont="1" applyFill="1" applyBorder="1" applyAlignment="1">
      <alignment horizontal="center" vertical="center"/>
    </xf>
    <xf numFmtId="0" fontId="17" fillId="0" borderId="5" xfId="0"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6" xfId="0" applyFont="1" applyFill="1" applyBorder="1" applyAlignment="1">
      <alignment horizontal="center" vertical="center" wrapText="1"/>
    </xf>
    <xf numFmtId="49" fontId="18" fillId="0" borderId="5" xfId="0" applyNumberFormat="1" applyFont="1" applyFill="1" applyBorder="1" applyAlignment="1">
      <alignment horizontal="left" vertical="center"/>
    </xf>
    <xf numFmtId="49" fontId="18"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xf>
    <xf numFmtId="0" fontId="42" fillId="0" borderId="5" xfId="0" applyFont="1" applyFill="1" applyBorder="1" applyAlignment="1">
      <alignment horizontal="center" vertical="center"/>
    </xf>
    <xf numFmtId="49" fontId="42" fillId="0" borderId="5" xfId="0" applyNumberFormat="1" applyFont="1" applyFill="1" applyBorder="1" applyAlignment="1">
      <alignment horizontal="left" vertical="center"/>
    </xf>
    <xf numFmtId="10" fontId="43" fillId="0" borderId="5" xfId="7" applyNumberFormat="1" applyFont="1" applyFill="1" applyBorder="1" applyAlignment="1">
      <alignment horizontal="center" vertical="center"/>
    </xf>
    <xf numFmtId="185" fontId="43" fillId="0" borderId="5" xfId="7" applyNumberFormat="1" applyFont="1" applyFill="1" applyBorder="1" applyAlignment="1">
      <alignment horizontal="center" vertical="center"/>
    </xf>
    <xf numFmtId="185" fontId="43" fillId="0" borderId="5" xfId="7" applyNumberFormat="1" applyFont="1" applyFill="1" applyBorder="1" applyAlignment="1">
      <alignment horizontal="center" vertical="center" wrapText="1"/>
    </xf>
    <xf numFmtId="10" fontId="18" fillId="0" borderId="5" xfId="0" applyNumberFormat="1" applyFont="1" applyFill="1" applyBorder="1" applyAlignment="1">
      <alignment horizontal="center" vertical="center"/>
    </xf>
    <xf numFmtId="185" fontId="18" fillId="0" borderId="5" xfId="0" applyNumberFormat="1" applyFont="1" applyFill="1" applyBorder="1" applyAlignment="1">
      <alignment horizontal="center" vertical="center"/>
    </xf>
    <xf numFmtId="185" fontId="18"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xf>
    <xf numFmtId="9" fontId="18" fillId="0" borderId="5" xfId="0" applyNumberFormat="1" applyFont="1" applyFill="1" applyBorder="1" applyAlignment="1">
      <alignment horizontal="center" vertical="center" wrapText="1"/>
    </xf>
    <xf numFmtId="49" fontId="20" fillId="0" borderId="5" xfId="0" applyNumberFormat="1" applyFont="1" applyFill="1" applyBorder="1" applyAlignment="1">
      <alignment horizontal="left" vertical="center" wrapText="1"/>
    </xf>
    <xf numFmtId="49" fontId="18" fillId="0" borderId="5" xfId="0" applyNumberFormat="1" applyFont="1" applyFill="1" applyBorder="1" applyAlignment="1">
      <alignment horizontal="left" vertical="center" wrapText="1"/>
    </xf>
    <xf numFmtId="0" fontId="17" fillId="0" borderId="6" xfId="0" applyFont="1" applyFill="1" applyBorder="1" applyAlignment="1">
      <alignment horizontal="center" vertical="center"/>
    </xf>
    <xf numFmtId="0" fontId="17" fillId="0" borderId="16" xfId="0" applyFont="1" applyFill="1" applyBorder="1" applyAlignment="1">
      <alignment horizontal="center" vertical="center"/>
    </xf>
    <xf numFmtId="49" fontId="17" fillId="0" borderId="5" xfId="0" applyNumberFormat="1" applyFont="1" applyFill="1" applyBorder="1" applyAlignment="1">
      <alignment horizontal="center" vertical="center"/>
    </xf>
    <xf numFmtId="0" fontId="17" fillId="0" borderId="5" xfId="0" applyFont="1" applyFill="1" applyBorder="1" applyAlignment="1">
      <alignment vertical="center" wrapText="1"/>
    </xf>
    <xf numFmtId="49" fontId="18" fillId="0" borderId="5" xfId="0" applyNumberFormat="1" applyFont="1" applyFill="1" applyBorder="1" applyAlignment="1">
      <alignment vertical="center" wrapText="1"/>
    </xf>
    <xf numFmtId="10" fontId="18" fillId="0" borderId="5" xfId="0" applyNumberFormat="1" applyFont="1" applyFill="1" applyBorder="1" applyAlignment="1">
      <alignment horizontal="center" vertical="center" wrapText="1"/>
    </xf>
    <xf numFmtId="0" fontId="18" fillId="0" borderId="14" xfId="0" applyFont="1" applyFill="1" applyBorder="1" applyAlignment="1">
      <alignment horizontal="center" vertical="center"/>
    </xf>
    <xf numFmtId="0" fontId="18" fillId="0" borderId="14" xfId="0" applyFont="1" applyFill="1" applyBorder="1" applyAlignment="1">
      <alignment horizontal="center" vertical="center" wrapText="1"/>
    </xf>
    <xf numFmtId="0" fontId="18" fillId="0" borderId="13" xfId="0" applyFont="1" applyFill="1" applyBorder="1" applyAlignment="1">
      <alignment horizontal="center" vertical="center"/>
    </xf>
    <xf numFmtId="0" fontId="18" fillId="0" borderId="13" xfId="0" applyFont="1" applyFill="1" applyBorder="1" applyAlignment="1">
      <alignment horizontal="center" vertical="center" wrapText="1"/>
    </xf>
    <xf numFmtId="49" fontId="18" fillId="0" borderId="14" xfId="0" applyNumberFormat="1" applyFont="1" applyFill="1" applyBorder="1" applyAlignment="1">
      <alignment horizontal="center" vertical="center"/>
    </xf>
    <xf numFmtId="49" fontId="18" fillId="0" borderId="13" xfId="0" applyNumberFormat="1" applyFont="1" applyFill="1" applyBorder="1" applyAlignment="1">
      <alignment horizontal="center" vertical="center"/>
    </xf>
    <xf numFmtId="49" fontId="18" fillId="0" borderId="5" xfId="0" applyNumberFormat="1" applyFont="1" applyFill="1" applyBorder="1" applyAlignment="1">
      <alignment vertical="center"/>
    </xf>
    <xf numFmtId="49" fontId="18" fillId="0" borderId="14" xfId="0" applyNumberFormat="1" applyFont="1" applyFill="1" applyBorder="1" applyAlignment="1">
      <alignment horizontal="center" vertical="center" wrapText="1"/>
    </xf>
    <xf numFmtId="49" fontId="18" fillId="0" borderId="13" xfId="0" applyNumberFormat="1" applyFont="1" applyFill="1" applyBorder="1" applyAlignment="1">
      <alignment horizontal="center" vertical="center" wrapText="1"/>
    </xf>
    <xf numFmtId="180" fontId="17" fillId="0" borderId="5" xfId="7" applyNumberFormat="1" applyFont="1" applyFill="1" applyBorder="1" applyAlignment="1">
      <alignment horizontal="center" vertical="center"/>
    </xf>
    <xf numFmtId="180" fontId="17" fillId="0" borderId="5" xfId="7" applyNumberFormat="1" applyFont="1" applyFill="1" applyBorder="1" applyAlignment="1">
      <alignment horizontal="center" vertical="center" wrapText="1"/>
    </xf>
    <xf numFmtId="180" fontId="18" fillId="0" borderId="5" xfId="7" applyNumberFormat="1" applyFont="1" applyFill="1" applyBorder="1" applyAlignment="1">
      <alignment horizontal="center" vertical="center"/>
    </xf>
    <xf numFmtId="180" fontId="18" fillId="0" borderId="5" xfId="7" applyNumberFormat="1" applyFont="1" applyFill="1" applyBorder="1" applyAlignment="1">
      <alignment horizontal="right" vertical="center"/>
    </xf>
    <xf numFmtId="179" fontId="18" fillId="0" borderId="5" xfId="7" applyNumberFormat="1" applyFont="1" applyFill="1" applyBorder="1" applyAlignment="1">
      <alignment horizontal="right" vertical="center"/>
    </xf>
    <xf numFmtId="49" fontId="20" fillId="0" borderId="5" xfId="0" applyNumberFormat="1" applyFont="1" applyFill="1" applyBorder="1" applyAlignment="1">
      <alignment horizontal="center" vertical="center" wrapText="1"/>
    </xf>
    <xf numFmtId="0" fontId="38" fillId="0" borderId="5" xfId="0" applyFont="1" applyFill="1" applyBorder="1" applyAlignment="1">
      <alignment vertical="center" wrapText="1"/>
    </xf>
    <xf numFmtId="180" fontId="43" fillId="0" borderId="5" xfId="7" applyNumberFormat="1" applyFont="1" applyFill="1" applyBorder="1" applyAlignment="1">
      <alignment horizontal="right" vertical="center"/>
    </xf>
    <xf numFmtId="9" fontId="20" fillId="0" borderId="5" xfId="0" applyNumberFormat="1" applyFont="1" applyFill="1" applyBorder="1" applyAlignment="1">
      <alignment horizontal="center" vertical="center" wrapText="1"/>
    </xf>
    <xf numFmtId="49" fontId="20" fillId="0" borderId="5" xfId="0" applyNumberFormat="1" applyFont="1" applyFill="1" applyBorder="1" applyAlignment="1">
      <alignment vertical="center" wrapText="1"/>
    </xf>
    <xf numFmtId="180" fontId="18" fillId="0" borderId="5" xfId="7" applyNumberFormat="1" applyFont="1" applyFill="1" applyBorder="1" applyAlignment="1">
      <alignment horizontal="center" vertical="center" wrapText="1"/>
    </xf>
    <xf numFmtId="43" fontId="41" fillId="0" borderId="0" xfId="0" applyNumberFormat="1" applyFont="1" applyFill="1" applyBorder="1" applyAlignment="1">
      <alignment horizontal="center" vertical="center"/>
    </xf>
    <xf numFmtId="0" fontId="41" fillId="0" borderId="0" xfId="0" applyFont="1" applyFill="1" applyBorder="1" applyAlignment="1">
      <alignment horizontal="center" vertical="center" wrapText="1"/>
    </xf>
    <xf numFmtId="43" fontId="18" fillId="0" borderId="0" xfId="7" applyNumberFormat="1" applyFont="1" applyFill="1" applyBorder="1" applyAlignment="1">
      <alignment horizontal="center" vertical="center"/>
    </xf>
    <xf numFmtId="0" fontId="18" fillId="0" borderId="0" xfId="0" applyFont="1" applyFill="1" applyBorder="1" applyAlignment="1">
      <alignment horizontal="center" vertical="center" wrapText="1"/>
    </xf>
    <xf numFmtId="43" fontId="17" fillId="0" borderId="5" xfId="7" applyNumberFormat="1" applyFont="1" applyFill="1" applyBorder="1" applyAlignment="1">
      <alignment horizontal="center" vertical="center"/>
    </xf>
    <xf numFmtId="0" fontId="17" fillId="0" borderId="14" xfId="0" applyFont="1" applyFill="1" applyBorder="1" applyAlignment="1">
      <alignment horizontal="center" vertical="center"/>
    </xf>
    <xf numFmtId="49" fontId="17" fillId="0" borderId="14" xfId="0" applyNumberFormat="1" applyFont="1" applyFill="1" applyBorder="1" applyAlignment="1">
      <alignment horizontal="center" vertical="center"/>
    </xf>
    <xf numFmtId="43" fontId="38" fillId="0" borderId="5" xfId="7" applyNumberFormat="1" applyFont="1" applyFill="1" applyBorder="1" applyAlignment="1">
      <alignment horizontal="center" vertical="center" wrapText="1"/>
    </xf>
    <xf numFmtId="0" fontId="17" fillId="0" borderId="13" xfId="0" applyFont="1" applyFill="1" applyBorder="1" applyAlignment="1">
      <alignment horizontal="center" vertical="center"/>
    </xf>
    <xf numFmtId="49" fontId="17" fillId="0" borderId="13" xfId="0" applyNumberFormat="1" applyFont="1" applyFill="1" applyBorder="1" applyAlignment="1">
      <alignment horizontal="center" vertical="center"/>
    </xf>
    <xf numFmtId="180" fontId="17" fillId="0" borderId="13" xfId="7" applyNumberFormat="1" applyFont="1" applyFill="1" applyBorder="1" applyAlignment="1">
      <alignment horizontal="center" vertical="center"/>
    </xf>
    <xf numFmtId="0" fontId="17" fillId="0" borderId="13" xfId="0" applyFont="1" applyFill="1" applyBorder="1" applyAlignment="1">
      <alignment horizontal="center" vertical="center" wrapText="1"/>
    </xf>
    <xf numFmtId="180" fontId="17" fillId="0" borderId="13" xfId="7" applyNumberFormat="1" applyFont="1" applyFill="1" applyBorder="1" applyAlignment="1">
      <alignment horizontal="left" vertical="center"/>
    </xf>
    <xf numFmtId="49" fontId="18" fillId="0" borderId="13" xfId="7" applyNumberFormat="1" applyFont="1" applyFill="1" applyBorder="1" applyAlignment="1">
      <alignment horizontal="center" vertical="center"/>
    </xf>
    <xf numFmtId="177" fontId="17" fillId="0" borderId="5" xfId="0" applyNumberFormat="1" applyFont="1" applyFill="1" applyBorder="1" applyAlignment="1">
      <alignment horizontal="center" vertical="center" wrapText="1"/>
    </xf>
    <xf numFmtId="10" fontId="17" fillId="0" borderId="5" xfId="14" applyNumberFormat="1" applyFont="1" applyFill="1" applyBorder="1" applyAlignment="1">
      <alignment horizontal="center" vertical="center" wrapText="1"/>
    </xf>
    <xf numFmtId="180" fontId="18" fillId="0" borderId="13" xfId="7" applyNumberFormat="1" applyFont="1" applyFill="1" applyBorder="1" applyAlignment="1">
      <alignment horizontal="center" vertical="center"/>
    </xf>
    <xf numFmtId="43" fontId="18" fillId="0" borderId="5" xfId="0" applyNumberFormat="1" applyFont="1" applyFill="1" applyBorder="1" applyAlignment="1">
      <alignment vertical="center"/>
    </xf>
    <xf numFmtId="180" fontId="18" fillId="0" borderId="5" xfId="7" applyNumberFormat="1" applyFont="1" applyFill="1" applyBorder="1" applyAlignment="1">
      <alignment horizontal="left" vertical="center" wrapText="1"/>
    </xf>
    <xf numFmtId="49" fontId="18" fillId="0" borderId="5" xfId="7" applyNumberFormat="1" applyFont="1" applyFill="1" applyBorder="1" applyAlignment="1">
      <alignment horizontal="left" vertical="center" wrapText="1"/>
    </xf>
    <xf numFmtId="43" fontId="18" fillId="0" borderId="5" xfId="7" applyNumberFormat="1" applyFont="1" applyFill="1" applyBorder="1" applyAlignment="1">
      <alignment horizontal="right" vertical="center"/>
    </xf>
    <xf numFmtId="10" fontId="18" fillId="0" borderId="5" xfId="14" applyNumberFormat="1" applyFont="1" applyFill="1" applyBorder="1" applyAlignment="1">
      <alignment horizontal="left" vertical="center"/>
    </xf>
    <xf numFmtId="9" fontId="18" fillId="0" borderId="5" xfId="7" applyNumberFormat="1" applyFont="1" applyFill="1" applyBorder="1" applyAlignment="1">
      <alignment horizontal="left" vertical="center" wrapText="1"/>
    </xf>
    <xf numFmtId="0" fontId="17" fillId="0" borderId="5" xfId="0" applyFont="1" applyFill="1" applyBorder="1" applyAlignment="1">
      <alignment horizontal="left" vertical="center" wrapText="1"/>
    </xf>
    <xf numFmtId="180" fontId="17" fillId="0" borderId="5" xfId="7" applyNumberFormat="1" applyFont="1" applyFill="1" applyBorder="1" applyAlignment="1">
      <alignment horizontal="left" vertical="center" wrapText="1"/>
    </xf>
    <xf numFmtId="49" fontId="17" fillId="0" borderId="5" xfId="7" applyNumberFormat="1" applyFont="1" applyFill="1" applyBorder="1" applyAlignment="1">
      <alignment horizontal="left" vertical="center" wrapText="1"/>
    </xf>
    <xf numFmtId="180" fontId="43" fillId="0" borderId="5" xfId="7" applyNumberFormat="1" applyFont="1" applyFill="1" applyBorder="1" applyAlignment="1">
      <alignment horizontal="center" vertical="center" wrapText="1"/>
    </xf>
    <xf numFmtId="49" fontId="43" fillId="0" borderId="5" xfId="7" applyNumberFormat="1" applyFont="1" applyFill="1" applyBorder="1" applyAlignment="1">
      <alignment horizontal="left" vertical="center" wrapText="1"/>
    </xf>
    <xf numFmtId="180" fontId="18" fillId="9" borderId="5" xfId="7" applyNumberFormat="1" applyFont="1" applyFill="1" applyBorder="1" applyAlignment="1">
      <alignment horizontal="right" vertical="center"/>
    </xf>
    <xf numFmtId="0" fontId="44" fillId="0" borderId="5" xfId="0" applyFont="1" applyFill="1" applyBorder="1" applyAlignment="1">
      <alignment vertical="center" wrapText="1"/>
    </xf>
    <xf numFmtId="0" fontId="18" fillId="0" borderId="5" xfId="0" applyFont="1" applyFill="1" applyBorder="1" applyAlignment="1">
      <alignment horizontal="center" vertical="center" wrapText="1"/>
    </xf>
    <xf numFmtId="49" fontId="43" fillId="0" borderId="5" xfId="7" applyNumberFormat="1" applyFont="1" applyFill="1" applyBorder="1" applyAlignment="1">
      <alignment horizontal="center" vertical="center" wrapText="1"/>
    </xf>
    <xf numFmtId="49" fontId="33" fillId="0" borderId="20" xfId="0" applyNumberFormat="1" applyFont="1" applyFill="1" applyBorder="1" applyAlignment="1">
      <alignment horizontal="center" vertical="center" wrapText="1"/>
    </xf>
    <xf numFmtId="186" fontId="33" fillId="0" borderId="6" xfId="0" applyNumberFormat="1" applyFont="1" applyFill="1" applyBorder="1" applyAlignment="1">
      <alignment horizontal="center" vertical="center"/>
    </xf>
    <xf numFmtId="49" fontId="33" fillId="0" borderId="6" xfId="0" applyNumberFormat="1" applyFont="1" applyFill="1" applyBorder="1" applyAlignment="1">
      <alignment horizontal="center" vertical="center"/>
    </xf>
    <xf numFmtId="49" fontId="33" fillId="0" borderId="6" xfId="0" applyNumberFormat="1" applyFont="1" applyFill="1" applyBorder="1" applyAlignment="1">
      <alignment horizontal="center" vertical="center" wrapText="1"/>
    </xf>
    <xf numFmtId="187" fontId="33" fillId="0" borderId="6" xfId="0" applyNumberFormat="1" applyFont="1" applyFill="1" applyBorder="1" applyAlignment="1">
      <alignment horizontal="center" vertical="center"/>
    </xf>
    <xf numFmtId="188" fontId="33" fillId="0" borderId="6" xfId="0" applyNumberFormat="1" applyFont="1" applyFill="1" applyBorder="1" applyAlignment="1">
      <alignment horizontal="center" vertical="center"/>
    </xf>
    <xf numFmtId="49" fontId="33" fillId="11" borderId="6" xfId="0" applyNumberFormat="1" applyFont="1" applyFill="1" applyBorder="1" applyAlignment="1">
      <alignment horizontal="center" vertical="center" wrapText="1"/>
    </xf>
    <xf numFmtId="49" fontId="33" fillId="11" borderId="6" xfId="0" applyNumberFormat="1" applyFont="1" applyFill="1" applyBorder="1" applyAlignment="1">
      <alignment horizontal="center" vertical="center"/>
    </xf>
    <xf numFmtId="186" fontId="33" fillId="0" borderId="6" xfId="0" applyNumberFormat="1" applyFont="1" applyFill="1" applyBorder="1" applyAlignment="1">
      <alignment horizontal="center" vertical="center" wrapText="1"/>
    </xf>
    <xf numFmtId="49" fontId="33" fillId="0" borderId="14" xfId="0" applyNumberFormat="1" applyFont="1" applyFill="1" applyBorder="1" applyAlignment="1">
      <alignment horizontal="center" vertical="center" wrapText="1"/>
    </xf>
    <xf numFmtId="49" fontId="31" fillId="0" borderId="5" xfId="0" applyNumberFormat="1" applyFont="1" applyFill="1" applyBorder="1" applyAlignment="1">
      <alignment horizontal="center" vertical="center" wrapText="1"/>
    </xf>
    <xf numFmtId="0" fontId="33" fillId="0" borderId="5" xfId="0" applyFont="1" applyFill="1" applyBorder="1" applyAlignment="1">
      <alignment horizontal="center" vertical="center" wrapText="1"/>
    </xf>
    <xf numFmtId="188" fontId="33" fillId="0" borderId="5" xfId="0" applyNumberFormat="1" applyFont="1" applyFill="1" applyBorder="1" applyAlignment="1">
      <alignment horizontal="center" vertical="center"/>
    </xf>
    <xf numFmtId="188" fontId="33" fillId="0" borderId="5" xfId="0" applyNumberFormat="1"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5" xfId="0" applyFont="1" applyFill="1" applyBorder="1" applyAlignment="1">
      <alignment horizontal="left" vertical="center" wrapText="1"/>
    </xf>
    <xf numFmtId="49" fontId="31" fillId="0" borderId="5" xfId="0" applyNumberFormat="1" applyFont="1" applyFill="1" applyBorder="1" applyAlignment="1">
      <alignment horizontal="center" vertical="center"/>
    </xf>
    <xf numFmtId="49" fontId="45" fillId="0" borderId="5" xfId="0" applyNumberFormat="1" applyFont="1" applyFill="1" applyBorder="1" applyAlignment="1">
      <alignment horizontal="center" vertical="center"/>
    </xf>
    <xf numFmtId="0" fontId="0" fillId="0" borderId="5" xfId="0" applyBorder="1" applyAlignment="1">
      <alignment horizontal="center" vertical="center"/>
    </xf>
    <xf numFmtId="186" fontId="31" fillId="0" borderId="5" xfId="0" applyNumberFormat="1" applyFont="1" applyFill="1" applyBorder="1" applyAlignment="1">
      <alignment horizontal="center" vertical="center"/>
    </xf>
    <xf numFmtId="0" fontId="31" fillId="0" borderId="5" xfId="0" applyNumberFormat="1" applyFont="1" applyFill="1" applyBorder="1" applyAlignment="1">
      <alignment horizontal="center" vertical="center" wrapText="1"/>
    </xf>
    <xf numFmtId="0" fontId="31" fillId="0" borderId="5" xfId="0" applyNumberFormat="1" applyFont="1" applyFill="1" applyBorder="1" applyAlignment="1">
      <alignment horizontal="center" vertical="center"/>
    </xf>
    <xf numFmtId="187" fontId="31" fillId="0" borderId="5" xfId="0" applyNumberFormat="1" applyFont="1" applyFill="1" applyBorder="1" applyAlignment="1">
      <alignment horizontal="center" vertical="center"/>
    </xf>
    <xf numFmtId="188" fontId="31" fillId="0" borderId="5" xfId="0" applyNumberFormat="1" applyFont="1" applyFill="1" applyBorder="1" applyAlignment="1">
      <alignment horizontal="center" vertical="center"/>
    </xf>
    <xf numFmtId="188" fontId="31" fillId="0" borderId="5" xfId="0" applyNumberFormat="1" applyFont="1" applyFill="1" applyBorder="1" applyAlignment="1">
      <alignment horizontal="center" vertical="center" wrapText="1"/>
    </xf>
    <xf numFmtId="0" fontId="21" fillId="0" borderId="0" xfId="0" applyFont="1" applyAlignment="1">
      <alignment vertical="center"/>
    </xf>
    <xf numFmtId="0" fontId="21" fillId="0" borderId="0" xfId="0" applyFont="1" applyAlignment="1">
      <alignment horizontal="center" vertical="center"/>
    </xf>
    <xf numFmtId="0" fontId="21" fillId="12" borderId="5" xfId="0" applyFont="1" applyFill="1" applyBorder="1" applyAlignment="1">
      <alignment horizontal="center" vertical="center" wrapText="1"/>
    </xf>
    <xf numFmtId="49" fontId="21" fillId="12" borderId="5" xfId="0" applyNumberFormat="1" applyFont="1" applyFill="1" applyBorder="1" applyAlignment="1">
      <alignment horizontal="center" vertical="center" wrapText="1"/>
    </xf>
    <xf numFmtId="49" fontId="27" fillId="0" borderId="5" xfId="0" applyNumberFormat="1" applyFont="1" applyFill="1" applyBorder="1" applyAlignment="1">
      <alignment horizontal="left" vertical="center"/>
    </xf>
    <xf numFmtId="0" fontId="18" fillId="0" borderId="5" xfId="0" applyNumberFormat="1" applyFont="1" applyFill="1" applyBorder="1" applyAlignment="1">
      <alignment horizontal="left" vertical="center" wrapText="1"/>
    </xf>
    <xf numFmtId="0" fontId="17" fillId="0" borderId="5" xfId="0" applyNumberFormat="1" applyFont="1" applyFill="1" applyBorder="1" applyAlignment="1">
      <alignment horizontal="left" vertical="center"/>
    </xf>
    <xf numFmtId="0" fontId="17" fillId="0" borderId="5" xfId="0" applyNumberFormat="1" applyFont="1" applyFill="1" applyBorder="1" applyAlignment="1">
      <alignment horizontal="left" vertical="center" wrapText="1"/>
    </xf>
    <xf numFmtId="0" fontId="27" fillId="0" borderId="5" xfId="0" applyFont="1" applyFill="1" applyBorder="1" applyAlignment="1">
      <alignment horizontal="left" vertical="center"/>
    </xf>
    <xf numFmtId="0" fontId="21" fillId="0" borderId="21" xfId="0" applyFont="1" applyFill="1" applyBorder="1" applyAlignment="1">
      <alignment horizontal="center" vertical="center" wrapText="1"/>
    </xf>
    <xf numFmtId="0" fontId="18" fillId="0" borderId="21" xfId="0" applyNumberFormat="1" applyFont="1" applyFill="1" applyBorder="1" applyAlignment="1">
      <alignment horizontal="left" vertical="center" wrapText="1"/>
    </xf>
    <xf numFmtId="0" fontId="7" fillId="0" borderId="0" xfId="0" applyFont="1" applyFill="1">
      <alignment vertical="center"/>
    </xf>
    <xf numFmtId="0" fontId="0" fillId="0" borderId="0" xfId="0" applyFill="1">
      <alignment vertical="center"/>
    </xf>
    <xf numFmtId="0" fontId="0" fillId="0" borderId="0" xfId="0" applyAlignment="1">
      <alignment horizontal="center" vertical="center"/>
    </xf>
    <xf numFmtId="43" fontId="0" fillId="0" borderId="0" xfId="0" applyNumberFormat="1">
      <alignment vertical="center"/>
    </xf>
    <xf numFmtId="0" fontId="46" fillId="0" borderId="5" xfId="61" applyFont="1" applyFill="1" applyBorder="1" applyAlignment="1">
      <alignment horizontal="center" vertical="center" wrapText="1"/>
    </xf>
    <xf numFmtId="0" fontId="46" fillId="6" borderId="5" xfId="61" applyFont="1" applyFill="1" applyBorder="1" applyAlignment="1">
      <alignment horizontal="center" vertical="center" wrapText="1"/>
    </xf>
    <xf numFmtId="0" fontId="47" fillId="0" borderId="5" xfId="61" applyFont="1" applyFill="1" applyBorder="1" applyAlignment="1">
      <alignment horizontal="center" vertical="center" wrapText="1"/>
    </xf>
    <xf numFmtId="0" fontId="48" fillId="0" borderId="5" xfId="61" applyFont="1" applyFill="1" applyBorder="1" applyAlignment="1">
      <alignment horizontal="center" vertical="center" wrapText="1"/>
    </xf>
    <xf numFmtId="0" fontId="43" fillId="0" borderId="5" xfId="61" applyFont="1" applyFill="1" applyBorder="1" applyAlignment="1">
      <alignment horizontal="center" vertical="center" wrapText="1"/>
    </xf>
    <xf numFmtId="0" fontId="49" fillId="0" borderId="5" xfId="0" applyFont="1" applyFill="1" applyBorder="1" applyAlignment="1">
      <alignment horizontal="center" vertical="center" wrapText="1"/>
    </xf>
    <xf numFmtId="0" fontId="49" fillId="0" borderId="5" xfId="0" applyFont="1" applyFill="1" applyBorder="1" applyAlignment="1">
      <alignment horizontal="center" vertical="center"/>
    </xf>
    <xf numFmtId="0" fontId="18" fillId="0" borderId="5" xfId="61" applyFont="1" applyFill="1" applyBorder="1" applyAlignment="1">
      <alignment horizontal="center" vertical="center" wrapText="1"/>
    </xf>
    <xf numFmtId="0" fontId="50" fillId="0" borderId="5" xfId="61" applyFont="1" applyFill="1" applyBorder="1" applyAlignment="1">
      <alignment horizontal="center" vertical="center" wrapText="1"/>
    </xf>
    <xf numFmtId="0" fontId="51" fillId="0" borderId="5" xfId="61" applyFont="1" applyFill="1" applyBorder="1" applyAlignment="1">
      <alignment horizontal="center" vertical="center" wrapText="1"/>
    </xf>
    <xf numFmtId="43" fontId="46" fillId="6" borderId="5" xfId="61" applyNumberFormat="1" applyFont="1" applyFill="1" applyBorder="1" applyAlignment="1">
      <alignment horizontal="center" vertical="center" wrapText="1"/>
    </xf>
    <xf numFmtId="43" fontId="46" fillId="0" borderId="5" xfId="61" applyNumberFormat="1" applyFont="1" applyFill="1" applyBorder="1" applyAlignment="1">
      <alignment horizontal="center" vertical="center" wrapText="1"/>
    </xf>
    <xf numFmtId="43" fontId="47" fillId="0" borderId="5" xfId="61" applyNumberFormat="1" applyFont="1" applyFill="1" applyBorder="1" applyAlignment="1">
      <alignment horizontal="center" vertical="center" wrapText="1"/>
    </xf>
    <xf numFmtId="189" fontId="18" fillId="0" borderId="5" xfId="61" applyNumberFormat="1" applyFont="1" applyFill="1" applyBorder="1" applyAlignment="1">
      <alignment horizontal="right" vertical="center" wrapText="1"/>
    </xf>
    <xf numFmtId="43" fontId="18" fillId="0" borderId="5" xfId="61" applyNumberFormat="1" applyFont="1" applyFill="1" applyBorder="1" applyAlignment="1">
      <alignment horizontal="right" vertical="center" wrapText="1"/>
    </xf>
    <xf numFmtId="0" fontId="48" fillId="0" borderId="5" xfId="61" applyFont="1" applyFill="1" applyBorder="1" applyAlignment="1">
      <alignment horizontal="center" vertical="center"/>
    </xf>
    <xf numFmtId="0" fontId="0" fillId="0" borderId="5" xfId="0" applyBorder="1">
      <alignment vertical="center"/>
    </xf>
    <xf numFmtId="0" fontId="46" fillId="0" borderId="5" xfId="61" applyFont="1" applyFill="1" applyBorder="1" applyAlignment="1">
      <alignment horizontal="center" vertical="center"/>
    </xf>
    <xf numFmtId="189" fontId="17" fillId="0" borderId="5" xfId="61" applyNumberFormat="1" applyFont="1" applyFill="1" applyBorder="1" applyAlignment="1">
      <alignment horizontal="right" vertical="center" wrapText="1"/>
    </xf>
    <xf numFmtId="43" fontId="17" fillId="0" borderId="5" xfId="61" applyNumberFormat="1" applyFont="1" applyFill="1" applyBorder="1" applyAlignment="1">
      <alignment horizontal="right" vertical="center" wrapText="1"/>
    </xf>
    <xf numFmtId="0" fontId="47" fillId="0" borderId="5" xfId="61" applyFont="1" applyFill="1" applyBorder="1" applyAlignment="1">
      <alignment horizontal="center" vertical="center"/>
    </xf>
    <xf numFmtId="0" fontId="8" fillId="0" borderId="5" xfId="0" applyFont="1" applyBorder="1">
      <alignment vertical="center"/>
    </xf>
    <xf numFmtId="0" fontId="46" fillId="0" borderId="5" xfId="61" applyFont="1" applyFill="1" applyBorder="1" applyAlignment="1">
      <alignment horizontal="left" vertical="center" wrapText="1"/>
    </xf>
    <xf numFmtId="0" fontId="43" fillId="0" borderId="5" xfId="61" applyFont="1" applyFill="1" applyBorder="1" applyAlignment="1">
      <alignment horizontal="left" vertical="center" wrapText="1"/>
    </xf>
    <xf numFmtId="0" fontId="7" fillId="0" borderId="5" xfId="0" applyFont="1" applyFill="1" applyBorder="1">
      <alignment vertical="center"/>
    </xf>
    <xf numFmtId="0" fontId="0" fillId="0" borderId="5" xfId="0" applyFill="1" applyBorder="1">
      <alignment vertical="center"/>
    </xf>
    <xf numFmtId="189" fontId="18" fillId="4" borderId="5" xfId="61" applyNumberFormat="1" applyFont="1" applyFill="1" applyBorder="1" applyAlignment="1">
      <alignment horizontal="right" vertical="center" wrapText="1"/>
    </xf>
    <xf numFmtId="0" fontId="0" fillId="0" borderId="22" xfId="0" applyBorder="1">
      <alignment vertical="center"/>
    </xf>
    <xf numFmtId="0" fontId="0" fillId="0" borderId="23" xfId="0" applyBorder="1">
      <alignment vertical="center"/>
    </xf>
    <xf numFmtId="0" fontId="0" fillId="0" borderId="24" xfId="0" applyBorder="1">
      <alignment vertical="center"/>
    </xf>
    <xf numFmtId="43" fontId="0" fillId="0" borderId="22" xfId="0" applyNumberFormat="1" applyBorder="1">
      <alignment vertical="center"/>
    </xf>
    <xf numFmtId="43" fontId="0" fillId="0" borderId="23" xfId="0" applyNumberFormat="1" applyBorder="1">
      <alignment vertical="center"/>
    </xf>
    <xf numFmtId="0" fontId="0" fillId="0" borderId="25" xfId="0" applyBorder="1">
      <alignment vertical="center"/>
    </xf>
    <xf numFmtId="0" fontId="0" fillId="0" borderId="26" xfId="0" applyBorder="1">
      <alignment vertical="center"/>
    </xf>
    <xf numFmtId="43" fontId="0" fillId="0" borderId="25" xfId="0" applyNumberFormat="1" applyBorder="1">
      <alignment vertical="center"/>
    </xf>
    <xf numFmtId="43" fontId="0" fillId="0" borderId="27" xfId="0" applyNumberFormat="1" applyBorder="1">
      <alignment vertical="center"/>
    </xf>
    <xf numFmtId="0" fontId="0" fillId="0" borderId="28" xfId="0" applyBorder="1">
      <alignment vertical="center"/>
    </xf>
    <xf numFmtId="0" fontId="0" fillId="0" borderId="29" xfId="0" applyBorder="1">
      <alignment vertical="center"/>
    </xf>
    <xf numFmtId="43" fontId="0" fillId="0" borderId="28" xfId="0" applyNumberFormat="1" applyBorder="1">
      <alignment vertical="center"/>
    </xf>
    <xf numFmtId="43" fontId="0" fillId="0" borderId="30" xfId="0" applyNumberFormat="1" applyBorder="1">
      <alignment vertical="center"/>
    </xf>
  </cellXfs>
  <cellStyles count="89">
    <cellStyle name="常规" xfId="0" builtinId="0"/>
    <cellStyle name="货币[0]" xfId="1" builtinId="7"/>
    <cellStyle name="常规 2 2 2 2" xfId="2"/>
    <cellStyle name="20% - 强调文字颜色 3" xfId="3" builtinId="38"/>
    <cellStyle name="输入" xfId="4" builtinId="20"/>
    <cellStyle name="货币" xfId="5" builtinId="4"/>
    <cellStyle name="千位分隔[0]" xfId="6" builtinId="6"/>
    <cellStyle name="千位分隔" xfId="7" builtinId="3"/>
    <cellStyle name="常规 7 3" xfId="8"/>
    <cellStyle name="40% - 强调文字颜色 3" xfId="9" builtinId="39"/>
    <cellStyle name="差" xfId="10" builtinId="27"/>
    <cellStyle name="60% - 强调文字颜色 3" xfId="11" builtinId="40"/>
    <cellStyle name="常规 12 2 3" xfId="12"/>
    <cellStyle name="超链接" xfId="13" builtinId="8"/>
    <cellStyle name="百分比" xfId="14" builtinId="5"/>
    <cellStyle name="常规_Sheet1 2" xfId="15"/>
    <cellStyle name="已访问的超链接" xfId="16" builtinId="9"/>
    <cellStyle name="注释" xfId="17" builtinId="10"/>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标题 2" xfId="26" builtinId="17"/>
    <cellStyle name="60% - 强调文字颜色 1" xfId="27" builtinId="32"/>
    <cellStyle name="标题 3" xfId="28" builtinId="18"/>
    <cellStyle name="60% - 强调文字颜色 4" xfId="29" builtinId="44"/>
    <cellStyle name="输出" xfId="30" builtinId="21"/>
    <cellStyle name="计算" xfId="31" builtinId="22"/>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常规 2 9"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常规 7 2" xfId="45"/>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常规 3 3" xfId="51"/>
    <cellStyle name="强调文字颜色 5" xfId="52" builtinId="45"/>
    <cellStyle name="常规 2 2" xfId="53"/>
    <cellStyle name="40% - 强调文字颜色 5" xfId="54" builtinId="47"/>
    <cellStyle name="常规 9 2 3" xfId="55"/>
    <cellStyle name="常规 11 2 2 2 2" xfId="56"/>
    <cellStyle name="60% - 强调文字颜色 5" xfId="57" builtinId="48"/>
    <cellStyle name="强调文字颜色 6" xfId="58" builtinId="49"/>
    <cellStyle name="40% - 强调文字颜色 6" xfId="59" builtinId="51"/>
    <cellStyle name="60% - 强调文字颜色 6" xfId="60" builtinId="52"/>
    <cellStyle name="常规 2" xfId="61"/>
    <cellStyle name="常规_Sheet1" xfId="62"/>
    <cellStyle name="常规 3" xfId="63"/>
    <cellStyle name="常规 4" xfId="64"/>
    <cellStyle name="常规 2 4 6" xfId="65"/>
    <cellStyle name="常规 2 4 4" xfId="66"/>
    <cellStyle name="常规 5 4" xfId="67"/>
    <cellStyle name="常规 9 4" xfId="68"/>
    <cellStyle name="常规 2 10" xfId="69"/>
    <cellStyle name="常规 2 2 6" xfId="70"/>
    <cellStyle name="常规 3 9" xfId="71"/>
    <cellStyle name="常规 30 2" xfId="72"/>
    <cellStyle name="常规 25 2" xfId="73"/>
    <cellStyle name="常规 8 5" xfId="74"/>
    <cellStyle name="常规 5 7" xfId="75"/>
    <cellStyle name="常规 11 2 3" xfId="76"/>
    <cellStyle name="常规 12 6 2" xfId="77"/>
    <cellStyle name="常规 2 3 6" xfId="78"/>
    <cellStyle name="常规 21 2" xfId="79"/>
    <cellStyle name="常规 17 2" xfId="80"/>
    <cellStyle name="常规 22 2" xfId="81"/>
    <cellStyle name="常规 19 2" xfId="82"/>
    <cellStyle name="常规 4 6" xfId="83"/>
    <cellStyle name="常规 23 2" xfId="84"/>
    <cellStyle name="常规 3 8" xfId="85"/>
    <cellStyle name="常规 12 2" xfId="86"/>
    <cellStyle name="常规 109" xfId="87"/>
    <cellStyle name="Normal" xfId="88"/>
  </cellStyles>
  <dxfs count="3">
    <dxf>
      <numFmt numFmtId="43" formatCode="_ * #,##0.00_ ;_ * \-#,##0.00_ ;_ * &quot;-&quot;??_ ;_ @_ "/>
    </dxf>
    <dxf>
      <numFmt numFmtId="43" formatCode="_ * #,##0.00_ ;_ * \-#,##0.00_ ;_ * &quot;-&quot;??_ ;_ @_ "/>
    </dxf>
    <dxf>
      <font>
        <color rgb="FF9C0006"/>
      </font>
      <fill>
        <patternFill patternType="solid">
          <bgColor rgb="FFFFC7CE"/>
        </patternFill>
      </fill>
    </dxf>
  </dxf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externalLink" Target="externalLinks/externalLink5.xml"/><Relationship Id="rId23" Type="http://schemas.openxmlformats.org/officeDocument/2006/relationships/externalLink" Target="externalLinks/externalLink4.xml"/><Relationship Id="rId22" Type="http://schemas.openxmlformats.org/officeDocument/2006/relationships/externalLink" Target="externalLinks/externalLink3.xml"/><Relationship Id="rId21" Type="http://schemas.openxmlformats.org/officeDocument/2006/relationships/externalLink" Target="externalLinks/externalLink2.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pivotCacheDefinition" Target="pivotCache/pivotCacheDefinition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14</xdr:col>
      <xdr:colOff>0</xdr:colOff>
      <xdr:row>5</xdr:row>
      <xdr:rowOff>0</xdr:rowOff>
    </xdr:from>
    <xdr:to>
      <xdr:col>23</xdr:col>
      <xdr:colOff>428625</xdr:colOff>
      <xdr:row>12</xdr:row>
      <xdr:rowOff>82550</xdr:rowOff>
    </xdr:to>
    <xdr:pic>
      <xdr:nvPicPr>
        <xdr:cNvPr id="2" name="图片 1"/>
        <xdr:cNvPicPr>
          <a:picLocks noChangeAspect="1"/>
        </xdr:cNvPicPr>
      </xdr:nvPicPr>
      <xdr:blipFill>
        <a:blip r:embed="rId1"/>
        <a:stretch>
          <a:fillRect/>
        </a:stretch>
      </xdr:blipFill>
      <xdr:spPr>
        <a:xfrm>
          <a:off x="13498830" y="1981200"/>
          <a:ext cx="6600825" cy="546735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933;&#22920;&#22920;&#30340;&#24037;&#20316;\2.&#31649;&#29702;&#35268;&#21010;20240717\1.&#39044;&#31639;\2025&#24180;&#37096;&#38376;&#39044;&#31639;\3.&#21508;&#37096;&#38376;&#30003;&#25253;\7.&#22270;&#20070;&#39302;\&#32500;&#25345;&#32463;&#36153;&#12289;&#19987;&#39033;&#32463;&#36153;20240719\&#22270;&#20070;&#39302;2025&#24180;&#19987;&#39033;&#32463;&#36153;&#30003;&#25253;\&#22270;&#20070;&#39302;-&#38468;&#20214;13-3&#65306;&#19987;&#39033;&#32463;&#36153;&#30003;&#25253;&#20070;&#65288;&#36141;&#20080;&#32440;&#36136;&#22270;&#20070;&#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2933;&#22920;&#22920;&#30340;&#24037;&#20316;\2.&#31649;&#29702;&#35268;&#21010;20240717\1.&#39044;&#31639;\2025&#24180;&#37096;&#38376;&#39044;&#31639;\3.&#21508;&#37096;&#38376;&#30003;&#25253;\7.&#22270;&#20070;&#39302;\&#32500;&#25345;&#32463;&#36153;&#12289;&#19987;&#39033;&#32463;&#36153;20240719\&#22270;&#20070;&#39302;2025&#24180;&#19987;&#39033;&#32463;&#36153;&#30003;&#25253;\&#22270;&#20070;&#39302;-&#38468;&#20214;13-3&#65306;&#19987;&#39033;&#32463;&#36153;&#30003;&#25253;&#20070;&#65288;&#36141;&#20080;&#20013;&#25991;&#25253;&#32440;&#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9733;&#35745;&#21010;&#31185;&#65288;&#26032;&#65289;_20240729\&#12304;&#37096;&#38376;&#39044;&#31639;&#12305;\2024&#24180;&#37096;&#38376;&#39044;&#31639;-20240516\6-1.&#20108;&#19978;\2024&#24180;&#37096;&#38376;&#39044;&#31639;&#33609;&#26696;&#38468;&#34920;20240322&#65288;&#20826;&#22996;&#20250;&#21518;&#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9733;&#35745;&#21010;&#31185;&#65288;&#26032;&#65289;_20240729\&#12304;&#37096;&#38376;&#39044;&#31639;&#12305;\2025&#24180;&#37096;&#38376;&#39044;&#31639;&#9733;-20250729\2.&#19968;&#19978;\1.&#22522;&#30784;&#20449;&#24687;-&#20154;&#21592;&#20449;&#24687;\&#65288;&#24213;&#31295;&#65289;&#38468;&#20214;4-2&#65306;&#22312;&#32844;&#20154;&#21592;&#20449;&#24687;&#21450;&#24037;&#36164;&#34920;&#65288;&#20854;&#20182;&#65289;-20240725-1&#65288;&#25353;15.34&#19975;&#6528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9733;&#35745;&#21010;&#31185;&#65288;&#26032;&#65289;_20241211\&#12304;&#37096;&#38376;&#39044;&#31639;&#12305;\2024&#24180;&#37096;&#38376;&#39044;&#31639;-20240516\6-1.&#20108;&#19978;\4-4.&#20826;&#22996;&#20250;&#19978;&#20250;&#26448;&#26009;&#65288;1&#26376;15&#26085;&#65289;\4.2024&#24180;&#37096;&#38376;&#39044;&#31639;&#33609;&#26696;&#38468;&#34920;202401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申报书"/>
      <sheetName val="1.项目基本信息（必填）"/>
      <sheetName val="2.绩效目标（预算超20万必填本表）"/>
      <sheetName val="3.支出明细表（必填）"/>
      <sheetName val="4.政府采购预算表"/>
    </sheetNames>
    <sheetDataSet>
      <sheetData sheetId="0"/>
      <sheetData sheetId="1">
        <row r="3">
          <cell r="C3" t="str">
            <v>购买纸质图书</v>
          </cell>
        </row>
        <row r="4">
          <cell r="C4" t="str">
            <v>04B99111</v>
          </cell>
        </row>
        <row r="5">
          <cell r="E5" t="str">
            <v>图书馆</v>
          </cell>
        </row>
      </sheetData>
      <sheetData sheetId="2"/>
      <sheetData sheetId="3"/>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项目申报书"/>
      <sheetName val="1.项目基本信息（必填）"/>
      <sheetName val="2.绩效目标（预算超20万必填本表）"/>
      <sheetName val="3.支出明细表（必填）"/>
      <sheetName val="4.政府采购预算表"/>
    </sheetNames>
    <sheetDataSet>
      <sheetData sheetId="0"/>
      <sheetData sheetId="1">
        <row r="3">
          <cell r="C3" t="str">
            <v>购买中文报纸</v>
          </cell>
        </row>
        <row r="4">
          <cell r="C4" t="str">
            <v>04B99113 </v>
          </cell>
        </row>
        <row r="5">
          <cell r="E5" t="str">
            <v>图书馆</v>
          </cell>
        </row>
      </sheetData>
      <sheetData sheetId="2"/>
      <sheetData sheetId="3"/>
      <sheetData sheetId="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基本支出"/>
      <sheetName val="（透视）支出预算"/>
      <sheetName val="1.收支总表"/>
      <sheetName val="2.收入预算"/>
      <sheetName val="3.支出预算"/>
      <sheetName val="2021预算"/>
      <sheetName val="2022预算"/>
      <sheetName val="2023预算"/>
      <sheetName val="21执行"/>
      <sheetName val="22执行"/>
      <sheetName val="23执行"/>
      <sheetName val="政采"/>
      <sheetName val="附表1 编制及人员情况"/>
      <sheetName val="附表2 学生人数"/>
      <sheetName val="附表3 生均拨款和学费标准"/>
      <sheetName val="附表4 学生宿舍情况"/>
      <sheetName val="hidden"/>
      <sheetName val="附表5 人员经费"/>
      <sheetName val="附表6 还本付息"/>
      <sheetName val="附表6-1 贷款还本明细"/>
      <sheetName val="附表6-2 债券还本明细"/>
      <sheetName val="附表6-3 还本付息明细"/>
      <sheetName val="附表7 博士安家费及科研启动基金"/>
      <sheetName val="附表8 物业费"/>
      <sheetName val="附表9 助困基金"/>
      <sheetName val="附表10 三公经费"/>
      <sheetName val="附表11 创收分成测算表"/>
      <sheetName val="附表12 基建投资计划"/>
      <sheetName val="Sheet1"/>
      <sheetName val="附表13 办公会后下达的财政专项"/>
      <sheetName val="附件14 办公会后调整项目情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透视汇总"/>
      <sheetName val="其他人员"/>
      <sheetName val="下拉选项清单"/>
      <sheetName val="hiddenSheet0"/>
      <sheetName val="hiddenSheet2"/>
      <sheetName val="hiddenSheet4"/>
      <sheetName val="hiddenSheet6"/>
      <sheetName val="hiddenSheet7"/>
      <sheetName val="hiddenSheet8"/>
      <sheetName val="hiddenSheet9"/>
      <sheetName val="hiddenSheet12"/>
      <sheetName val="hiddenSheet13"/>
      <sheetName val="hiddenSheet17"/>
      <sheetName val="hiddenSheet18"/>
      <sheetName val="hiddenSheet19"/>
      <sheetName val="hiddenSheet20"/>
      <sheetName val="hiddenSheet21"/>
      <sheetName val="hiddenSheet22"/>
      <sheetName val="hiddenSheet23"/>
      <sheetName val="hiddenSheet25"/>
    </sheetNames>
    <sheetDataSet>
      <sheetData sheetId="0" refreshError="1">
        <row r="18">
          <cell r="B18">
            <v>4213951.93050344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基本支出"/>
      <sheetName val="（透视）支出预算"/>
      <sheetName val="1.收支总表"/>
      <sheetName val="2.收入预算"/>
      <sheetName val="3.支出预算"/>
      <sheetName val="2021预算"/>
      <sheetName val="2022预算"/>
      <sheetName val="2023预算"/>
      <sheetName val="21执行"/>
      <sheetName val="22执行"/>
      <sheetName val="23执行"/>
      <sheetName val="政采"/>
      <sheetName val="附表1 编制及人员情况"/>
      <sheetName val="附表2 学生人数"/>
      <sheetName val="附表3 生均拨款和学费标准"/>
      <sheetName val="附表4 学生宿舍情况"/>
      <sheetName val="hidden"/>
      <sheetName val="附表5 人员经费"/>
      <sheetName val="附表6 还本付息"/>
      <sheetName val="附表6-1 贷款还本明细"/>
      <sheetName val="附表6-2 债券还本明细"/>
      <sheetName val="附表6-3 还本付息明细"/>
      <sheetName val="附表7 博士安家费及科研启动基金"/>
      <sheetName val="附表8 物业费"/>
      <sheetName val="附表9 助困基金"/>
      <sheetName val="附表10 三公经费"/>
      <sheetName val="附表11 创收分成测算表"/>
      <sheetName val="附表12 基建投资计划"/>
      <sheetName val="附表13 办公会后下达的财政专项"/>
      <sheetName val="附件14 办公会后调整项目情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5620.6933564815" refreshedBy="Administrator" recordCount="807">
  <cacheSource type="worksheet">
    <worksheetSource name="#NAME?"/>
  </cacheSource>
  <cacheFields count="24">
    <cacheField name="序号" numFmtId="0">
      <sharedItems containsSemiMixedTypes="0" containsString="0" containsNumber="1" containsInteger="1" minValue="0" maxValue="807" count="80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sharedItems>
    </cacheField>
    <cacheField name="经费大类（2025年）" numFmtId="0">
      <sharedItems containsBlank="1" count="14">
        <m/>
        <s v="机动经费"/>
        <s v="教学经费"/>
        <s v="行政运行"/>
        <s v="基建经费"/>
        <s v="科研经费"/>
        <s v="人员经费"/>
        <s v="人才经费"/>
        <s v="后勤保障"/>
        <s v="奖助学金"/>
        <s v="学科经费"/>
        <s v="还本付息"/>
        <s v="资产经营公司支出"/>
        <s v="食堂支出"/>
      </sharedItems>
    </cacheField>
    <cacheField name="经费明细类_x000a_（2025年）" numFmtId="0">
      <sharedItems containsBlank="1" count="5">
        <m/>
        <s v="在职人员工资"/>
        <s v="其他人员经费"/>
        <s v="五险两金"/>
        <s v="离退休人员经费"/>
      </sharedItems>
    </cacheField>
    <cacheField name="资金来源" numFmtId="0">
      <sharedItems containsBlank="1" count="2">
        <m/>
        <s v="财政专项"/>
      </sharedItems>
    </cacheField>
    <cacheField name="经费大类（2024年）" numFmtId="0">
      <sharedItems containsBlank="1" count="11">
        <m/>
        <s v="小计"/>
        <s v="五、机动经费"/>
        <s v="三、维持经费"/>
        <s v="六、专项经费"/>
        <s v="一、人员经费"/>
        <s v="二、奖助学金"/>
        <s v="四、还本付息"/>
        <s v="九、以收定支的科研经费"/>
        <s v="八、资产经营公司支出"/>
        <s v="七、食堂支出"/>
      </sharedItems>
    </cacheField>
    <cacheField name="经费明细类_x000a_（2024年）" numFmtId="0">
      <sharedItems containsBlank="1" count="47">
        <m/>
        <s v="（一）书记基金"/>
        <s v="（二）校长基金"/>
        <s v="（三）校领导调节金"/>
        <s v="（二十二）预留分成经费"/>
        <s v="（二十）成教生运行经费"/>
        <s v="（一）综合定额"/>
        <s v="（二）电话费"/>
        <s v="（五）其他专项"/>
        <s v="（一）人才引育"/>
        <s v="（一）在职人员工资"/>
        <s v="（七）预留人员经费"/>
        <s v="（四）其他人员经费"/>
        <s v="（五）五险两金"/>
        <s v="（六）离退休人员经费"/>
        <s v="（三）部门专项业务费"/>
        <s v="（五）公务用车运行维护费"/>
        <s v="（五）公务接待费"/>
        <s v="（二）教育教学"/>
        <s v="（三）学科科研"/>
        <s v="（十七）本科生教学运行经费"/>
        <s v="（八）后勤维修维护"/>
        <s v="（四）计提助困资助经费"/>
        <s v="（一）本专科学生奖助学金"/>
        <s v="（十九）研究生教学运行经费"/>
        <s v="（二）研究生奖助学金"/>
        <s v="（二十一）留学生运行经费"/>
        <s v="（四）因公出国经费"/>
        <s v="（三）留学生奖助学金"/>
        <s v="（十八）高职生教学运行经费"/>
        <s v="（十三）网络月租"/>
        <s v="（一）偿还贷款"/>
        <s v="（二）贷款利息"/>
        <s v="（四）债券本级"/>
        <s v="（三）债券利息"/>
        <s v="（四）基建后勤保障"/>
        <s v="（十六）离退休公用经费"/>
        <s v="（一）本年新增"/>
        <s v="（二）历年结余"/>
        <s v="（十）校园保洁"/>
        <s v="（九）绿化养护"/>
        <s v="（七）水电费"/>
        <s v="（六）公务车辆购置"/>
        <s v="（十二）校园安保承包"/>
        <s v="（十一）学生公寓管理服务"/>
        <s v="（十五）工会经费"/>
        <s v="（一）自营食堂支出"/>
      </sharedItems>
    </cacheField>
    <cacheField name="具体类别" numFmtId="0">
      <sharedItems containsBlank="1" count="7">
        <m/>
        <s v="会议费"/>
        <s v="信息化建设"/>
        <s v="会议费10万"/>
        <s v="会议费30万元"/>
        <s v="会议费15万"/>
        <s v="封闭式电动巡逻车"/>
      </sharedItems>
    </cacheField>
    <cacheField name="部门" numFmtId="0">
      <sharedItems containsBlank="1" count="113">
        <s v="合计"/>
        <s v="学校本部小计"/>
        <s v="学校本部"/>
        <s v="学校本部（人事处代管）"/>
        <s v="自治区纪委监委驻广西中医药大学纪检监察组小计"/>
        <s v="自治区纪委监委驻广西中医药大学纪检监察组"/>
        <s v="党办小计"/>
        <s v="党办"/>
        <s v="党风廉政建设办公室（党委巡察工作办公室）小计"/>
        <s v="党风廉政建设办公室（党委巡察工作办公室）"/>
        <s v="机关党委小计"/>
        <s v="机关党委"/>
        <s v="校办小计"/>
        <s v="校办"/>
        <s v="组织部小计"/>
        <s v="组织部"/>
        <s v="统战部小计"/>
        <s v="统战部"/>
        <s v="宣传部小计"/>
        <s v="宣传部"/>
        <s v="人事处小计"/>
        <s v="人事处"/>
        <s v="教师发展中心小计"/>
        <s v="教师发展中心"/>
        <s v="教务处小计"/>
        <s v="教务处"/>
        <m/>
        <s v="资产处小计"/>
        <s v="资产处"/>
        <s v="中医药壮瑶医药研究院小计"/>
        <s v="中医药壮瑶医药研究院"/>
        <s v="招就处（创新创业学院）小计"/>
        <s v="招就处（创新创业学院）"/>
        <s v="学工处小计"/>
        <s v="学工处"/>
        <s v="研究生院小计"/>
        <s v="研究生院"/>
        <s v="继教院小计"/>
        <s v="继教院"/>
        <s v="国教院小计"/>
        <s v="国教院"/>
        <s v="高职院小计"/>
        <s v="高职院"/>
        <s v="基础医学院小计"/>
        <s v="基础医学院"/>
        <s v="护理学院小计"/>
        <s v="护理学院"/>
        <s v="药学院小计"/>
        <s v="药学院"/>
        <s v="壮医药学院小计"/>
        <s v="壮医药学院"/>
        <s v="瑶医药学院小计"/>
        <s v="瑶医药学院"/>
        <s v="骨伤学院小计"/>
        <s v="骨伤学院"/>
        <s v="公管学院小计"/>
        <s v="公管学院"/>
        <s v="针灸推拿学院小计"/>
        <s v="针灸推拿学院"/>
        <s v="瑞康临床医学院小计"/>
        <s v="瑞康临床医学院"/>
        <s v="第一临床医学院小计"/>
        <s v="第一临床医学院"/>
        <s v="外国语学院小计"/>
        <s v="外国语学院"/>
        <s v="马克思主义学院小计"/>
        <s v="马克思主义学院"/>
        <s v="发展规划处小计"/>
        <s v="发展规划处"/>
        <s v="信息技术中心小计"/>
        <s v="信息技术中心"/>
        <s v="团委小计"/>
        <s v="团委"/>
        <s v="图书馆小计"/>
        <s v="图书馆"/>
        <s v="体育部小计"/>
        <s v="体育部"/>
        <s v="审计处小计"/>
        <s v="审计处"/>
        <s v="财务处小计"/>
        <s v="财务处"/>
        <s v="明秀校区管委会小计"/>
        <s v="明秀校区管委会"/>
        <s v="离退处小计"/>
        <s v="离退处"/>
        <s v="科技处小计"/>
        <s v="科技处"/>
        <s v="教评中心（高教所）小计"/>
        <s v="教评中心（高教所）"/>
        <s v="教学实验实训中心小计"/>
        <s v="教学实验实训中心"/>
        <s v="教学教辅党委小计"/>
        <s v="教学教辅党委"/>
        <s v="后勤基建处小计"/>
        <s v="后勤基建处"/>
        <s v="武保部小计"/>
        <s v="武保部"/>
        <s v="海洋药物研究院小计"/>
        <s v="海洋药物研究院"/>
        <s v="工会小计"/>
        <s v="工会"/>
        <s v="博物馆小计"/>
        <s v="博物馆"/>
        <s v="档案馆小计"/>
        <s v="档案馆"/>
        <s v="校友工作办公室小计"/>
        <s v="校友工作办公室"/>
        <s v="编辑部小计"/>
        <s v="编辑部"/>
        <s v="资产经营公司小计"/>
        <s v="资产经营公司"/>
        <s v="食堂支出小计"/>
        <s v="食堂支出"/>
      </sharedItems>
    </cacheField>
    <cacheField name="项目编号" numFmtId="0">
      <sharedItems containsBlank="1" count="543">
        <m/>
        <s v="0902001"/>
        <s v="0902002"/>
        <s v="09001021"/>
        <s v="09001019"/>
        <s v="09001004"/>
        <s v="09001022"/>
        <s v="09001010"/>
        <s v="09001023"/>
        <s v="09001024"/>
        <s v="09001025"/>
        <s v="09001026"/>
        <s v="09001027"/>
        <s v="09001028"/>
        <s v="09003003"/>
        <s v="09003002"/>
        <s v="09003004"/>
        <s v="09003001"/>
        <s v="新增"/>
        <s v="04B24001"/>
        <s v="01R01001"/>
        <s v="01R01002"/>
        <s v="01R02001"/>
        <s v="01R02240"/>
        <s v="01R02003"/>
        <s v="01R02004"/>
        <s v="01R02002"/>
        <s v="01R01030"/>
        <s v="01R01018"/>
        <s v="01R01006"/>
        <s v="01R01007"/>
        <s v="01R01009"/>
        <s v="01R01008"/>
        <s v="01R01011"/>
        <s v="01R01012"/>
        <s v="02Y02006"/>
        <s v="01R02009"/>
        <s v="01R02235"/>
        <s v="01R02234"/>
        <s v="01R01003"/>
        <s v="01R02236"/>
        <s v="01R01004"/>
        <s v="05099022"/>
        <s v="02Y01013"/>
        <s v="02Y01051"/>
        <s v="04B99261"/>
        <s v="02Z00027"/>
        <s v="02Z00028"/>
        <s v="02Z00029"/>
        <s v="02Y01003"/>
        <s v="02Z00002"/>
        <s v="02Z00003"/>
        <s v="02Z00004"/>
        <s v="02Z00005"/>
        <s v="02Y01099"/>
        <s v="02Z00144"/>
        <s v="02Z00006"/>
        <s v="02Y01028"/>
        <s v="02Z00008"/>
        <s v="02Z00009"/>
        <s v="02Z00010"/>
        <s v="02Z00011"/>
        <s v="02Z00013"/>
        <s v="02Z00012"/>
        <s v="02Z00014"/>
        <s v="04B99313"/>
        <s v="02Z00143"/>
        <s v="02Z00015"/>
        <s v="02Z00016"/>
        <s v="02Z00147"/>
        <s v="02Z00017"/>
        <s v="02Y02610"/>
        <s v="02Z00132"/>
        <s v="02Z00001"/>
        <s v="02Y02616"/>
        <s v="02Y02617"/>
        <s v="04B24002"/>
        <s v="04B99244"/>
        <s v="04B99245"/>
        <s v="04B99246"/>
        <s v="04B99247"/>
        <s v="04B99248"/>
        <s v="04B99249"/>
        <s v="04B99250"/>
        <s v="04B99251"/>
        <s v="04B99262"/>
        <s v="04B99135"/>
        <s v="04B99252"/>
        <s v="02Y02614"/>
        <s v="02Y02615"/>
        <s v="02Z00021"/>
        <s v="02Z00022"/>
        <s v="01R02027"/>
        <s v="04B99253"/>
        <s v="02Y02767"/>
        <s v="04B99254"/>
        <s v="02Y01030"/>
        <s v="02Y01067"/>
        <s v="02Z00023"/>
        <s v="02Z00024"/>
        <s v="02Z00026"/>
        <s v="02Z00025"/>
        <s v="02Z00030"/>
        <s v="04B99256"/>
        <s v="04B99257"/>
        <s v="04B99258"/>
        <s v="04B99259"/>
        <s v="05024001"/>
        <s v="02Y01020"/>
        <s v="02Y01058"/>
        <s v="02Z00032"/>
        <s v="02Z00031"/>
        <s v="04B99278"/>
        <s v="02Z00033"/>
        <s v="01R02238"/>
        <s v="01R01017"/>
        <s v="01R01026"/>
        <s v="01R01016"/>
        <s v="01R01023"/>
        <s v="01R01013"/>
        <s v="01R01014"/>
        <s v="02Y02534"/>
        <s v="01R02008"/>
        <s v="01R01021"/>
        <s v="02Z00034"/>
        <s v="02Y02801"/>
        <s v="04B24003"/>
        <s v="04B99265"/>
        <s v="04B99264"/>
        <s v="04B24004"/>
        <s v="04B24005"/>
        <s v="04B99154"/>
        <s v="04B99004"/>
        <s v="05024003"/>
        <s v="05024004"/>
        <s v="04B24006"/>
        <s v="05024005"/>
        <s v="04B24007"/>
        <s v="05024006"/>
        <s v="05024007"/>
        <s v="04B24008"/>
        <s v="04B24015"/>
        <s v="04B24016"/>
        <s v="04B24017"/>
        <s v="04B24018"/>
        <s v="04B24019"/>
        <s v="04B24020"/>
        <s v="04B24021"/>
        <s v="04B24022"/>
        <s v="04B24009"/>
        <s v="04B24010"/>
        <s v="04B24011"/>
        <s v="04B24012"/>
        <s v="05024008"/>
        <s v="05024011"/>
        <s v="05024012"/>
        <s v="05024013"/>
        <s v="04B24014"/>
        <s v="04B24013"/>
        <s v="03T03102"/>
        <s v="02Y01014"/>
        <s v="02Y01052"/>
        <s v="02Y02053"/>
        <s v="合并"/>
        <s v="02Y02049"/>
        <s v="04B24023"/>
        <s v="04B99286"/>
        <s v="04B99279"/>
        <s v="04B99285"/>
        <s v="04B99283"/>
        <s v="02Y02613"/>
        <s v="02Y02633"/>
        <s v="02Y02237"/>
        <s v="04B99104"/>
        <s v="04B99282"/>
        <s v="02Y02066"/>
        <s v="02Y02061"/>
        <s v="04B99287"/>
        <s v="01R0200106"/>
        <s v="05024014"/>
        <s v="05024015"/>
        <s v="05024016"/>
        <s v="05024017"/>
        <s v="02Y01039"/>
        <s v="02Y01076"/>
        <s v="02Z00036"/>
        <s v="02Z00037"/>
        <s v="02Z00038"/>
        <s v="04B99288"/>
        <s v="02Z00133"/>
        <s v="02Z00134"/>
        <s v="02Y02194"/>
        <s v="02Y01017"/>
        <s v="02Y01055"/>
        <s v="02Z00039"/>
        <s v="02Y02142"/>
        <s v="02Y02764"/>
        <s v="02Y02140"/>
        <s v="03T03104"/>
        <s v="02Y01036"/>
        <s v="02Y01073"/>
        <s v="02Z00041"/>
        <s v="02Z00042"/>
        <s v="02Z00043"/>
        <s v="02Z00044"/>
        <s v="02Z00045"/>
        <s v="02Z00052"/>
        <s v="02Y02115"/>
        <s v="02Z00140"/>
        <s v="02Y02122"/>
        <s v="02Z00047"/>
        <s v="02Z00048"/>
        <s v="02Z00049"/>
        <s v="02Z00050"/>
        <s v="02Z00046"/>
        <s v="04B99290"/>
        <s v="04B99289"/>
        <s v="02Y01031"/>
        <s v="02Y01068"/>
        <s v="04B24025"/>
        <s v="02Z00053"/>
        <s v="04B99291"/>
        <s v="04B99292"/>
        <s v="04B99293"/>
        <s v="02Z00054"/>
        <s v="02Z00055"/>
        <s v="04B99294"/>
        <s v="04B99295"/>
        <s v="02Z00057"/>
        <s v="02Z00058"/>
        <s v="02Z00141"/>
        <s v="02Z00079"/>
        <s v="01R02005"/>
        <s v="01R01024"/>
        <s v="02Y01033"/>
        <s v="02Y01070"/>
        <s v="02Y01087"/>
        <s v="04B24026"/>
        <s v="02Y02650"/>
        <s v="02Y02805"/>
        <s v="02Y02803"/>
        <s v="02Y02804"/>
        <s v="02Y02636"/>
        <s v="02Y02740"/>
        <s v="02Y02095"/>
        <s v="02Y02091"/>
        <s v="02Y02099"/>
        <s v="02Y02697"/>
        <s v="04B24027"/>
        <s v="04B24065"/>
        <s v="04B24028"/>
        <s v="02Y02092"/>
        <s v="05099011"/>
        <s v="05099005"/>
        <s v="05099010"/>
        <s v="05099007"/>
        <s v="01R01031"/>
        <s v="04B24029"/>
        <s v="04B24030"/>
        <s v="01R02007"/>
        <s v="02Y02100"/>
        <s v="02Y02815"/>
        <s v="02Z00139"/>
        <s v="04B24031"/>
        <s v="04B99296"/>
        <s v="04B99297"/>
        <s v="05024021"/>
        <s v="01R02012"/>
        <s v="01R02013"/>
        <s v="01R02014"/>
        <s v="02Y02859"/>
        <s v="02Y02860"/>
        <s v="02Y02955"/>
        <s v="02Y02891"/>
        <s v="02Y02101"/>
        <s v="02Y02862"/>
        <s v="02Y02863"/>
        <s v="02Y02956"/>
        <s v="02Z0013201"/>
        <s v="04B24032"/>
        <s v="02Y02001"/>
        <s v="05024022"/>
        <s v="05024023"/>
        <s v="05099019"/>
        <s v="02Y01005"/>
        <s v="02Y01043"/>
        <s v="02Y02084"/>
        <s v="02Y02088"/>
        <s v="02Y01080"/>
        <s v="02Y02080"/>
        <s v="02Y02081"/>
        <s v="02Y02077"/>
        <s v="04B24033"/>
        <s v="04B24034"/>
        <s v="02Y01011"/>
        <s v="02Y01049"/>
        <s v="02Y01084"/>
        <s v="02Y02745"/>
        <s v="03T03071"/>
        <s v="02Y01010"/>
        <s v="02Y01048"/>
        <s v="02Y01083"/>
        <s v="02Y02749"/>
        <s v="04B99002"/>
        <s v="04B99325"/>
        <s v="04B24035"/>
        <s v="04B24036"/>
        <s v="02Y01035"/>
        <s v="02Y01072"/>
        <s v="02Y01088"/>
        <s v="02Y02746"/>
        <s v="04B99298"/>
        <s v="03T03096"/>
        <s v="02Y01038"/>
        <s v="02Y01075"/>
        <s v="02Y01090"/>
        <s v="02Y02750"/>
        <s v="04B24037"/>
        <s v="02Y01034"/>
        <s v="02Y01071"/>
        <s v="02Y02753"/>
        <s v="04B24038"/>
        <s v="02Y01008"/>
        <s v="02Y01046"/>
        <s v="02Y01082"/>
        <s v="02Y02748"/>
        <s v="02Y01007"/>
        <s v="02Y01045"/>
        <s v="02Y01081"/>
        <s v="02Y02752"/>
        <s v="02Y01037"/>
        <s v="02Y01074"/>
        <s v="02Y01089"/>
        <s v="02Y02747"/>
        <s v="02Y01021"/>
        <s v="02Y01085"/>
        <s v="02Y02672"/>
        <s v="02Y01004"/>
        <s v="02Y01079"/>
        <s v="02Y02667"/>
        <s v="02Y01026"/>
        <s v="02Y01063"/>
        <s v="04B99299"/>
        <s v="02Z00061"/>
        <s v="02Y02756"/>
        <s v="02Y01019"/>
        <s v="02Y01057"/>
        <s v="02Y02751"/>
        <s v="04B99300"/>
        <s v="02Z00063"/>
        <s v="02Z00064"/>
        <s v="04B24040"/>
        <s v="05024002"/>
        <s v="05024025"/>
        <s v="05024026"/>
        <s v="05024034"/>
        <s v="05024028"/>
        <s v="02Y01029"/>
        <s v="02Y01066"/>
        <s v="02Y02108"/>
        <s v="04B99301"/>
        <s v="02Z00065"/>
        <s v="02Z00066"/>
        <s v="02Z00067"/>
        <s v="02Z00068"/>
        <s v="02Z00137"/>
        <s v="02Z00136"/>
        <s v="02Z00018"/>
        <s v="02Z00019"/>
        <s v="02Z00020"/>
        <s v="02Y01025"/>
        <s v="02Y01062"/>
        <s v="02Z00070"/>
        <s v="02Z00071"/>
        <s v="02Z00072"/>
        <s v="02Z00073"/>
        <s v="02Z00074"/>
        <s v="02Z00075"/>
        <s v="02Z00076"/>
        <s v="02Z00077"/>
        <s v="04B99302"/>
        <s v="02Y01024"/>
        <s v="02Y01061"/>
        <s v="02Z00080"/>
        <s v="04B99113"/>
        <s v="04B99112"/>
        <s v="04B99111"/>
        <s v="04B99110"/>
        <s v="02Y01023"/>
        <s v="02Z00145"/>
        <s v="02Y02755"/>
        <s v="02Y02212"/>
        <s v="02Y02211"/>
        <s v="02Y02209"/>
        <s v="01R02242"/>
        <s v="02Y02808"/>
        <s v="02Y02213"/>
        <s v="02Y02214"/>
        <s v="02Y01022"/>
        <s v="02Y01059"/>
        <s v="02Z00081"/>
        <s v="02Z00082"/>
        <s v="02Z00083"/>
        <s v="02Z00084"/>
        <s v="02Y01001"/>
        <s v="02Z00085"/>
        <s v="02Z00086"/>
        <s v="02Z00087"/>
        <s v="02Z00088"/>
        <s v="02Z00090"/>
        <s v="04B99100"/>
        <s v="05099020"/>
        <s v="04B99149"/>
        <s v="02Z00091"/>
        <s v="04B24041"/>
        <s v="02Y02656"/>
        <s v="02Y02659"/>
        <s v="02Z00092"/>
        <s v="02Z00093"/>
        <s v="02Y01018"/>
        <s v="02Y01056"/>
        <s v="02Y02162"/>
        <s v="02Y02167"/>
        <s v="01R01005"/>
        <s v="02Y02161"/>
        <s v="05024029"/>
        <s v="02Y01016"/>
        <s v="02Y01054"/>
        <s v="02Z00094"/>
        <s v="02Z00096"/>
        <s v="02Z00095"/>
        <s v="04B24043"/>
        <s v="02Z00097"/>
        <s v="04B99303"/>
        <s v="04B24044"/>
        <s v="04B99281"/>
        <s v="04B99008"/>
        <s v="04B99007"/>
        <s v="04B24045"/>
        <s v="04B24046"/>
        <s v="04B24049"/>
        <s v="04B24047"/>
        <s v="04B24048"/>
        <s v="04B24042"/>
        <s v="05024030"/>
        <s v="05024031"/>
        <s v="05024032"/>
        <s v="05024042"/>
        <s v="05024033"/>
        <s v="02Y01015"/>
        <s v="02Y01053"/>
        <s v="02Z00098"/>
        <s v="04B99311"/>
        <s v="02Y02104"/>
        <s v="02Y02809"/>
        <s v="04B99304"/>
        <s v="04B24050"/>
        <s v="04B99016"/>
        <s v="02Y01096"/>
        <s v="02Y02058"/>
        <s v="02Y02057"/>
        <s v="04B24052"/>
        <s v="02Y01094"/>
        <s v="02Y01095"/>
        <s v="02Z00099"/>
        <s v="02Y01012"/>
        <s v="02Y01050"/>
        <s v="02Z00100"/>
        <s v="02Z00101"/>
        <s v="02Z00102"/>
        <s v="02Z00103"/>
        <s v="02Z00104"/>
        <s v="04B24053"/>
        <s v="05024009"/>
        <s v="02Y01009"/>
        <s v="02Y01047"/>
        <s v="02Y02202"/>
        <s v="02Z00105"/>
        <s v="02Z00106"/>
        <s v="02Y02195"/>
        <s v="02Y02731"/>
        <s v="02Y02175"/>
        <s v="02Y02734"/>
        <s v="02Z00146"/>
        <s v="02Y02710"/>
        <s v="02Y02709"/>
        <s v="02Y02715"/>
        <s v="02Y02722"/>
        <s v="02Y02187"/>
        <s v="02Y0220501"/>
        <s v="02Y0220502"/>
        <s v="04B24054"/>
        <s v="02Y02189"/>
        <s v="02Y02177"/>
        <s v="02Y02204"/>
        <s v="02Y02723"/>
        <s v="02Y02184"/>
        <s v="02Y02191"/>
        <s v="04B99306"/>
        <s v="04B24055"/>
        <s v="04B24056"/>
        <s v="04B24057"/>
        <s v="02Y01027"/>
        <s v="02Y01064"/>
        <s v="02Y02217"/>
        <s v="02Y02775"/>
        <s v="02Y02224"/>
        <s v="02Y02728"/>
        <s v="02Z00107"/>
        <s v="02Z00108"/>
        <s v="02Z00109"/>
        <s v="02Z00111"/>
        <s v="02Z00130"/>
        <s v="02Z00112"/>
        <s v="02Z00113"/>
        <s v="02Z00129"/>
        <s v="02Y02200"/>
        <s v="02Z00115"/>
        <s v="02Y02765"/>
        <s v="02Y01196"/>
        <s v="02Z00116"/>
        <s v="02Z00117"/>
        <s v="02Z00118"/>
        <s v="02Z00119"/>
        <s v="03T03101"/>
        <s v="02Y01006"/>
        <s v="02Y01044"/>
        <s v="02Z00120"/>
        <s v="02Z00121"/>
        <s v="02Y02002"/>
        <s v="02Z00122"/>
        <s v="01R01015"/>
        <s v="01R01020"/>
        <s v="02Y01092"/>
        <s v="02Y01093"/>
        <s v="02Z00124"/>
        <s v="02Z00125"/>
        <s v="02Z00126"/>
        <s v="02Z00127"/>
        <s v="02Z00135"/>
        <s v="02Z00007"/>
        <s v="04B99309"/>
        <s v="05024041"/>
      </sharedItems>
    </cacheField>
    <cacheField name="项目名称" numFmtId="0">
      <sharedItems containsBlank="1" count="724">
        <m/>
        <s v="书记基金"/>
        <s v="校长基金"/>
        <s v="莫锦荣调节金"/>
        <s v="姚春调节金"/>
        <s v="何并文调节金"/>
        <s v="覃宇环调节金"/>
        <s v="何刚亮调节金"/>
        <s v="邹勇调节金"/>
        <s v="李典鹏调节金"/>
        <s v="钟宏桃调节金"/>
        <s v="唐振宇调节金"/>
        <s v="肖健调节金"/>
        <s v="岳桂华调节金"/>
        <s v="预留高职分成经费"/>
        <s v="预留成教分成经费"/>
        <s v="预留成教联合办学课酬"/>
        <s v="预留其他分成经费"/>
        <s v="预留各部门综合定额经费"/>
        <s v="预留各部门电费费"/>
        <s v="购置实习实训用房及引进人才周转房"/>
        <s v="仙葫校区三期土地征地款"/>
        <s v="广西高等学校千名中青年骨干教师培育计划第一期培养对象期满考核优秀人员科研立项资助"/>
        <s v="基本工资"/>
        <s v="津贴补贴"/>
        <s v="绩效工资"/>
        <s v="机关后勤服务中心已聘人员定额补助"/>
        <s v="长期聘用人员工资"/>
        <s v="工勤B类人员（临时工）工资"/>
        <s v="借调人员工资"/>
        <s v="预留增人增资经费"/>
        <s v="福利费"/>
        <s v="养老保险"/>
        <s v="失业保险"/>
        <s v="医疗保险"/>
        <s v="工伤保险"/>
        <s v="职业年金"/>
        <s v="住房公积金"/>
        <s v="事业单位伙食补助"/>
        <s v="在职人员物业补贴"/>
        <s v="离退人员物业补贴"/>
        <s v="离退休人员生活补助"/>
        <s v="离休费"/>
        <s v="离退增发2-4月工资"/>
        <s v="退休费（改革前获得荣誉改革后退休）"/>
        <s v="建国初期部分干部医疗费、护理费"/>
        <s v="纪检监察综合定额"/>
        <s v="纪委办电话费"/>
        <s v="纪检监察干部培训经费"/>
        <s v="信访件处理、纪检监察监督工作经费"/>
        <s v="廉洁教育经费"/>
        <s v="执纪审查专项经费"/>
        <s v="编印《广西中医药大学党员干部廉洁教育读本》（共2期）专项"/>
        <s v="党办综合定额"/>
        <s v="校内会议经费"/>
        <s v="公文传输经费"/>
        <s v="校领导办公经费"/>
        <s v="机要室维持费"/>
        <s v="党委巡察办公室综合定额"/>
        <s v="党风办（巡察办）电话费"/>
        <s v="党委巡察工作专项经费"/>
        <s v="巡察干部培训经费"/>
        <s v="党风廉政教育经费"/>
        <s v="机关党委综合定额"/>
        <s v="机关党委日常维持费"/>
        <s v="校办综合定额"/>
        <s v="校办校领导办公经费"/>
        <s v="文印室维持费"/>
        <s v="校办文件资料印刷"/>
        <s v="专用信封购置"/>
        <s v="大宗邮寄费"/>
        <s v="档案工作检查"/>
        <s v="档案室维持经费"/>
        <s v="聘请常年法律顾问专项"/>
        <s v="法治工作经费"/>
        <s v="OA系统维护经费"/>
        <s v="规划工作经费"/>
        <s v="教育事业统计工作专项经费"/>
        <s v="校内会议"/>
        <s v="公务用车经费（不含公务交通补贴）"/>
        <s v="公务接待专项"/>
        <s v="管理人员差旅费"/>
        <s v="组织部综合定额"/>
        <s v="组织部部门限额电话费"/>
        <s v="挂职干部及高层次人才管理费"/>
        <s v="基层党组织活动专项经费"/>
        <s v="建党纪念活动经费"/>
        <s v="组织干部培训经费"/>
        <s v="大学生党的基本知识教育经费"/>
        <s v="党校维持费"/>
        <s v="校党委领导班子“一报告、两评议”经费"/>
        <s v="基层党组织书记培训专项"/>
        <s v="处级干部校外基地学习培训专项"/>
        <s v="科级干部教育培训经费"/>
        <s v="第一书记驻村专项工作经费"/>
        <s v="乡村振兴建设（扶贫）专项经费"/>
        <s v="统战部综合定额"/>
        <s v="统战部部门限额电话费"/>
        <s v="文件资料印刷"/>
        <s v="政协、统战成员参政议政主题调研费"/>
        <s v="统战部慰问金"/>
        <s v="各民主党派、团体、无党派活动经费"/>
        <s v="各民主党派、团体、无党派负责人、骨干专项培训经费"/>
        <s v="统战干部培训经费"/>
        <s v="宣传部综合定额"/>
        <s v="宣传部电话费"/>
        <s v="理论学习资料、期刊订阅"/>
        <s v="理论学习资料印制"/>
        <s v="广播站新媒体经费"/>
        <s v="校内外宣传"/>
        <s v="教师思想教育工作经费"/>
        <s v="舆情监测"/>
        <s v="网站建设维护项目"/>
        <s v="人民网合作费"/>
        <s v="新媒体融合建设项目"/>
        <s v="政治敏感词网媒纠正系统"/>
        <s v="思政教育卓越教师计划配套经费"/>
        <s v="电子屏、广播设备、户外宣传"/>
        <s v="无人机设备采购"/>
        <s v="校训征集入围奖励"/>
        <s v="中医药文化宣传画册制作"/>
        <s v="广西高校思想政治工作质量提升工程经费 （财政专项）"/>
        <s v="人事处综合定额"/>
        <s v="人事处电话费"/>
        <s v="人事处业务工作经费"/>
        <s v="人才招聘经费"/>
        <s v="人才工作专项经费（博士招聘专项）"/>
        <s v="绩效考核及工资改革工作经费"/>
        <s v="教职工体检费"/>
        <s v="小儿医疗统筹（其他对个人和家庭补助支出）"/>
        <s v="遗属补助（其他对个人和家庭补助支出）"/>
        <s v="其他对个人家庭补助"/>
        <s v="探亲车船补助（其他对个人和家庭补助支出）"/>
        <s v="丧葬费（其他对个人和家庭补助支出）"/>
        <s v="残疾人保障金（其他对个人和家庭补助支出）"/>
        <s v="残疾人抚恤金"/>
        <s v="公务交通补贴"/>
        <s v="离退休干部党组班子成员工作补贴"/>
        <s v="学校慰问金"/>
        <s v="学校职称人才工作业务经费"/>
        <s v="职称评审会议费"/>
        <s v="高校教师资格技能考试工作经费"/>
        <s v="人员培训经费"/>
        <s v="辅导员能力提升项目"/>
        <s v="借调外地协助工作人员住宿费、往返路费"/>
        <s v="教师进修读博经费"/>
        <s v="激励担当作为奖励经费"/>
        <s v="博士安家费"/>
        <s v="博士安家费（一流学科）（财政专项）"/>
        <s v="广西优秀教师出国留学深造项目（财政专项）"/>
        <s v="自治区高水平创新团队项目"/>
        <s v="第三批“岐黄工程”高层次人才团队培育项目"/>
        <s v="广西青年岐黄学者配套经费(郝二伟)"/>
        <s v="广西青年岐黄学者项目（郝二伟）（中医局专项）"/>
        <s v="广西岐黄学者配套经费（庞宇舟）"/>
        <s v="广西岐黄学者培养项目（庞宇舟）（中医局专项）"/>
        <s v="广西中医药优秀人才培养项目（中医局专项）"/>
        <s v="广西中药优才研修项目配套经费(覃文慧)"/>
        <s v="2024年广西岐黄学者培养项目（姚春）"/>
        <s v="2024年广西岐黄学者培养项目（李典鹏）"/>
        <s v="2024年广西青年岐黄学者培养项目（高红伟）"/>
        <s v="2024年广西青年岐黄学者培养项目（易湘茜）"/>
        <s v="2024年广西青年岐黄学者培养项目配套经费（姚春）"/>
        <s v="2024年广西青年岐黄学者培养项目配套经费（李典鹏）"/>
        <s v="2024年广西青年岐黄学者培养项目配套经费（高红伟）"/>
        <s v="2024年广西青年岐黄学者培养项目配套经费（易湘茜）"/>
        <s v="2024年广西中药优秀人才研修项目配套经费(覃骊兰)"/>
        <s v="2025年广西中药优秀人才研修项目配套经费(马雯芳)"/>
        <s v="青年岐黄学者配套资金（郝二伟）"/>
        <s v="第五批全国中医临床优秀人才研修项目配套资金（张亚萍）"/>
        <s v="第五批全国中医临床优秀人才研修项目配套资金（李卫民）"/>
        <s v="第五批全国中医临床优秀人才研修项目配套资金（郑景辉）"/>
        <s v="广西中药壮瑶药多学科交叉创新团队配套经费（姚春）"/>
        <s v="壮医毒病研究多学科交叉创新团队配套经费（庞宇舟）"/>
        <s v="中医药生物新材料关键技术研究与智能装备开发学科交叉创新团队配套经费（冷静）"/>
        <s v="中医药活性传承的广西海洋健康产业产品与装备创新团队配套经费（林江）"/>
        <s v="广西中医药大学“高层次人才队伍建设三年行动计划”项目（校本部）"/>
        <s v="第二批全国黄大年式教师团队支持项目"/>
        <s v="杨世林新药研发团队建设经费（设备维护）"/>
        <s v="杨世林新药研发团队建设经费（租赁）"/>
        <s v="广西中药壮瑶药多学科交叉创新团队（中医局专项）"/>
        <s v="壮医毒病研究多学科交叉创新团（中医局专项）"/>
        <s v="中医药生物新材料关键技术研究与智能装备开发学科交叉创新团队（中医局专项）"/>
        <s v="中医药活性传承的广西海洋健康产业产品与装备创新团队（中医局专项）"/>
        <s v="中医学博士后流动站业务经费"/>
        <s v="博士后导师津贴"/>
        <s v="博士后待遇"/>
        <s v="教师教学发展中心综合定额"/>
        <s v="教师教学发展中心电话费"/>
        <s v="教师教学发展专项经费"/>
        <s v="国境外教学能力提升项目"/>
        <s v="ISW&amp;FDW教学技巧工作坊成本"/>
        <s v="教务处综合定额"/>
        <s v="教务处电话费"/>
        <s v="教学差旅费"/>
        <s v="教学业务运行经费"/>
        <s v="毕业生毕业典礼费用"/>
        <s v="数字化教学资源平台维护费"/>
        <s v="专业竞赛经费"/>
        <s v="学科专业知识竞赛"/>
        <s v="实践教学基地临床技能大赛"/>
        <s v="经典诵读比赛经费"/>
        <s v="学科专业知识竞赛工作量及奖励"/>
        <s v="实践教学经费"/>
        <s v="考试运行费"/>
        <s v="校历印刷"/>
        <s v="日常教材建设经费"/>
        <s v="后期实践教学工作会议"/>
        <s v="课程建设奖励金专项"/>
        <s v="药学专业认证经费"/>
        <s v="临床医学题库更新服务"/>
        <s v="试卷自动印刷装订一体机"/>
        <s v="升级网络题库与考试评价系统"/>
        <s v="教学管理干部能力提升经费（或列入人事处专项）"/>
        <s v="课程建设经费"/>
        <s v="专业建设经费"/>
        <s v="教学实验室条件建设经费"/>
        <s v="开展桂派杏林医学生培养（中医局专项）"/>
        <s v="示范性现代产业学院经费（财政专项）"/>
        <s v="特色本科高校建设及高校教学质量与改革工程（财政专项）"/>
        <s v="广西学生综合能力竞赛（财政专项）"/>
        <s v="资产处综合定额"/>
        <s v="资产处电话费"/>
        <s v="资产及招投标管理费"/>
        <s v="学校固定资产维修维护费"/>
        <s v="资产处专家评审费"/>
        <s v="日常办公设备购置"/>
        <s v="小型仪器设备购置费"/>
        <s v="科研教学仪器设备维修专项"/>
        <s v="校内教学行政用房门牌号牌制作更新"/>
        <s v="固定资产管理系统升级"/>
        <s v="招标采购管理系统项目建设"/>
        <s v="科学实验中心综合定额"/>
        <s v="中医药壮瑶医药研究院电话费"/>
        <s v="科学实验中心电话费"/>
        <s v="实验动物部运行经费"/>
        <s v="动物尸体处理费"/>
        <s v="实验用品及耗材"/>
        <s v="安全卫生与劳保耗材"/>
        <s v="实验动物许可证期满换证环境检修与检测"/>
        <s v="科学实验中心仪器设备使用成本"/>
        <s v="实验动物饲养成本"/>
        <s v="小型仪器设备购置"/>
        <s v="仪器日常维修"/>
        <s v="通风排风系统及大型高温高压灭菌锅维保服务项目（2026年）"/>
        <s v="实验室改造"/>
        <s v="流式细胞仪1年维保服务"/>
        <s v="透射电子显微镜1年维保服务"/>
        <s v="扫描电子显微镜1年维保服务"/>
        <s v="技术员进修培训"/>
        <s v="民族药质量标准研究培训班"/>
        <s v="广西民族药资源与应用工程研究中心"/>
        <s v="壮瑶药协同创新中心（学校配套）"/>
        <s v="广西壮瑶药工程技术研究中心建设"/>
        <s v="招就处综合定额"/>
        <s v="招就处电话费"/>
        <s v="就业接待费"/>
        <s v="就业协议书购买"/>
        <s v="毕业生校园大型招聘会专项"/>
        <s v="毕业生质量追踪第三方调查"/>
        <s v="毕业生就业网络平台"/>
        <s v="招生维持费"/>
        <s v="就业维持费"/>
        <s v="访企拓岗促就业专项行动经费"/>
        <s v="毕业生就业工作先进奖励经费"/>
        <s v="招生印刷费"/>
        <s v="招生邮寄费"/>
        <s v="招生录取费"/>
        <s v="招生宣传费"/>
        <s v="创新创业维持费"/>
        <s v="创新创业学院教学工作业务费"/>
        <s v="大学生职业规划大赛专项经费"/>
        <s v="大学生创新创业训练计划项目"/>
        <s v="大学生创新创业大赛"/>
        <s v="大学生创新创业大赛奖励经费"/>
        <s v="高职对口中职自主招生考试"/>
        <s v="大学毕业生就业指导经费（财政拨款）"/>
        <s v="学工处综合定额"/>
        <s v="学工处电话费"/>
        <s v="心理健康教育工作专项（校内人员）"/>
        <s v="心理健康教育系列活动"/>
        <s v="学生心理咨询"/>
        <s v="心理健康教育设备、设施维护和保养（包含心理素质拓展基地）"/>
        <s v="易班建设及推广"/>
        <s v="广西中医药大学高职学生实习责任保险专项经费"/>
        <s v="本科学生实习责任保险"/>
        <s v="广西中医药大学校园方责任保险专项经费"/>
        <s v="辅导员队伍建设专项经费"/>
        <s v="辅导员培训劳务专项经费"/>
        <s v="邮寄费"/>
        <s v="学生管理"/>
        <s v="学生火车票优惠卡专项"/>
        <s v="大学生艾滋病防治工作专项经费"/>
        <s v="学生助困资助经费"/>
        <s v="本专科生物价补贴（财政拨款）"/>
        <s v="辅导员工作室建设专项经费"/>
        <s v="广西中医药大学“一站式”学生社区建设专项经费"/>
        <s v="高校自治区人民政府奖学金（财政专项）"/>
        <s v="农村订单定向中医本科生培养（中医局专项）"/>
        <s v="重大传染病防治项目（艾滋病防治）（财政专项）"/>
        <s v="服兵役学费补偿或助学贷款代偿（财政专项）"/>
        <s v="高校退役士兵学费补助（财政专项）"/>
        <s v="服兵役复学学费减免（财政专项）"/>
        <s v="退役士兵国家助学金（财政专项）"/>
        <s v="国家奖学金（财政专项）"/>
        <s v="国家助学金（财政专项）"/>
        <s v="国家励志奖学金（财政专项）"/>
        <s v="中职毕业升入高职院校贫困生学费补助（财政专项）"/>
        <s v="研究生院综合定额"/>
        <s v="研究生院电话费"/>
        <s v="研究生院学生活动经费"/>
        <s v="唐梅文-研究生院-研究生教育创新计划项目"/>
        <s v="研究生教育宣传经费"/>
        <s v="学位工作经费"/>
        <s v="研究生日常管理经费"/>
        <s v="教学运行管理经费"/>
        <s v="研究生中期考核经费"/>
        <s v="研究生教学管理劳务费"/>
        <s v="研究生招生工作维持费"/>
        <s v="研究生学位论文盲审专项"/>
        <s v="研究生学位论文课题经费"/>
        <s v="研究生导师培训经费"/>
        <s v="学位与研究生教育改革课题"/>
        <s v="研究生教学成果奖励经费"/>
        <s v="基地研究生教育专项经费"/>
        <s v="研究生就业工作经费"/>
        <s v="研究生档案管理经费"/>
        <s v="博士研究生初试费"/>
        <s v="研究生复试费"/>
        <s v="研究生国家助学金（财政专项）"/>
        <s v="研究生国家奖学金（财政专项）"/>
        <s v="研究生学业奖学金（财政专项）"/>
        <s v="博导津贴（财政专项）"/>
        <s v="退休人员导师津贴"/>
        <s v="研究生国际交流项目"/>
        <s v="优秀研究生学位论文奖励经费(导师）"/>
        <s v="优秀研究生学位论文奖励经费(学生）"/>
        <s v="同等学力管理经费"/>
        <s v="研究生教学设备购置"/>
        <s v="研究生管理系统"/>
        <s v="翻译硕士专业授权点建设专项经费"/>
        <s v="成教院人员经费"/>
        <s v="成教运行经费"/>
        <s v="成教院劳务费专项"/>
        <s v="成教教学专项经费_x000a_（成人高等教育远程网络教学与管理服务）"/>
        <s v="全国成人高考广西中医药大学考区经费"/>
        <s v="成人高等教育招生工作会议"/>
        <s v="成人高等教育教学管理工作会议"/>
        <s v="非中医类别医师中医药培训基地建设-西学中班（中医局专项）"/>
        <s v="电话费预算"/>
        <s v="国教院人员经费（校内人员）（发国教院本部门）"/>
        <s v="国教院人员经费（校内人员）（发其他部门）"/>
        <s v="临床医学国际班专项（校内人员经费）"/>
        <s v="国教院人员经费（校外人员）"/>
        <s v="国教院日常工作经费"/>
        <s v="国教院学生实习费"/>
        <s v="国教院留学生奖学金"/>
        <s v="外专外教经费"/>
        <s v="临床医学国际班专项（劳务费）"/>
        <s v="临床医学国际班专项（日常工作经费）"/>
        <s v="临床医学国际班专项（学生实习费）"/>
        <s v="公务接待专项（外事接待经费）"/>
        <s v="研究生课题论文经费"/>
        <s v="招宣费"/>
        <s v="因公出国经费"/>
        <s v="中国—越南中医药现代工匠学院（财政专项）"/>
        <s v="中国—东盟教育合作开放试验区“留学生感知八桂”项目"/>
        <s v="广西政府东盟国家留学生奖学金（财政专项）"/>
        <s v="高职院综合定额"/>
        <s v="高职院电话费"/>
        <s v="教学讲义等教学资料印刷"/>
        <s v="其他教学经费"/>
        <s v="高职院学生活动经费"/>
        <s v="高职教学耗材"/>
        <s v="高职实习管理费"/>
        <s v="实习中期检查费"/>
        <s v="高职实习生交通补贴"/>
        <s v="高职职业技能大赛经费"/>
        <s v="购买执业资格考试分析报告"/>
        <s v="基础医学院综合定额"/>
        <s v="基础医学院电话费"/>
        <s v="基础医学院学生活动经费"/>
        <s v="基础医学院教学科研工作业务费"/>
        <s v="基础医学院成本"/>
        <s v="中医基础教师教学能力提升计划"/>
        <s v="中医人工智能平台建设"/>
        <s v="护理学院综合定额"/>
        <s v="护理学院电话费"/>
        <s v="护理学院学生活动经费"/>
        <s v="护理学院教学科研工作业务费"/>
        <s v="护理专业中外合作办学（3+2）专项"/>
        <s v="护理学专业（深圳宝安班）教学专项"/>
        <s v="中泰学生实习交换"/>
        <s v="国际护理学生论坛"/>
        <s v="护理学、护理硕士学位点建设"/>
        <s v="药学院综合定额"/>
        <s v="药学院电话费"/>
        <s v="药学院学生活动经费"/>
        <s v="教学科研工作业务费"/>
        <s v="药用植物园维护费"/>
        <s v="药学院成本费用"/>
        <s v="药学院特别工作绩效（部门创收性奖励）"/>
        <s v="药学院事业费"/>
        <s v="壮医药学院综合定额"/>
        <s v="壮医药学院电话费"/>
        <s v="壮医药学院学生活动经费"/>
        <s v="壮医药学院教学科研工作业务费"/>
        <s v="民族医药（壮医）外治发的再挖掘整理及推广应用"/>
        <s v="西南高校民族医药论坛"/>
        <s v="瑶医药学院综合定额"/>
        <s v="瑶医药学院电话费"/>
        <s v="瑶医药学院教学科研工作业务费"/>
        <s v="瑶医优势病种、古籍秘方、民间验方的挖掘整理"/>
        <s v="瑶医药民间非遗文化的发掘整理"/>
        <s v="骨伤学院综合定额"/>
        <s v="骨伤学院电话费"/>
        <s v="骨伤学院学生活动经费"/>
        <s v="骨伤学院教学科研工作业务费"/>
        <s v="科研成果绩效"/>
        <s v="协办第二届全国中医药院校中医骨伤专业建设与人才培养研讨会暨第三届中医骨伤科专业本科学生临床技能邀请赛"/>
        <s v="公管学院综合定额"/>
        <s v="公管学院电话费"/>
        <s v="公管学院学生活动经费"/>
        <s v="高水平公共卫生学院（财政专项）"/>
        <s v="针推学院综合定额"/>
        <s v="针推学院电话费"/>
        <s v="针推学院学生活动经费"/>
        <s v="瑞康附院综合定额"/>
        <s v="瑞康附院学生活动经费"/>
        <s v="瑞康附院教学科研工作业务费"/>
        <s v="一附院综合定额"/>
        <s v="一附院学生活动经费"/>
        <s v="一附院教学科研工作业务费"/>
        <s v="外语部综合定额"/>
        <s v="外语部电话费"/>
        <s v="学生英语竞赛经费"/>
        <s v="英语协会经费"/>
        <s v="外语部教学科研工作业务费"/>
        <s v="翻译硕士专业学位授权点建设专项经费"/>
        <s v="马克思主义学院综合定额"/>
        <s v="马克思主义学院电话费"/>
        <s v="教学工作业务费"/>
        <s v="思想政治理论课建设专项"/>
        <s v="发展规划处综合定额"/>
        <s v="发展规划处电话费"/>
        <s v="发展规划处维持费"/>
        <s v="学术委员会维持费"/>
        <s v="社会团体会员费"/>
        <s v="发展规划处差旅费"/>
        <s v="发展规划处会议费"/>
        <s v="申报新增学位点工作专项经费"/>
        <s v="中国—东盟技术创新学院（财政专项）"/>
        <s v="一流学科建设经费（财政专项）"/>
        <s v="高水平中医药重点学科-少数民族医学（壮医学）（中医局中央专项）"/>
        <s v="高水平中医药重点学科-中药药理学（中医局中央专项）"/>
        <s v="基于重点研究室研究领域的中医临床疗效提升-广西中药壮瑶药炮制技术重点研究室（曾春晖）（中医局中央专项）"/>
        <s v="基于重点研究室研究领域的中医临床疗效提升-广西中医肝脾藏象重点研究室（夏猛）（中医局中央专项）"/>
        <s v="教信中心综合定额"/>
        <s v="教信中心电话费"/>
        <s v="带宽租赁服务费"/>
        <s v="网络安全等级保护测评与与网络安全设备维保服务"/>
        <s v="数字化校园售后服务"/>
        <s v="校园网络运行维修费"/>
        <s v="数据中心运行维修费"/>
        <s v="教育技术设备耗材购买、多功能演播室设备维护与更新"/>
        <s v="教育教学资源制作基础条件及共享平台运行维持费"/>
        <s v="教育教学信息化比赛维持费"/>
        <s v="网信办维持费"/>
        <s v="信息化建设项目评审论证工作经费"/>
        <s v="广西计算机学会会费"/>
        <s v="泛研科研项目数据库"/>
        <s v="门户网站集群系统商业密码改造与商业密码应用安全性评估"/>
        <s v="云计算平台维保服务"/>
        <s v="邮件系统维保"/>
        <s v="演播室智能化升级"/>
        <s v="智慧运营中心"/>
        <s v="网络云盘"/>
        <s v="软件正版化（WPS AI)"/>
        <s v="团委综合定额"/>
        <s v="团委电话费"/>
        <s v="团委（社团）日常工作经费"/>
        <s v="学生团组织建设"/>
        <s v="学生社团建设"/>
        <s v="讲座、活动评委课酬及学生活动补助"/>
        <s v="国旗队、礼仪队建设"/>
        <s v="教职工团员、团干队伍建设"/>
        <s v="思想引领文化宣传"/>
        <s v="学生志愿服务"/>
        <s v="学生社会实践"/>
        <s v="第二课堂成绩单制度建设"/>
        <s v="图书馆综合定额"/>
        <s v="图书馆电话费"/>
        <s v="图书馆设备维持费"/>
        <s v="购买中文报纸"/>
        <s v="阅读推广活动"/>
        <s v="购买中文期刊"/>
        <s v="购买纸质图书"/>
        <s v="图书馆电子资源订购"/>
        <s v="购置钢制六层书架"/>
        <s v="购买纯木四人阅览桌椅"/>
        <s v="起点医考/考研/考试网"/>
        <s v="图书馆文献传递费"/>
        <s v="壮瑶医药大数据共享中心建设"/>
        <s v="体育部综合定额"/>
        <s v="游泳馆教学维持专项"/>
        <s v="体育教师室外补助"/>
        <s v="体育教师服装"/>
        <s v="体育维持费"/>
        <s v="教师体育比赛补助及奖励专项"/>
        <s v="校代表队学生运动员训练比赛补助专项"/>
        <s v="校高水平运动队训练、比赛专项经费"/>
        <s v="校普通代表队训练、比赛专项经费"/>
        <s v="2025年广西第十四届大学生比赛专项经费"/>
        <s v=" 校园足球、体育比赛、艺术展演、学校卫生及国防教育专项经费（财政专项）"/>
        <s v="审计处综合定额"/>
        <s v="审计处电话费"/>
        <s v="审计业务工作经费"/>
        <s v="审计软件升级费"/>
        <s v="审计处会员费"/>
        <s v="工作用书"/>
        <s v="经济责任审计"/>
        <s v="财务处综合定额"/>
        <s v="财务管理费"/>
        <s v="财务处日常工作经费"/>
        <s v="绩效评价会议费"/>
        <s v="检查评价验收专项"/>
        <s v="校园卡结算中心专项经费"/>
        <s v="偿还银行贷款本金"/>
        <s v="偿还银行贷款利息"/>
        <s v="高校建设贷款贴息（财政专项）"/>
        <s v="偿还政府专项债券本金"/>
        <s v="政府债券利息"/>
        <s v="财务处报销单据交换经费"/>
        <s v="在建工程竣工财务决算审计"/>
        <s v="明秀校区管委会综合定额"/>
        <s v="明秀校区管委会限额电话费"/>
        <s v="明秀校区管委会工作业务费"/>
        <s v="明秀校区管委会调研费"/>
        <s v="明秀校区管理中心应急保障经费"/>
        <s v="离退处综合定额"/>
        <s v="离退处电话费"/>
        <s v="离退休活动费"/>
        <s v="学校关工委活动经费"/>
        <s v="离退休干部春节慰问金"/>
        <s v="跨省易地安置离休干部医疗备用金"/>
        <s v="广西老教授协会"/>
        <s v="科技处综合定额"/>
        <s v="科技处电话费"/>
        <s v="科技业务工作经费"/>
        <s v="会员费"/>
        <s v="差旅费"/>
        <s v="科研助理专项"/>
        <s v="劳务费"/>
        <s v="科技处专家评审费"/>
        <s v="科技成果展"/>
        <s v="博士科研启动金（人事处申报）"/>
        <s v="高水平科研成果发展基金"/>
        <s v="校级科研课题专项"/>
        <s v="校级科研课题专项（思政专项课题）"/>
        <s v="广西壮族自治区中青年教师基础能力提升项目（强基计划）"/>
        <s v="广西自然科学基金中医药壮瑶医药联合专项"/>
        <s v="自筹经费项目"/>
        <s v="纵向科研项目自筹配套项目"/>
        <s v="纵向科研项目经费配套"/>
        <s v="自治区重点实验室能力建设项目"/>
        <s v="2025年广西高校工程研究中心建设"/>
        <s v="中医药文化传承创新发展研究中心项目建设经费"/>
        <s v="中医药壮瑶医药联合专项（科技厅部分）"/>
        <s v="中医药壮瑶医药联合专项（附属单位部分）"/>
        <s v="科研项目支出（2025年）"/>
        <s v="科研项目支出（历年结余）"/>
        <s v="重大科技项目管理办公室（广西中药民族药产业科技专项秘书处）差旅费"/>
        <s v="广西中医药大学伦理委员会专项经费"/>
        <s v="中医药文化传承创新发展研究中心建设（财政专项）"/>
        <s v="特色中药民族药广西高校工程研究中心建设（财政专项）"/>
        <s v="区域重大病种创新产品研发广西高校工程研究中心建设（财政专项）"/>
        <s v="中药壮瑶药创新药物教育部工程研究中心（财政专项）"/>
        <s v="中药壮瑶药创新药物教育部工程研究中心"/>
        <s v="广西医疗机构制剂与药食同源产品工程研究中心"/>
        <s v="中医药标准项目（中医局专项）"/>
        <s v="地方中医药标准项目-茶枝柑规范化种植技术规程（姚春）（中医局专项）"/>
        <s v="地方中医药标准项目-肉桂生产基地建设规范（黄荣韶）（中医局专项）"/>
        <s v="地方中医药标准项目-广西莪术种苗繁育技术规程（谭勇）（中医局专项）"/>
        <s v="中医药高层次人才培养基地（中医局中央专项）"/>
        <s v="中医药学术传承暨古籍、秘方、验方挖掘研究-壮医鲜花叶透穴疗法(中医药传承与创新发展专项经费)（中医局专项）"/>
        <s v="中医药壮瑶医药药膳食疗项目建设（中医局专项）"/>
        <s v="中国-越南中医药中心（广西中医药壮瑶医药海外弘扬工程项目）（中医局专项）"/>
        <s v="成社处综合定额"/>
        <s v="成社处电话费"/>
        <s v="成果转化处部门工作业务费"/>
        <s v="农作物废弃物功能成分研究协同创新中心（邓家刚）（财政专项）"/>
        <s v="广西中医药科技成果转化与应用协同创新中心（唐红珍）（财政专项）"/>
        <s v="教评中心综合定额"/>
        <s v="教评中心电话费"/>
        <s v="教评中心（高教所）工作业务费"/>
        <s v="绩效工资（校督学课酬）"/>
        <s v="教学质量监控"/>
        <s v="教学改革专家指导费"/>
        <s v="校级教研室评估（含教研室奖励）"/>
        <s v="2025年校级教学成果奖励及自治区、国家级教学成果培育"/>
        <s v="区级校级教改课题"/>
        <s v="教学成果奖（财政专项）"/>
        <s v="自治区本级教育科学研究与教学研究专项（财政专项）"/>
        <s v="教学实验实训中心综合定额"/>
        <s v="人体标本收集费"/>
        <s v="中药学（国家级）实验教学示范中心建设项目"/>
        <s v="教学仪器设备维修费"/>
        <s v="实验用品及耗材（补2023年）"/>
        <s v="2025年实验教学中心实验室建设项目"/>
        <s v="自治区级实验教学中心"/>
        <s v="解剖实验室电动齿轮螺柱升降可浸泡冷藏解剖台采购项目"/>
        <s v="免疫学和微生物学实验室设备更换项目"/>
        <s v="组胚显微互动实验室B308"/>
        <s v="生物学实验室实训设备更换"/>
        <s v="仙葫校区103、105计算机实验室改建"/>
        <s v="护理学专业智慧模拟病房信息化建设"/>
        <s v="护理学专业实验教学设备更新项目"/>
        <s v="卫生健康智慧仿真综合实验室"/>
        <s v="医学信息多功能实验室"/>
        <s v="口腔医学专业口腔医学智慧化教学实验平台建设"/>
        <s v="康复实训室建设"/>
        <s v="瑞康临床医学院实训中心建设"/>
        <s v="医学影像技术综合虚拟实验室"/>
        <s v="教学教辅党委综合定额"/>
        <s v="教学教辅党委部门限额电话费"/>
        <s v="教学教辅党委工作业务费"/>
        <s v="基建处综合定额"/>
        <s v="基建处电话费"/>
        <s v="工程图纸晒图、复印费"/>
        <s v="办公用品费"/>
        <s v="专家评审费、会议场地费"/>
        <s v="工程资料移交整理备案费"/>
        <s v="劳保用品费"/>
        <s v="基建项目经费（详见基建项目表）"/>
        <s v="教育领域基础能力提升专项资金-广西中医药博物馆（一般债券）"/>
        <s v="教育领域基础能力提升专项（广西中医药大学中药壮瑶药创新药物实验实训中心）"/>
        <s v="教育领域基础能力提升专项（广西中医药大学明秀校区学生宿舍）"/>
        <s v="后勤处综合定额"/>
        <s v="后勤基建处电话费"/>
        <s v="党政机要部门电话费"/>
        <s v="卫生所突发卫生事件"/>
        <s v="仙葫校区卫生所管理费"/>
        <s v="校园保洁承包费"/>
        <s v="学校保洁消耗品"/>
        <s v="爱卫办“灭四害”经费"/>
        <s v="病媒生物防治经费"/>
        <s v="阿平湖水体维持费"/>
        <s v="电梯维修维保"/>
        <s v="空调维修维保"/>
        <s v="污水处理站设备维护"/>
        <s v="后勤处日常维修经费（维修中心）"/>
        <s v="后勤处日常维修费（水电科）"/>
        <s v="后勤处专项维修费（维修中心）"/>
        <s v="后勤处专项维修费（水电科）"/>
        <s v="维修明秀校区体育馆顶棚和运动场舞台专项经费"/>
        <s v="水费"/>
        <s v="电费"/>
        <s v="周转房物业费"/>
        <s v="房管经费"/>
        <s v="绿化维持费"/>
        <s v="绿化养护承包经费"/>
        <s v="实验室医疗废弃物清理费"/>
        <s v="实验室危险废弃物废弃液处置"/>
        <s v="法律顾问经费"/>
        <s v="明秀校区7、8栋学生宿舍维修项目"/>
        <s v="购置公务用车"/>
        <s v="仙葫校区学生宿舍热水系统更新改造工程"/>
        <s v="更换破损塑料垃圾桶"/>
        <s v="节能减排平台建设"/>
        <s v="武保部综合定额"/>
        <s v="武保部电话费"/>
        <s v="大学生军训经费"/>
        <s v="武保部慰问经费"/>
        <s v="校园物业安保承包服务费"/>
        <s v="学校公寓管理服务费（物业费）"/>
        <s v="校园巡逻车维保经费"/>
        <s v="消防安全工作经费"/>
        <s v="社会治安综合治理经费"/>
        <s v="实验室消防安全工作经费"/>
        <s v="校园治安交通保卫工作经费"/>
        <s v="学校消防维护保养经费"/>
        <s v="红外线报警服务年费"/>
        <s v="学生宿舍日常管理经费"/>
        <s v="仙葫校区学生宿舍空调租赁费"/>
        <s v="明秀校区学生宿舍空调租赁费"/>
        <s v="高校保卫会会费"/>
        <s v="国防工作综合经费"/>
        <s v="四轮校园电动巡逻车采购经费"/>
        <s v="视频监控及门禁道闸系统维保经费"/>
        <s v="海洋药物研究院综合定额"/>
        <s v="海洋药物研究院电话费"/>
        <s v="海洋药物研究院运行经费"/>
        <s v="海洋药物研究院维保经费"/>
        <s v="海洋药物研究院专家讲课费、咨询费及评审费"/>
        <s v="海洋药物研究院实验用品及耗材经费"/>
        <s v="海洋药物研究院成本"/>
        <s v="工会综合定额"/>
        <s v="工会电话费"/>
        <s v="教代会经费"/>
        <s v="中小学校共建协调经费"/>
        <s v="工会经费"/>
        <s v="计生工作经费"/>
        <s v="独生子女保健费"/>
        <s v="妇女康检费"/>
        <s v="2025年上级部门主办体育赛事经费预算"/>
        <s v="博物馆综合定额"/>
        <s v="博物馆电话费"/>
        <s v="博物馆工作业务费"/>
        <s v="科普活动经费"/>
        <s v="博物馆实验用品及耗材"/>
        <s v="标本更新"/>
        <s v="藏品（标本）维护保养"/>
        <s v="博物馆藏品（标本）征集专项"/>
        <s v="标本集中维保质保金专项"/>
        <s v="档案馆综合定额"/>
        <s v="档案馆电话费"/>
        <s v="档案馆维持经费"/>
        <s v="校友工作办公室综合定额"/>
        <s v="校友工作办公室电话费"/>
        <s v="校友工作办公室维持费"/>
        <s v="编辑部工作经费"/>
        <s v="非物质文化遗产保护资金（壮医药线点灸疗法）"/>
        <s v="资产经营公司支出"/>
        <s v="经营支出"/>
      </sharedItems>
    </cacheField>
    <cacheField name="经办人工号" numFmtId="0">
      <sharedItems containsBlank="1" containsNumber="1" containsInteger="1" containsMixedTypes="1" count="134">
        <m/>
        <s v="000585"/>
        <s v="010030"/>
        <n v="210018"/>
        <n v="610006"/>
        <s v="000422"/>
        <s v="101395"/>
        <n v="101395"/>
        <s v="000785"/>
        <s v="010160"/>
        <s v="010011"/>
        <s v="010045"/>
        <s v="010105"/>
        <s v="010022"/>
        <s v="010200"/>
        <s v="010228"/>
        <s v="000677"/>
        <n v="600065"/>
        <s v="Y1800092"/>
        <n v="800005"/>
        <s v="000836"/>
        <s v="000437"/>
        <s v="000409"/>
        <s v="000577"/>
        <s v="000601"/>
        <s v="000848"/>
        <s v="000586"/>
        <s v="000588"/>
        <s v="001103"/>
        <s v="000806"/>
        <s v="000815"/>
        <s v="000882"/>
        <s v="000605"/>
        <s v="000746"/>
        <s v="010033"/>
        <s v="010020"/>
        <s v="010171"/>
        <s v="000423"/>
        <s v="010154"/>
        <s v="060014"/>
        <s v="000328"/>
        <s v="000129"/>
        <s v="010097"/>
        <s v="000521"/>
        <s v="000838"/>
        <s v="010149"/>
        <s v="000598"/>
        <s v="000391"/>
        <s v="000723"/>
        <s v="000714"/>
        <s v="000766"/>
        <s v="000774"/>
        <s v="010010"/>
        <s v="000489"/>
        <s v="000687"/>
        <s v="010079"/>
        <s v="010288"/>
        <s v="010072"/>
        <s v="010140"/>
        <s v="010041"/>
        <s v="000397"/>
        <s v="000803"/>
        <s v="000790"/>
        <s v="000455"/>
        <s v="010049"/>
        <s v="010043"/>
        <s v="000078"/>
        <s v="000742"/>
        <s v="000664"/>
        <s v="000519"/>
        <s v="000394"/>
        <s v="000266"/>
        <s v="010059"/>
        <s v="000522"/>
        <s v="000223"/>
        <s v="000642"/>
        <s v="000518"/>
        <s v="000392"/>
        <s v="000378"/>
        <s v="000706"/>
        <s v="010239"/>
        <n v="101314"/>
        <s v="000951"/>
        <s v="010264"/>
        <n v="300075"/>
        <s v="010029"/>
        <s v="000221"/>
        <s v="000280"/>
        <s v="010024"/>
        <s v="000763"/>
        <s v="000329"/>
        <s v="000364"/>
        <s v="010054"/>
        <s v="010410"/>
        <s v="010005"/>
        <s v="000729"/>
        <n v="10123"/>
        <s v="010327"/>
        <n v="101393"/>
        <s v="001058"/>
        <s v="010401"/>
        <s v="000643"/>
        <s v="000438"/>
        <s v="000747"/>
        <s v="000694"/>
        <s v="010006"/>
        <s v="000459"/>
        <s v="000356"/>
        <s v="000340"/>
        <s v="000341"/>
        <s v="000789"/>
        <n v="1800776"/>
        <s v="010324"/>
        <n v="200360"/>
        <s v="A040826"/>
        <s v="000751"/>
        <s v="060005"/>
        <s v="010125"/>
        <s v="010066"/>
        <s v="060007"/>
        <s v="020034"/>
        <s v="010318"/>
        <s v="010223"/>
        <s v="040050"/>
        <s v="010163"/>
        <s v="010385"/>
        <s v="000458"/>
        <s v="000167"/>
        <s v="000168"/>
        <s v="000169"/>
        <s v="000322"/>
        <s v="000712"/>
        <s v="000491"/>
        <s v="000111"/>
      </sharedItems>
    </cacheField>
    <cacheField name="经办人姓名" numFmtId="0">
      <sharedItems containsBlank="1" count="130">
        <m/>
        <s v="孙宾"/>
        <s v="叶抗"/>
        <s v="莫基安"/>
        <s v="张绎玄"/>
        <s v="陈晓丽"/>
        <s v="蓝庆同"/>
        <s v="罗金兰"/>
        <s v="陈钰泉"/>
        <s v="林琳"/>
        <s v="刘丽"/>
        <s v="梁雪婷"/>
        <s v="何蓉"/>
        <s v="杨炳翠"/>
        <s v="阳蓝田"/>
        <s v="潘立"/>
        <s v="刘进宝"/>
        <s v="陈炜"/>
        <s v="李典鹏"/>
        <s v="高红伟"/>
        <s v="易湘茜"/>
        <s v="覃骊兰"/>
        <s v="马雯芳"/>
        <s v="郝二伟"/>
        <s v="张亚萍"/>
        <s v="李卫红"/>
        <s v="郑景辉"/>
        <s v="赵心怡"/>
        <s v="于丽"/>
        <s v="刘鹏"/>
        <s v="黄德伦"/>
        <s v="彭莉萍"/>
        <s v="常亮"/>
        <s v="程若敏"/>
        <s v="韩琦"/>
        <s v="罗婕"/>
        <s v="鲜于慧子"/>
        <s v="黄莉婷"/>
        <s v="蒙艳"/>
        <s v="张雯艳"/>
        <s v="黄正团"/>
        <s v="银江林"/>
        <s v="蒋凌风"/>
        <s v="刘振杰"/>
        <s v="谢凤凤"/>
        <s v="陈清"/>
        <s v="赖洪燕"/>
        <s v="黄雁南"/>
        <s v="张锐"/>
        <s v="乐丽鑫"/>
        <s v="汪海姣"/>
        <s v="兰云超"/>
        <s v="谢春艳"/>
        <s v="熊小丽"/>
        <s v="赵斌"/>
        <s v="钟雨珊"/>
        <s v="李佳"/>
        <s v="黄唯峻"/>
        <s v="甄丹丹"/>
        <s v="郭宇航"/>
        <s v="聂莎"/>
        <s v="陈玲"/>
        <s v="梁臣艳"/>
        <s v="凌勇威"/>
        <s v="朱意麟"/>
        <s v="张青槐"/>
        <s v="闫国跃"/>
        <s v="田君明"/>
        <s v="姜露"/>
        <s v="李珍娟"/>
        <s v="黄北京"/>
        <s v="高炜燕"/>
        <s v="黄敏"/>
        <s v="李琳"/>
        <s v="余兰"/>
        <s v="韦程馨"/>
        <s v="陈中全"/>
        <s v="唐孙茹"/>
        <s v="陈景霞"/>
        <s v="刘显"/>
        <s v="郭承湘"/>
        <s v="康秀谦"/>
        <s v="彭玥"/>
        <s v="梁策"/>
        <s v="黄金春"/>
        <s v="甘群文"/>
        <s v="邓爱秀"/>
        <s v="黄刚"/>
        <s v="彭赞"/>
        <s v="吴国天"/>
        <s v="陈彦彤"/>
        <s v="凌敏清"/>
        <s v="刘玲"/>
        <s v="高月"/>
        <s v="杨洋"/>
        <s v="郭忠会"/>
        <s v="于舟"/>
        <s v="陈豪"/>
        <s v="马冰冰"/>
        <s v="李鸿玲"/>
        <s v="蓝丽霞"/>
        <s v="陈真珍"/>
        <s v="张文涛"/>
        <s v="刘光贤"/>
        <s v="黄广琳"/>
        <s v="韦海宏"/>
        <s v="赵飞兰"/>
        <s v="李景云"/>
        <s v="何凤"/>
        <s v="杨亚龙"/>
        <s v="覃丹"/>
        <s v="姜俊玲"/>
        <s v="姚彦文"/>
        <s v="欧文娟"/>
        <s v="陆铭专"/>
        <s v="邓清曌"/>
        <s v="钟佳利"/>
        <s v="马翠萍"/>
        <s v="黄国林"/>
        <s v="阮芳妮"/>
        <s v="黄如盛"/>
        <s v="黄焕福"/>
        <s v="谢沛桃"/>
        <s v="卢护木"/>
        <s v="廖红春"/>
        <s v="杨丹"/>
        <s v="陈志挺"/>
        <s v="李贵"/>
        <s v="张璐砾"/>
        <s v="章培愉"/>
      </sharedItems>
    </cacheField>
    <cacheField name="负责人工号" numFmtId="0">
      <sharedItems containsBlank="1" containsNumber="1" containsInteger="1" containsMixedTypes="1" count="71">
        <m/>
        <s v="000755"/>
        <s v="000335"/>
        <s v="000334"/>
        <s v="000260"/>
        <s v="000635"/>
        <s v="000144"/>
        <s v="000165"/>
        <s v="000312"/>
        <s v="000539"/>
        <s v="000003"/>
        <n v="800005"/>
        <s v="000836"/>
        <s v="000437"/>
        <s v="000409"/>
        <s v="000577"/>
        <s v="000601"/>
        <s v="000848"/>
        <s v="000204"/>
        <s v="000588"/>
        <s v="000008"/>
        <s v="000010"/>
        <s v="000060"/>
        <s v="010257"/>
        <s v="000302"/>
        <s v="000589"/>
        <n v="200006"/>
        <s v="000349"/>
        <s v="010104"/>
        <s v="000850"/>
        <s v="000535"/>
        <s v="000140"/>
        <s v="060008"/>
        <n v="200349"/>
        <s v="000416"/>
        <s v="600002 "/>
        <s v="000359"/>
        <s v="000183"/>
        <s v="000777"/>
        <s v="000152"/>
        <s v="000251"/>
        <s v="000375"/>
        <s v="000313"/>
        <s v="000480"/>
        <s v="000593"/>
        <s v="000200"/>
        <s v="000201"/>
        <s v="000199"/>
        <s v="000724"/>
        <s v="200012"/>
        <n v="100541"/>
        <s v="000446"/>
        <s v="000477"/>
        <s v="000494"/>
        <s v="000215"/>
        <s v="000599"/>
        <s v="000340"/>
        <s v="000075"/>
        <n v="1219004"/>
        <s v="036981"/>
        <n v="138"/>
        <s v="A0408018"/>
        <s v="000182"/>
        <s v="000634"/>
        <n v="600070"/>
        <s v="000845"/>
        <s v="010008"/>
        <s v="000371"/>
        <n v="200011"/>
        <s v="000491"/>
        <s v="000531"/>
      </sharedItems>
    </cacheField>
    <cacheField name="负责人姓名" numFmtId="0">
      <sharedItems containsBlank="1" count="71">
        <m/>
        <s v="杨海洁"/>
        <s v="周德喜"/>
        <s v="王春花"/>
        <s v="黄燕"/>
        <s v="何天富"/>
        <s v="徐方明"/>
        <s v="蓝开宝"/>
        <s v="宋业成"/>
        <s v="李朝晖"/>
        <s v="姚春"/>
        <s v="李典鹏"/>
        <s v="高红伟"/>
        <s v="易湘茜"/>
        <s v="覃骊兰"/>
        <s v="马雯芳"/>
        <s v="郝二伟"/>
        <s v="张亚萍"/>
        <s v="李卫民"/>
        <s v="郑景辉"/>
        <s v="庞宇舟"/>
        <s v="冷静"/>
        <s v="林江"/>
        <s v="杨世林"/>
        <s v="朱珠"/>
        <s v="黄建民"/>
        <s v="王孝勋"/>
        <s v="奉建芳"/>
        <s v="朱华"/>
        <s v="杨删"/>
        <s v="黄瑞诚"/>
        <s v="唐耀平"/>
        <s v="韩叶芬"/>
        <s v="卢汝梅"/>
        <s v="辛华"/>
        <s v="韦英才"/>
        <s v="张煜"/>
        <s v="周红海"/>
        <s v="李海"/>
        <s v="范郁山"/>
        <s v="陈立群"/>
        <s v="王碧艳"/>
        <s v="罗俊"/>
        <s v="夏猛"/>
        <s v="夏天"/>
        <s v="李欢澄"/>
        <s v="李荣源"/>
        <s v="赵斌"/>
        <s v="叶绘晟"/>
        <s v="董才有"/>
        <s v="莫锦荣"/>
        <s v="肖健"/>
        <s v="王春玲"/>
        <s v="丁昉"/>
        <s v="蒋葵"/>
        <s v="屈泽强"/>
        <s v="赵飞兰"/>
        <s v="刘绍良"/>
        <s v="黄鼎阳"/>
        <s v="王开龙"/>
        <s v="唐红珍"/>
        <s v="曹桢斌"/>
        <s v="覃振林"/>
        <s v="欧阳瑞聪"/>
        <s v="兰达治"/>
        <s v="高程海"/>
        <s v="彭岸林"/>
        <s v="朱智德"/>
        <s v="贺西南"/>
        <s v="张璐砾"/>
        <s v="李永亮"/>
      </sharedItems>
    </cacheField>
    <cacheField name="2025年申报金额" numFmtId="0">
      <sharedItems containsString="0" containsBlank="1" containsNumber="1" minValue="0" maxValue="1196304551.45174" count="347">
        <n v="1196304551.45174"/>
        <n v="574204470.415491"/>
        <n v="1000000"/>
        <n v="200000"/>
        <n v="180000"/>
        <n v="4020000"/>
        <n v="39000000"/>
        <m/>
        <n v="4000000"/>
        <n v="1500000"/>
        <n v="150000"/>
        <n v="31000000"/>
        <n v="139309600"/>
        <n v="0"/>
        <n v="52147524"/>
        <n v="136872644"/>
        <n v="1457000"/>
        <n v="55022731.7274907"/>
        <n v="3026000"/>
        <n v="3925000"/>
        <n v="100000"/>
        <n v="30243226.88"/>
        <n v="945100.84"/>
        <n v="13987492.432"/>
        <n v="378040.336"/>
        <n v="15121613.44"/>
        <n v="22682420.16"/>
        <n v="4600000"/>
        <n v="2786400"/>
        <n v="1050960"/>
        <n v="5014048"/>
        <n v="1250313.6"/>
        <n v="83249.2"/>
        <n v="511105.8"/>
        <n v="202800"/>
        <n v="8000"/>
        <n v="2800"/>
        <n v="130000"/>
        <n v="15000"/>
        <n v="11000"/>
        <n v="10000"/>
        <n v="26000"/>
        <n v="68200"/>
        <n v="9600"/>
        <n v="12000"/>
        <n v="39800"/>
        <n v="4000"/>
        <n v="800"/>
        <n v="18400"/>
        <n v="2400"/>
        <n v="16000"/>
        <n v="4051900"/>
        <n v="20000"/>
        <n v="40000"/>
        <n v="6000"/>
        <n v="5000"/>
        <n v="78000"/>
        <n v="2584900"/>
        <n v="1155000"/>
        <n v="2448720"/>
        <n v="2500"/>
        <n v="25000"/>
        <n v="588550"/>
        <n v="182000"/>
        <n v="693000"/>
        <n v="300000"/>
        <n v="90000"/>
        <n v="341670"/>
        <n v="198600"/>
        <n v="23000"/>
        <n v="58000"/>
        <n v="80000"/>
        <n v="1170000"/>
        <n v="7200"/>
        <n v="2000"/>
        <n v="50000"/>
        <n v="30000"/>
        <n v="70000"/>
        <n v="220000"/>
        <n v="120000"/>
        <n v="7000"/>
        <n v="18800"/>
        <n v="400000"/>
        <n v="30997179.06"/>
        <n v="250000"/>
        <n v="500000"/>
        <n v="900000"/>
        <n v="550000"/>
        <n v="2000000"/>
        <n v="210600"/>
        <n v="48600"/>
        <n v="210000"/>
        <n v="75000"/>
        <n v="600000"/>
        <n v="190000"/>
        <n v="175000"/>
        <n v="320000"/>
        <n v="435000"/>
        <n v="9840000"/>
        <n v="2293000"/>
        <n v="60000"/>
        <n v="59000"/>
        <n v="2929979.06"/>
        <n v="340000"/>
        <n v="3500000"/>
        <n v="2377600"/>
        <n v="6400"/>
        <n v="1200"/>
        <n v="2050000"/>
        <n v="71524168"/>
        <n v="1283000"/>
        <n v="360000"/>
        <n v="1150800"/>
        <n v="230000"/>
        <n v="1550000"/>
        <n v="1264710"/>
        <n v="551000"/>
        <n v="311000"/>
        <n v="199000"/>
        <n v="564000"/>
        <n v="1700000"/>
        <n v="4100000"/>
        <n v="53240658"/>
        <n v="1600000"/>
        <n v="5439560"/>
        <n v="10400"/>
        <n v="1006680"/>
        <n v="903350"/>
        <n v="1957130"/>
        <n v="198000"/>
        <n v="980000"/>
        <n v="5851840"/>
        <n v="2160"/>
        <n v="680600"/>
        <n v="57000"/>
        <n v="308600"/>
        <n v="52000"/>
        <n v="232000"/>
        <n v="288000"/>
        <n v="160000"/>
        <n v="1200000"/>
        <n v="911480"/>
        <n v="4770595"/>
        <n v="30300"/>
        <n v="255000"/>
        <n v="153900"/>
        <n v="48695"/>
        <n v="155700"/>
        <n v="2775000"/>
        <n v="521000"/>
        <n v="21006459.6"/>
        <n v="4700"/>
        <n v="66880"/>
        <n v="112620"/>
        <n v="155000"/>
        <n v="35000"/>
        <n v="55000"/>
        <n v="11489200"/>
        <n v="2855559.6"/>
        <n v="1210000"/>
        <n v="162000"/>
        <n v="1525000"/>
        <n v="71600"/>
        <n v="2578100"/>
        <n v="150400"/>
        <n v="28766582.5"/>
        <n v="33000"/>
        <n v="6500"/>
        <n v="84000"/>
        <n v="36495.5"/>
        <n v="137000"/>
        <n v="530000"/>
        <n v="141700"/>
        <n v="310000"/>
        <n v="1247495"/>
        <n v="3748000"/>
        <n v="602200"/>
        <n v="1910000"/>
        <n v="74000"/>
        <n v="195000"/>
        <n v="329076"/>
        <n v="4642600"/>
        <n v="9032400"/>
        <n v="816000"/>
        <n v="181200"/>
        <n v="260200"/>
        <n v="354516"/>
        <n v="6070150"/>
        <n v="3000000"/>
        <n v="1300000"/>
        <n v="1320150"/>
        <n v="8516400"/>
        <n v="1750000"/>
        <n v="700000"/>
        <n v="1126400"/>
        <n v="1749500"/>
        <n v="562500"/>
        <n v="17000"/>
        <n v="2070660"/>
        <n v="3800"/>
        <n v="46860"/>
        <n v="640000"/>
        <n v="424320"/>
        <n v="38000"/>
        <n v="5940"/>
        <n v="40040"/>
        <n v="69140"/>
        <n v="71200"/>
        <n v="1081200"/>
        <n v="145000"/>
        <n v="32400"/>
        <n v="225000"/>
        <n v="270000"/>
        <n v="232800"/>
        <n v="111700"/>
        <n v="1700"/>
        <n v="102760"/>
        <n v="13000"/>
        <n v="7060"/>
        <n v="51000"/>
        <n v="535500"/>
        <n v="61000"/>
        <n v="3000"/>
        <n v="21500"/>
        <n v="88340"/>
        <n v="1400"/>
        <n v="13940"/>
        <n v="33720"/>
        <n v="18720"/>
        <n v="93560"/>
        <n v="43560"/>
        <n v="519000"/>
        <n v="420000"/>
        <n v="744400"/>
        <n v="661000"/>
        <n v="16346000"/>
        <n v="54000"/>
        <n v="15000000"/>
        <n v="8378100"/>
        <n v="18000"/>
        <n v="2300"/>
        <n v="2083000"/>
        <n v="710000"/>
        <n v="7500"/>
        <n v="1000"/>
        <n v="780000"/>
        <n v="552300"/>
        <n v="1950000"/>
        <n v="1062480"/>
        <n v="4800"/>
        <n v="1680"/>
        <n v="280000"/>
        <n v="46000"/>
        <n v="10217247"/>
        <n v="4200"/>
        <n v="4332247"/>
        <n v="3200000"/>
        <n v="119000"/>
        <n v="72800"/>
        <n v="1167600"/>
        <n v="28000"/>
        <n v="14000"/>
        <n v="33600"/>
        <n v="140000"/>
        <n v="192000"/>
        <n v="243820"/>
        <n v="7160"/>
        <n v="207700"/>
        <n v="55037995.17625"/>
        <n v="21600"/>
        <n v="197600"/>
        <n v="128700"/>
        <n v="8800000"/>
        <n v="1110000"/>
        <n v="29300000"/>
        <n v="13878095.17625"/>
        <n v="249900"/>
        <n v="3500"/>
        <n v="1702120"/>
        <n v="1920"/>
        <n v="645200"/>
        <n v="1021000"/>
        <n v="54831400"/>
        <n v="290000"/>
        <n v="164000"/>
        <n v="198400"/>
        <n v="5230000"/>
        <n v="3100000"/>
        <n v="1150000"/>
        <n v="23700000"/>
        <n v="2500000"/>
        <n v="450000"/>
        <n v="253600"/>
        <n v="2308000"/>
        <n v="1500"/>
        <n v="45000"/>
        <n v="513500"/>
        <n v="240000"/>
        <n v="133752658"/>
        <n v="62000"/>
        <n v="3900000"/>
        <n v="750000"/>
        <n v="5000000"/>
        <n v="69800000"/>
        <n v="840000"/>
        <n v="1420800"/>
        <n v="897600"/>
        <n v="717100"/>
        <n v="679000"/>
        <n v="5022700"/>
        <n v="1685000"/>
        <n v="11730000"/>
        <n v="14465800"/>
        <n v="8341658"/>
        <n v="3801000"/>
        <n v="8400"/>
        <n v="400"/>
        <n v="99226787.5"/>
        <n v="31072887.5"/>
        <n v="25000000"/>
        <n v="12900"/>
        <n v="376000"/>
        <n v="520000"/>
        <n v="9000000"/>
        <n v="430000"/>
        <n v="11644259.2"/>
        <n v="14400"/>
        <n v="4600"/>
        <n v="6164121.6"/>
        <n v="1970841.6"/>
        <n v="238000"/>
        <n v="819096"/>
        <n v="431800"/>
        <n v="359650"/>
        <n v="1650"/>
        <n v="4510450"/>
        <n v="500"/>
        <n v="5800"/>
        <n v="24750"/>
        <n v="1413000"/>
        <n v="1240000"/>
        <n v="98800"/>
        <n v="1800"/>
        <n v="2600"/>
        <n v="810000"/>
        <n v="5400000"/>
        <n v="12000000"/>
      </sharedItems>
    </cacheField>
    <cacheField name="测算依据" numFmtId="0">
      <sharedItems containsBlank="1" count="517" longText="1">
        <m/>
        <s v="征地款，赛院2023年交来6500万元、2024年交来7430.96万元，全部结转至2025年。专款专用。"/>
        <s v="每年47000元/人，共31人。"/>
        <s v="用于教职工生活困难补助等福利支出"/>
        <s v="（基本工资+绩效工资）*16%"/>
        <s v="（基本工资+绩效工资）*0.2%"/>
        <s v="（基本工资+绩效工资）*7.4%"/>
        <s v="（基本工资+绩效工资）*0.5%"/>
        <s v="（基本工资+绩效工资）*8%"/>
        <s v="（基本工资+绩效工资）*12%"/>
        <s v="400元/人/年"/>
        <s v="行政、后勤部门标准800元/年·人。（自治区纪委监委驻广西中医药大学纪检监察组（以下简称“派驻纪检监察组”）共10人，以实际到任人员为准。"/>
        <s v="派驻纪检监察组原有4台办公电话，需新增2位副处级领导干部办公室电话，每台每月40元左右。"/>
        <s v="学校纪检监察干部参加上级纪委监委及学校纪委等组织的干部培训产生的差旅费、差旅补贴、资料费、会务费等开支；学校各级纪检干部培训资料费、资料文印费、饮用水等开支。"/>
        <s v="开展日常监督工作、信访件处理产生的资料文印费、交通费、信访件处理器材购置费、维修费等开支。"/>
        <s v="购买廉洁教育教材读物、廉政文化用品、制作反腐倡廉宣传板报、廉洁教育资料文印费、宣传材料开支。"/>
        <s v="执纪审查相关工作、资料文印费、交通费等开支。"/>
        <s v="在印刷厂编印《广西中医药大学廉洁教育读本》发放全校党员干部（预计印刷1100本），包括设计封面、排版、校对、胶装、彩印印刷等开支。"/>
        <s v="“三定”后预计党办12人(含校领导4人)，故12人*800元/人=9600元。"/>
        <s v="学校由党办负责的大型会议饮用水、纸张、印刷、办公用品等支出较大，测算依据为2023年底支用“莫锦荣调节金”合计22133元，预计2025年需在2024年基础上增加15000元。"/>
        <s v="维持上年预算"/>
        <s v="行政、后勤部门标准800元/年·人。党风办、巡察办（含巡察组）共5人，以实际到任人员为准。"/>
        <s v="党风办（巡察办）拟申请设置固话号码5个，每台每月40元左右。"/>
        <s v="开展校内巡察工作产生的资料文印费、交通费、器材购置费、维修费等开支。"/>
        <s v="学校巡察干部参加上级组织的干部培训产生的差旅费、差旅补贴、资料费、会务费等开支；邀请外单位专家来校培训产生的培训资料费、资料文印费、饮用水等开支。"/>
        <s v="购买党风廉政教育教材读物、廉政文化用品、制作反腐倡廉宣传板报、廉洁教育资料文印费、宣传材料开支。举办廉政教育活动产生的经费。"/>
        <s v="依据3人*800元/年"/>
        <s v="依据2024年使用情况,用于办公用品、书籍、会议、党建活动等开支。"/>
        <s v="据往年使用情况测算。"/>
        <s v="按照合同约定，每年支付78000元。"/>
        <s v="根据公务车辆改革方案确定"/>
        <s v="10人*800元/人=8000元"/>
        <s v="依据2024年使用情况"/>
        <s v="依据2023.06.30校本部党员2524人*100元/人=252400；附属单位党员数5037人*50元/人=251850；2024年度发展党员数843人*100元/人=84300，合计：588550.00"/>
        <s v="依据2023年支出3.84万；2024年支出3.89万。"/>
        <s v="依据65人*400元/天*7天=182000"/>
        <s v="依据180人*7天*550元/天=693000"/>
        <s v="依据160人*5天*400元/天=300000"/>
        <s v="用于驻村第一书记工作开展过程中的信息管理支出、考察培训支出、日常办公支出、驻村工作其他必要支出。我校共派出6名第一书记，每名驻村第一书记每年安排1.5万元，每年合计安排9万元（1.5万*6人=9万）。"/>
        <s v="根据上级要求，我校目前共派出脱贫村党组织第一书记6名和驻村工作队员1名，分别驻隆安县6个定点帮扶村开展工作。该项目经费主要用于支出我校乡村振兴驻村干部的安家费、驻村补助、差旅费、交通费和学校有关人员定期到定点帮扶村走访慰问、调研指导、督查检查及有关文件规定其他工作产生的费用。_x000a_1.新任驻村干部一次性安家费2000*7=1.4万元；_x000a_2.每年伙食补助：25天*100元*7人*13月=22.75万元（2025年为驻村干部轮换，一般交接期为1个月，故按13个月计）；_x000a_3.每年保险550*7=0.385万元；_x000a_4.驻村干部差旅：720元*7人*13月=6.5520万元（2025年为驻村干部轮换，一般交接期为1个月，故按13个月计）；_x000a_5.学校领导下乡检查指导伙食补贴：100元*4人*14次=0.56万元。_x000a_6.学校领导每年走访定点帮扶村约14次（主要领导每人每年至少2次、分管领导至少4次、其他领导至少1次），外加随行车1辆。按公务租车报价，每天每辆车费用约900元，每年租车费用约：14次*2辆*900元=2.52万元。"/>
        <s v="依据2人*800元/年"/>
        <s v="依据2023、2024年党委出题党派调研活动每年开支22700元。"/>
        <s v="依据现有民主党派、统战团体成员580人，100元/人。"/>
        <s v="依据40人*5天*400=80000.00"/>
        <s v="部门一共9人。"/>
        <s v="宣传部日常电话费。"/>
        <s v="全校公费订阅报刊（包含明秀、仙葫两个校区）、普法教育资料、理论学习资料购买等。"/>
        <s v="印刷理论学习资料等。"/>
        <s v="广播站及新媒体设备更新采购、维护、广播站成员培训、广播站站长劳务费等。"/>
        <s v="校内橱窗、道旗、横幅等宣传更换；邀请校外媒体记者新闻报道。"/>
        <s v="1.2025年将开展师德标兵评选活动3万元（全校共21个基层党组织，各推荐1名，给予每人1000元的奖励，以超工作量绩效发放奖金）；开展师德师风专题知识竞赛、演讲比赛等选手奖励奖金1万元（以超工作量绩效发放奖金），共4万元。                           _x000a_2.开展师德标兵评选工作评审劳务费，师德师风演讲比赛、知识竞赛等评委劳务费等1万元。             _x000a_3.举办师德师风专题讲座、报告会、网络培训；开展教师节庆祝大会等系列庆祝活动2万元。"/>
        <s v="舆情监测系统年费4.95万，技术指导及学习资料0.05万"/>
        <s v="根据广西中医药大学网站群升级合同，2025年6月30日维护到期，到期后每年维护费用为网站升级费用31.8万元的9%，即28620元。"/>
        <s v="根据编号为（CS-20171017-02052）（SC_20200921_02599）的合同约定，学校与与人民网合作期限为2020年9月12日至2024年9月11日，为更加做好学校宣传，提升学校形象，传播中医药壮瑶医药文化，申请经费88万元（2024年9月12日-2028年9月11日）,按年支付，每年9月30日前支付合作费用22万。"/>
        <s v="1.新媒体广播站运营摄影摄像设备购置、维修；（三脚架约2500元，手持云台DJI RS 4 Pro 5499元）_x000a_2.新媒体广播站运营稿酬（16000元）；_x000a_3.新媒体广播站网络运营账号会员年费如ps、百度网盘、cordraw、抖音剪映会员等（1200元）_x000a_4.新媒体广播站中医药文创产品制作；_x000a_5.新新媒体广播站骨干区内高校交流学习差旅（2000元）；_x000a_6.新媒体广播站骨干开展素质拓展团建活动（1000元）；_x000a_7.新媒体广播站工作室文化墙设计制作（10000元）；_x000a_8.新媒体广播站研究课题论文版面费。_x000a_9.广播站站长值班补助（1800元）。"/>
        <s v="学校官方网站政治敏感词预审及网媒纠正"/>
        <s v="桂教思政〔2024〕2号自治区教育厅关于公布广西高校大学生思想政治教育理论与实践研究课题（第一期广西高校思想政治教育卓越教师支持计划专立项名单的通知"/>
        <s v="用于仙葫、明秀校区电子显示屏、广播音响设备维修，户外宣传氛围营造等。"/>
        <s v="新媒体拍摄校园中医药文化，弘扬中医药文化"/>
        <s v="校训征集入围奖励及证书发放。（广西中医药大学关于征集校训的公告_通知公告_新闻中心_广西中医药大学  https://www.gxtcmu.edu.cn/xwzx/tzgg/content_24014）"/>
        <s v="根据政采合同编号：1198502664R20230021》，学校与广西瑞丰印务有限公司签订合同制作《杏林春满》画册1000本，每本18元，共18800元。"/>
        <s v="15人×800元=12000元。"/>
        <s v="1正2副6个科室"/>
        <s v="参照往年支出。用于补充人事处各项业务支出，各类会议、评审等工作经费。"/>
        <s v="2025年预计上半年、下半年分别组织开展一次公开招聘考试"/>
        <s v="2025年计划引进高层次人才30人。为保障我校高层次人才引进效果，我校每天与相关招聘网站合作，宣传费用预计18万元；预计开展不少于35场次的博士面试，组织各类考官、工作人员，预计需要超工作量绩效15万元。我校承诺报销博士过来面试及学校外调政审的差旅费、住宿费，预计需要10万元。制作各类招聘宣传材料及相关办公用费预计7万元。"/>
        <s v="为保障绩效考核及工资改革工作顺利开展。根据历年使用情况，经费基本够用。"/>
        <s v="原则每年职工体检安排在下半年，并与三所附院达成共识，2024年的体检费2025年结算，所以2024年无需下拨经费。2025年的体检费2026年结算，以此类推。"/>
        <s v="根据2023年、2024年报销数据核算"/>
        <s v="现有领取遗属补助人员8人，根据他们每月按规定领取金额核算"/>
        <s v="1.文件依据：《关于印发〈广西中医药大学探亲费管理办法（试行）〉的通知》（桂中医大人﹝2020﹞7 号）。_x000a_2.2022年12月我国对疫情全面开放，探亲的教职工数量迅速增加。2023年“探亲车船补助”不够使用，需从“困难教职工补助经费”中调整使用。截止2024年7月15日，2024年探亲车船补助（5万元）的经费已经使用了81.89%。每年暑假后是探亲费报销的高峰，目前仅剩9000多元，到时又需从其他经费调整使用。连续2年都需要调整经费，说明原来5万元的预算明显不足。因此，申请2025年探亲车船补助预算提高至7万元。"/>
        <s v="按年去世20人每人0.5万元"/>
        <s v="1.残疾人保障金为当年根据上年情况缴纳。_x000a_2.目前我校有3名残疾职工，其中一名即将在2025年4月退休，将影响2026年残疾人保障金缴纳金额。_x000a_3.2024年应缴残疾人保障金797868.58万元，根据《财政部关于延续实施残疾人就业保障金优惠政策的公告》，予以减免10%，减免后金额为718081.72万元。该公告执行期为2023年至2027年。_x000a_4.根据2024年度职工工资调整会影响缴费基数。_x000a_5.根据2024年10月收到的《税务事项通知书》（南西税二分通〔2024]1042号），经咨询财务处，预计学校需要补缴2022年的残保金约140万。23年未知。以此推算，2025年保守预算200万。"/>
        <s v="9名副厅级每人每月0.195万元"/>
        <s v="7名支部书记每人每月300元，13名支委每人每月150元"/>
        <s v="去世职工家属慰问等慰问活动"/>
        <s v="用于支付开展人才、职称评审的超工作量绩效、劳务费及会议材料打印费等。每年组织约50场人才项目、职称评审会。_x000a_1.人才项目评审会专家通常5-7人，其中校内专家约5-6人，每天（次）300-1000元/人不等；校外专家每天（次）300-3000元/人不等；_x000a_2.每年组织各系高、中级职称评审会议约15场次，评审专家约100人次，其中校内专家约80人次。每天（次）300-1000元/人不等；校外专家每天（次）300-3000元/人不等；_x000a_3.各类人才项目、各类职称评审材料打印、各类聘书制作等。_x000a_4.依据2024年经费使用情况，截至2024年7月，2024年下拨经费6.5万元，只余约5000元。"/>
        <s v="评审专家约150人次，工作人员约20人次。会议总共6天，其中布置会场、撤离会场各需1天，评审会4天。参照往年场地租赁费、住宿费、伙食费、会议材料费等预计7.5万元。"/>
        <s v="招生就业人员参加各类培训等200000、财务工作人员参加各类上级培训30000、教信中心20000，审计处40000、团委100000、学校其他部门教职工参加各类上级部门要求的各项培训等100000"/>
        <s v="目前预计有1人次继续借调外地，175000元（房租108000元+55000机票+3000酒店住宿+9000补助）"/>
        <s v="预计8人取得博士学位毕业，4万元一人，共计32万元。"/>
        <s v="    一、以2023年激励担当作为奖励为例_x000a_  （一）奖金1.记功24人×3000元/人=72000元；2.嘉奖201人×1500元/人=301500元，小计：373500元_x000a_  （二）证书（含附属单位）1.记功175张×16元/张=2800元；2.嘉奖1511张×16元/张=24176元，小计：26976元_x000a_  （三）奖章（含附属单位）175个×80元/个=14000元_x000a_   以上三项合计：414476元。_x000a_    二、校领导在自治区组织部的评选中获得记功或嘉奖。预算校领导奖金10000元。_x000a_    三、由于学校发展，职工数量增加，记功嘉奖人数会上浮，故预算增加10000元。_x000a_    综上，2025年激励担当作为奖励经费调整为435000元。"/>
        <s v="预计2025年需要发放安家费情况：2020年引进28人，1万元/人*28人*6个月=168万元；2021年-2024年共引进71人（28+8+29+6）*1万元/人*12个月=646万元；2025年引进30人*一次性发放5万元/人=150万元；在职继续教育2025年毕业返校35人，预计需发20万元。共984万元。"/>
        <s v="根据《关于公布第三批广西中医药大学“岐黄工程”高层次人才团队培育项目名单的通知》（桂中医大党〔2024〕3号），2024年我校第三批岐黄工程共有14个团队，其中学校本部8个（60万元/个），附属单位6个（学校投入30万元、附属单位自行投入30万元），建设期3年，学校共需投入经费660万元。根据各团队申报预算情况，2024-2026年学校分别需安排预算209.8万元、229.30万元、220.90万元。其中2024年209.8万元已通过年中追加预算安排。"/>
        <s v="根据项目要求，建设期内配套经费30万元。2025年经费计划：根据根据桂人社函﹝2020﹞256号文件《广西中医药大学年度绩效考核与绩效工资分配实施方案（试行）》发放收入研究生劳务费，每人800元，补助5人，补助10个月，共计4万元；研究过程中不可预见费用支出2万元。"/>
        <s v="根据项目要求，建设期内配套经费30万元。"/>
        <s v="根据项目要求，建设期内配套经费30万元。2025年经费计划：复印费、打印费、查新费等，预计发生3000元；参加学术会议所需会议费等2人次，预计发生会议费6000元；差旅费等2人次，平均3000元/人/次，含城市间交通费用、住宿费、差旅伙食补助费等，预计发生差旅费9000元。发给无工资收入学生的补助，平均500元/月/人，分10月发放，预计发生10000元；开展实验研究所需试剂材料费、测试费、发表论文版面费、专利申请费等，预计发生72000元；"/>
        <s v="2024年广西中药优秀人才研修项目任务书"/>
        <s v="国内出差1-2次所需住宿、交通等费用5000元；参加国内学术会议1次所需差旅费、会务费5000元；学生及临时聘用人员劳务费800元×25人月=20000元；开展课题研究所需材料、测试费等15000元；论文版面费15000元×3篇=45000元；专利申请及代理服务费5000元×1件=5000元。"/>
        <s v="参加全国性行业学术会议2次，预计发生差旅费1.5元；支付无工资研究生参与课题0.4万元；发表论文、科研业务费及不可预见费用4万。"/>
        <s v="1.参加培训班1-2期，预计培训费10000元；2.相关研究和版面费约30000元、购买办公用品约10000元；4.数据整理分析等其他开支约9000元。"/>
        <s v="1.《第五批全国中医临床优秀人才研修项目实施方案》《中医药传承与创新“百千万”人才工程(岐黄工程)资金管理暂行办法》；_x000a_2.参加全国性学术会议2次：6000元；参加学术会议培训费6018元；跟师院士、国医大师、全国名中医、老中医药专家学术继承指导老师学习师承费（按合同）10000元；开展相关课题研究业务费、版面费等34982元；其他不可预测的开支1000元。"/>
        <s v="1.《广西中医药多学科交叉创新团队项目实施方案》_x000a_2.用于支付成分结构鉴定、基因组测序、蛋白组学检测、第三方安全性评价、保健功能评价、委托加工、委托代理等费用24万元；用于支付临时聘用人员(包括科研财务助理)博士研究生、硕士研究、本科生等无工资收入人员劳务费5万元；用于支付专家现场咨询、指导及远程咨询费2万元；开展课题研究所需材料、检测服务费等23万元；论文版面费、专利申请及代理服务费1万元。"/>
        <s v="1.《广西中医药多学科交叉创新团队项目实施方案》_x000a_2.维修（护）费50000元；差旅费（国内）40000元；劳务费60000元；国内会议会务费10000元，课题研究240000元；其他150000元。"/>
        <s v="1.《广西中医药多学科交叉创新团队项目实施方案》_x000a_2.采购各类办公用品27500元，预计外出参加会议、培训4次，发生差旅费41250元；派员外出参加培训5人次，培训费15000元；采购实验试剂和耗材110000元；聘请项目临时工作人员或其他没有收入的人员30000元；开展相关探索性研究57250元，发表论文40000元；委托完成实验室检测60000元；邀请专家评审、专家咨询费30000元；医疗器械、特殊用途化妆品等产品研发设计，批文申报相关支出139000元。"/>
        <s v="1.《广西中医药多学科交叉创新团队项目实施方案》；_x000a_2.参加学术会议2次，每次差旅以及会议注册费3万元；仪器设备维修，预计5次，每次2000元；研究生劳务费，每人每月800元，总计5万元；课题研究试剂耗材、测试加工，版面费等总计43万元。"/>
        <s v="   广西中医药大学“高层次人才队伍建设三年行动计划”项目（校本部）2023年底主动申请收回的经费。"/>
        <s v="1.教师继续学习经费以及参加学术会议经费，按5000元/年/人预算。12人次约6万元。_x000a_2.发表学术论文，按每篇4100元预算（含高质量论文），约4.1万元（此项版面费也可以用作专著出版费）；购买图书按每本80元，购买50本预算，约0.4万元；开展第二课堂所需资料印刷费（资料)等每课程约500元/学期预算，每年约2万元；开展科研项目配套启动资金不超过总经费的30%约需7.5万元。"/>
        <s v="_x000a_格物楼6楼设备维护、维修费用10万元；团队成员学术交流每次5000元，2025年度学术交流10次,5万元；格物楼6楼设备运行维护专用材料费用27万元；文章发表版面费及专利申请费8万元。"/>
        <s v="1.《杨世林教授新药研发团队聘任合同》_x000a_2.租赁合同"/>
        <s v="计划招进站10-15人，开展博士后进站人员政审差旅、住宿约10万元；博士后进站考核每2个月一场，开题报告评审一年至少3次，预计评审费等工作经费，18万元，报销博士后过来面试的交通费、住宿费，预计6万元。"/>
        <s v="根据《广西中医药大学博士后工作管理办法》（试行）文件，现有博士后导师18人，2024年7月有6人带博士后，预计2024年下半年计划进站4人，2025年进站10-15人，预计发放博士后导师津贴约发放博士后导师津贴约16人，约30万元（每人2000元/月)。"/>
        <s v="博士后年薪200000/人/年，2024年7月已入站6人，2024年下半年预计入站4人，2025年发2024年入站人员年薪200万元，预计2025年新入站10-15人，平均在站时间约7个月，年薪120万元-150万元，预计350万元。"/>
        <s v="因2024年本部门与人事处合署，故维持费计入人事处维持经费，因机构调整部门独立，2025年度单独申报，按工作人员8人预算。"/>
        <s v="100元/月*12个月=1200元"/>
        <s v="购买线上课程25万元，线下邀请专家开展培训各项费用45万，地址培训班成班派出项目60万，根据上一年度开支测算，培训资料复印6万元，基础办公用品开支9万元，各项材料邮寄费用0.5万元，送培教师外出培训及参赛，5000/人*90人次=45万元，日常购买教育教学类书籍用于教师发展师社群学习研读1万元，教师社群活动及教师发展师项目研究经费5000元*20个社群=10万元，培训场地管线设备维护更新3.5万元。"/>
        <s v="差旅费人均1400元，派出16人，共计22400元;项目人均费用18600元，派出16人，共计297600元,费用包含课酬费、医疗结构参观费、住宿费、餐饮费、香港境内交通及接送机费用、保险、行政管理费等。"/>
        <s v="学校各项教学人员出差恢复正常，国家及自治区各类教学会议差旅费，经费恢复到2020年之前按每年15万元"/>
        <s v="1.每个教研室，教学办2000元，目前学校有125个教研室，_x000a_2.校本部教研室订阅学术报刊_x000a_3.组织校内教学工作例会办公用品，饮用水等_x000a_4.学校各类申报材料、其他单位交流材料及学籍警示家长告知书快递费用_x000a_5.学校各类会议材料，人才培养方案，实习大纲，实习手册，课程教学质量标准等材料打印，复印_x000a_6.2024-2025学年教师用书购置_x000a_7.2025届毕业生毕业证书、学位证书制作_x000a_8.语委办日常维持费用_x000a_9.2025年开展毕业论文（设计）的本科毕业生人数约1219人，开展学院检测和学校终稿检测2次检测，学院和学校未通过检测的可进行第二次检测，50％人数需进行第二次检测，按照目前每次18元，即（1219+1219*0.5）*2*18= 6.5826万元。_x000a_10.2025年本科生进行论文（设计）的人数共1219人，论文送校外和校内专家各1位进行盲审，对其中1名专家的盲审意见为“不合格”，将再另送1名专家进行复评，则按1.1专家/篇计算，校外专家采用第三方平台进行盲审，按2023年盲审多家投标公司的一次报价均价280.00元/篇进行计算：1219*1.1*280=37.5452万元；校内则按2学时/专家/篇计算：1219*1.1*2=0.2681万元。_x000a_总计约为37.82万元。"/>
        <s v="根据2025届毕业生（博士，硕士，本科，高职，留学生）规模测算，学位服租赁，场地舞台设备，音响，灯光等租赁，背景墙，校园氛围横幅，场地布置气球，学生合影打开版制作等，优秀校友代表交通费用"/>
        <s v="1.妙道云平台建设：100000_x000a_2.超星课程平台年度服务费：90000（每年50门）_x000a_3.考易网络题库与考试评价系统维保30000"/>
        <s v="目前学校参与的各级各类由各专业教指委、各类协会、学会举办的重要学科知识竞赛约15个，各类各级竞赛中参赛学生、替补队员、指导教师及带队教师往返比赛地点的交通费、住宿费、会务费、耗材、服装、图书资料。其中图书和实验耗材部分由于近几年竞赛数量逐步增加，需要增加经费设置。_x000a_组织开展校级中医学专业、临床医学专业、护理学专业后期实践教学基地实践技能大赛。_x000a_组织开展诗词朗诵大赛"/>
        <s v="国家级、区级竞赛奖励（国家级2023年国家级、自治区级竞赛奖励：IB类三等奖团体4万+国家级IC类一等奖个人国家级IC类1.2万+国家级IC类二等奖个人国家级IC类0.6万+国家级IC类一等奖团队国家级IC类6万+国家级IC类三等奖团队2万+国家级IC类三等奖个体0.6万+国家级IC类三等奖团队1.2万+国家级IC类二等奖个体1.2万+省部级IIA类二等奖个体0.4万+省部级IIA类二等奖个体0.4万+省部级IIA类二等奖个体0.4万+省部级IIA类三等奖个体0.2万+省部级IIB类二等奖个体0.2万+省部级IIB类二等奖个体0.2万+省部级IIB类二等奖个体0.2万+省部级IIB类三等奖个体0.1万+省部级IIB类三等奖个体0.1万+省部级IIB类三等奖个体0.1万+省部级IIB类三等奖个体0.1万+省部级IIB类二等奖团队1.2万+省部级IIB类三等奖团队0.8万+省部级IIB类三等奖团队0.8万+省部级IIC类一等奖个体0.2万+省部级IIC类二等奖个体0.1万+省部级IIC类二等奖个体0.1万+省部级IIC类三等奖个体0.05万+省部级IIC类三等奖个体0.05万+省部级IIC类三等奖个体0.05万）"/>
        <s v="毕业实习，其中医学类、医学技术类专业1417人（1417人*50元/人*12月=85.02万元，中医定向班社区实习2个月: 95 *50 *2 =0.95万元，22级口腔医学小实习52人*50 *3 =0.78），护理学类专业398人（398人*50*13 =25.87万元），药学类专业454人（454*50*2=4.54万元），公管学院383人(383*50*6=11.49万元)。共计：128.65万元。实习生往返路费按照50%学生在南宁市外实习，约1400人*150元/人=14万元。总计为142.65万元。_x000a_2.每年3-4月组织对药学类专业实习进行中期检查；9-11月份学校组织专家进入医学、医技类、护理类专业实践教学基地对本科毕业生进行实习中期检查，经费主要用于专家差旅费及中期检查考试资料费等。"/>
        <s v="组织开展大学英语等级考试，计算机考试，中医执业医师胜任力考试监考，考务，工作餐等费用，考试维持费用，购置中医执业医师资格考试，临床执业医师资格考试，预防医学执业资格考试护理资格考试分析报告"/>
        <s v="用途：校级教材立项启动经费、出版经费资助。_x000a_测算依据：1.启动建设支持0.5万元/项，用于教材研究、编写过程所产生的费用。2.目前纸质版教材出版费用普遍在8-10万左右（数字教材15-20万），按照学校专项经费资助、专业建设经费资助、个人课题经费统筹三方面相结合的资助方式测算，每部校级教材立项的资助在每部5万元以下较为合理，具体资助数额以学校教材工作委员会评审情况最终确定。_x000a_必要性：经过2024年教育教学审核评估工作后发现，我校应用型教材相对紧缺，结合我校现代产业学院的建设需求，急需在课程建设中编写和（或）出版对应课程的具有我校特色的应用型教材作为培养应用型人才的教学资料。"/>
        <s v="按照审核评估整改意见，每年开展一次后期实践教学工作会议，会议总结实践教学工作、表彰先进实践教学基地及带教老师。包含的支出项目有：聘请专家（讲课课酬、差旅费）、会议物料(会议指南、工作牌、水、笔记本、资料袋、喷绘、横幅以及其他资料费）、会议用餐以及车辆租赁费用等，估算总费用为10万元。"/>
        <s v="国一流课程10门，每门50000元；区级级创新大赛一等奖12000元；区级创新大赛3个二等奖24000元、3个三等奖15000元，共计：551000元"/>
        <s v="打印费、复印费20000元；档案盒5000元，文件袋1000元，笔1000元，笔记本1000元；印刷知识手册1000册共7000元；邮电费500；10个专家交通费30000元；5人外出学习差旅费15000元；培训2场8000元；10位专家劳务费62500元；展板、画册、画框、牌匾、指示牌等70000元；专家住宿、工作餐、场地租赁等接待费30000元；超工作量绩效，一人3000元，20人共计60000元。"/>
        <s v="1、系统的日常维护，包括但不限于定期检查、数据的备份与恢复；确保系统的稳定运行和数据的安全存储；_x000a_2、突发事件应急处置：快速响应机制、故障排查流程、数据恢复策略等，确保在任何突发情况下都能迅速恢复系统的正常运行；_x000a_3、定期对系统进行升级，以引入最新的技术、提升系统性能、增强用户体验，帮助考务管理提升；_x000a_4、更新最新试题"/>
        <s v="教务处文印室仅有文印员一人，每学期共需承担仙葫及明秀两个校区8万人次考试的试卷及考试材料印刷、装订等工作。_x000a_采用教务文卷输出管理系统，能解决自动8K双面印刷及装订作业，可解决当前人手不足，印刷数量剧增等问题。经市场询价一套试卷印刷输出管理系统56.4万元。_x000a_实现一体化印刷装成册，减少人工操作错误率，提高印刷质量及速度。"/>
        <s v="现行考易网络题库及在线考试系统于2014年购买、2017年增加了成绩分析模块，一直使用至今天。随着当前软硬件环境升级，原系统在使用过程中出现较多问题，如考试过程中考卷无法提交，考试结束后服务器无法同步备份数据，成绩分析无法导入，无法分析或分析结束有误等一系列问题，急需系统公司设置专人解决维修、保修等问题。拟升级该考试系统，解决当前问题。"/>
        <s v="组织校内教学管理干部能力提升培训"/>
        <s v="1.课程知识图谱建设12门，每门约8-10万元_x000a_2.培育国家级课程思政示范课建5门，每门4万元_x000a_3.教师教学创新大赛成果培育30万元"/>
        <s v="1.一流专业、新专业建设经费28个专业每个5万元_x000a_2.中医类教学模式改革160万元_x000a_3. 基础拔尖人才班（中药学基础拔尖人才项目）启动经费10万元_x000a_4.国家级现代产业学院培育经费100万元"/>
        <s v="详见附件1：教学实验中心预算"/>
        <s v="一流本科专业180万元、基础学科拔尖基地20万元"/>
        <s v="（原后勤处房产科已纳入资产管理处，工作人员增加）_x000a_  满足日常办公用水、笔等办公用品采购；合同文件印刷、邮寄、电话费等费用；到上级部门及老校区、附院、招标公司等送招标文件及资料、开标和资产搬运、处置产生的交通费及相关费用）"/>
        <s v="根据2024年上半年部门实际电话费支出测算"/>
        <s v="（原后勤处房产科已纳入资产管理处，工作人员增加，申请将预算提高）_x000a_  满足日常办公用水、笔等办公用品；合同文件印刷、邮寄费用；到上级部门及老校区、附院、招标公司等送文件资料、开标评标和资产搬运、处置产生的交通费及相关费用；物资采购租赁社会车辆、搬运费；每年春秋两次高博会及固定资产管理、招标采购每年业务培训等会议、培训须支付的会务、差旅等费用；固定资产、采购系统定期维护、升级产生的费用；人工搬运处置费及报废资产零残值产生的处置费用以及设备验收检测费。"/>
        <s v="满足全校固定资产维修维护费用开支、支付维修维护评估费用（不含大型贵重仪器）"/>
        <s v="支付工程、货物、服务等项目招标采购专家评审费及单一来源采购项目专家论证评审费及进口设备论证等费用。根据桂财采〔2017〕15《广西壮族自治区政府采购评审专家劳务报酬支付标准暂行规定的通知》精神，及2024年上半年支付情况，提出申请。"/>
        <s v="根据各部门上报的行政办公设备采购数额"/>
        <s v="教务处提交拟申购设备71250.00元、科学实验中心297500.00元、高职院110000.00元、教学实验实训中心400000.00元，研究生院24600.00元，合计903350.00元，清单附后"/>
        <s v="根据科学实验中心、高职院、教学实验实训中心、海洋药物研究院、研究生院、药学院、公管学院等部门上报拟维修数,清单附后。"/>
        <s v="1.2023年尚有1.4万门牌制作费未支付.2.2024年博物馆即将投入使用.3.2024年明秀学生宿舍改造完工需要安装门牌.4.2024年仙葫校区学校宿舍需要安装装指示牌"/>
        <s v="对现有的固定资产管理系统进行升级，完善验收管理模块、资产配置模块、物联资产管理模块、公物仓管理模块、更新固定资产分类代码及上报模版。"/>
        <s v="采购全流程管理系统，包括采购预算、采购需求管理、执行管理、合同管理、履约验收管理、归档管理、接口集成平台等模块。系统运行由用户终端、应用服务器、数据库服务器、系统平台组成支撑，同时采用规范的标准、健全的安全机制来保障系统安全、稳定、可靠运行。"/>
        <s v="四台部门电话，每月费用共180元，需要预算约2160元。前两年都是不够支出，只能从第二年的电话费报销上一年度11、12月份的电话费。"/>
        <s v="根据教育部等安全文件明确要求使用具有合格证的动物，因此拟从2025年按照要求进行采购，购买合格实验鼠价格比现购鼠价格每只多6.5元，每年学校教学用2.3万只小鼠；合格兔17元/斤，比现购兔子14元/斤，学校教学每年需要3800只实验兔。经费测算：教学小鼠23000只×13.5=310500,教学实验兔3800只×80元/只=304000，教学大鼠300×60元/只=18000元，青蛙5300只×3元/只=15900元，豚鼠、鸡等3000元，消毒品20箱×860元=17200元，口罩、手套等12000元。合计680600元。"/>
        <s v="每年处理动物尸体6批次，每批次动物尸体量为3.6吨，6×3.6=21.6吨，21.6吨吨×2500元/吨=54000元，6批次×500元=3000元（每批次运费500元），合计57000元"/>
        <s v="用于采购实验室及大型仪器设备配套用试剂耗材，保障实验室及仪器设备的正常运行，满足学校师生的科研服务需求。_x000a_高纯氮气：100瓶*280元/瓶=28000元；二氧化碳气体：120瓶*150元/瓶=18000元；液氮：400L*15元/L=6000元；ICP-MS仪用高纯氩气：50瓶*300元/瓶=15000元；优普纯水仪滤芯：3套*5000元/套=15000元；密理博纯水仪滤芯：4套*12000元/套=48000元；扫描电镜钨丝灯：2个*4000元/个=8000元；高效液相色谱仪氘灯：8个*9000元/个=72000元；流式细胞仪检测质控微球：4盒*1200元/盒=4800元；旋转蒸发仪冷却液：15桶*200元/桶=3000元；蛋白纯化仪填料：3瓶*3000元/瓶=9000元；中压制备C18填料：3包*3200元/包=9600元；20L旋旋转蒸发瓶：2个*3500元/瓶=7000元；小旋旋转蒸发瓶：16个*600元/瓶=9600元；超高速离心机离心管：6个*500元/个=3000元；二氧化碳培养箱滤膜：3个*1500元/个=4500元；激光共聚焦制冷液：2瓶*600元/瓶=1200元；激光共聚焦灯泡:1个*5500元/瓶=5500元；实验室显微镜光源灯:5个*700元/个=3500元；激光共聚焦仪用的共聚焦皿:35包*100元/包=3500元；显微镜擦镜纸:20包*50元/包=1000元；_x000a_显微镜载玻片、盖玻片:30套*30元/套=900元；PHYGEVE染色液:2瓶*2800元/瓶=5600元；流式细胞仪鞘液:30瓶*250元/瓶=7500元；福尔马林:10瓶*50元/瓶=500元；二甲苯:10瓶*60元/瓶=600元；中性树胶:8瓶*50元/瓶=400元；液相色谱实验室Clean液、 Rinse液:1套*3900元/套=7800元；高效液相色谱仪滤芯:10包*300元/包=3000元；IC-MS标准液:1瓶*1600元/瓶=1600元；高效液相定期维护用色谱甲醇（4L）:24瓶*200元/瓶=4000元；高效液相定期维护用色谱乙腈（4L）:12瓶*560元/瓶=6000元；高效液相定期维护用色谱丙醇(500mL)::20瓶*45元/瓶=900元。"/>
        <s v="用于采购安全护理包、医疗废弃物垃圾袋、一次性锐器盒、实验用护目镜等一批安全卫生及劳保耗材，满足中医药壮瑶医药研究院各实验室的安全需求，为师生的实验安全提供保障。"/>
        <s v="2024年实验动物饲料、垫料等饲养成本项目129000元不够支付，需要另外从别的经费补充。2025年饲料和垫料估计上涨10%，2025年测算：饲料15吨×8000元/吨=120000元，垫料35吨×3200元=112000元，合计232000元"/>
        <s v="用于中医药壮瑶医药研究院各平台的小型仪器设备购置，为各实验室或大型仪器设备配套所需小型仪器设备，以完善实验室功能、满足大型仪器设备的运行要求，支持学校师生科研服务。_x000a_纯水仪：1台*11500元/台=11500元；抽湿机：10台*4500元/台=45000元；高速颅骨钻：2台*4500元/台=9000元；数显微推注射器：1台*3000元/台=3000元；麻醉诱导箱：3台*1000元/台=3000元；脱色摇床：1台*2200元/台=2200元；_x000a_掌上离心机：1台*1000元/台=1000元；涡旋混匀仪：1台*1000元/台=1000元；金属浴：1台*2800元/台=2800元；小型垂直电泳槽电极模块：2个*3600元/个=7200元；小型垂直电泳槽电极模块：1 个*3600元/个=3600元；伯乐小型垂直电泳槽槽盖：1 个*2800元/个=2800元；低温冷冻离心机50ml适配器 ：1个*4800元/个=4800元；低温冷冻离心机15ml适配器：1个*2700元/个=2700元；隔膜真空泵：1台*2000元/台=2000元；红外压片机：1台*4700元/台=4700元；单冲压片机：1台*8000元/台=8000元；脱色摇床：1 台*2500元/台=2500元；便携式液氮罐(6升)：2 个*2600元/个=2600元；便携式液氮罐(10升)：2 个*3000元/个=3000元；脱色摇床：2台*2300元/台=2300元；琼脂糖水平电泳仪：2台*1800元/台=3600元；你双垂直电泳仪：2台*2500元/台=5000元；电动高速组织捣碎机：2台*2000元/台=4000元；涡旋振荡仪： 4台*1600元/台=6400元；琼脂糖水平电泳槽：2台*3000元/台=6000元；恒温磁力搅拌器：2台*800元/台=1600元；微型离心机：2台*1000元/台=2000元；百分之一电子天平：2台*800元/台=1600元；旋涡混合器：2台*1200元/台=2400元；控温磁力搅拌器：2台*2000元/台=4000元；手提紫外分析仪：2台*600元/台=1200元；恒温恒湿培养箱(内加湿)：2 个*11000元/个=22000元；多通道手动可调移液枪八道分液器：2 支*6500元/支=13000元；电动单道大容量可调移液器：4支*1200元/支=4800元；单道可调移液器：10支*2200元/支=22000元；便携式pH仪：2台*2400元/台=4800元；双孔数显电子恒温水浴锅：4 台*700元/台=2800元；四孔数显电子恒温水浴锅：4 台*1000元/台=4000元；电磁炉：4台*400元/台=1600元；电陶炉：4台*400元/台=1600元；小型电子称：2台*700元/台=1400元；离心机：2台*3200元/台=6400元；电子称：2台*1000元/台=2000元；旋涡混合器：2台*800元/台=1600元；数显圆周摇床：2台*1800元/台=3600元；数显三维摇床：2台*3500元/台=7000元；垂直转印槽：2台*3000元/台=6000元；医用不锈钢医疗小推车：2辆*500元/辆=1000元；手持式高速匀浆机：2台*6000元/台=12000元。"/>
        <s v="用于中医药壮瑶医药研究院各平台的仪器设备的维修维护，确保仪器设备的正常运行，保障师生的科研服务。_x000a_红外色谱仪：1次*55000元/次=55000元；_x000a_大型旋转蒸发仪：1次*36000元/次=36000元；_x000a_高效液相色谱仪维修：6次*10000元/次=60000元；_x000a_制备型高效液相色谱仪：1次*15000元/次=15000元；_x000a_荧光定量PCR仪：2次*20000元/次=40000元；_x000a_高速冷冻离心机维修：2次*5000元/次=10000元；_x000a_多功能酶标仪维修：2次*20000元/次=40000元；_x000a_活细胞工作站维修：1次*30000元/次=30000元；_x000a_小型旋转蒸发仪维修：4次*5000元/次=20000元；_x000a_荧光显微镜维修：3次*8000元/次=24000元；_x000a_纯水仪维修：2次*10000元/次=20000元；_x000a_高温高压灭菌锅维修：2次*10000元/次=20000元；_x000a_其它仪器设备维维修：15次*2000元/次=30000元。"/>
        <s v="2026年支付：_x000a_（1）对格物楼洁净实验室的空调系统、以及普通实验室的通风排风系统需进行定期维护和保养，出现故障时进行维修，以保证实验环境和实验室安全。学校先后购买四次维保服务，分别为：2020年1月17日至2021年1月16日（非全包干式）、2022年1月10日至2023年1月9日（全包干式）、2023年1月10日至2024年1月9日（全包干式）、2024年1月10日至2025年1月9日（全包干式），维保期间设备运行良好。（2）对动物中心2台大型中央空调、7组多联机空调、通风排风系统（包括11台进风和6台排风及其终端）、2台大型高温高压灭菌锅需进行定期维护和保养，出现故障时进行维修，以保证实验动物有合适的生存环境，同时保证实验环境及实验室安全。学校曾购买3次“全包干式”维保服务，分别为：2022年1月10日至2023年1月9日、2023年1月10日至2024年1月9日、2024年1月10日至2025年1月9日（全包干式），维保期间设备运行良好。2024年维保服务合同将于2025年1月9日结束，如果没有后续的维保服务，通风排风系统及空调系统故障失效时，设备得不到及时维护维修，实验室环境条件得不到保障，更严重的，实验动物将大面积死亡。_x000a_经费预算测算依据来源于三家维保公司的报价：（1）南宁方成制冷工程技术有限公司（2）广西南宁亚斯捷制冷设备有限公司（3）南宁市星月暖通工程有限公司。"/>
        <s v="用于格物楼C214图文分析室、格物楼天井-中药提取实验室、C105-4流式细胞仪实验室、C111细胞实验室的实验室改造，以满足仪器安装运行要求。"/>
        <s v="给格物楼1楼C105-4的流式细胞仪购买一年的维保服务，包括仪器的日常维护维修及相关配件的更换，保障仪器的正常运行。经费预算测算依据来源于碧迪医疗器械（上海）有限公司的报价。"/>
        <s v="给格物楼1楼A105的透射电镜购买一年的维保服务，包括仪器的日常维护维修及相关配件的更换，保障仪器的正常运行。经费预算测算依据来源于日立科学仪器(北京)有限公司的报价。"/>
        <s v="给格物楼1楼A102的扫描电镜购买一年的维保服务，包括仪器的日常维护维修及相关配件的更换，保障仪器的正常运行。经费预算测算依据来源于南宁市精密仪器仪表有限公司的报价。"/>
        <s v="我院已有5年没有专项经费用于科研技术人员进修培训，未能及时跟进、掌握最先进的研究技术与方法。_x000a_2025年，我院拟派6名科研技术人员外出培训、学习小鼠基因编辑技术、小鼠快速繁殖技术、透射电镜、扫描电镜、植物/病理切片技术、3D细胞培养技术、斑马鱼肿瘤造模技术等，每人2万元。"/>
        <s v="专家差旅费20000元，培训场地费、餐费、学院住宿费等共50000万元，专家课酬、外聘人员劳务费等30000元"/>
        <s v="项目立项依据：为落实党的十九大报告精神“传承发展中医药事业”和国务院提出“实施壮瑶医药振兴计划，建立质量标准体系”（国发〔2009〕42号）的文件精神，《广西壮族自治区壮瑶医药振兴计划》指出要推进壮瑶医药科技继承与创新、加强壮瑶医药理论与质量标准体系建设、加强壮瑶医药人才队伍建设、提升壮瑶医药产业发展水平、繁荣发展壮瑶医药文化等关键问题，此外，根据自治区人民政府《关于印发广西教育提升三年行动计划（2018-2020年）的通知》（桂政发〔2018〕5号）要求，要增强高校科技创新和服务能力，本中心研究始终紧紧围绕广西创新发展九大名片大健康产业，围绕推动学科发展、解决国家和自治区重大科技领域和产业关键问题来展开的。_x000a_可行性和必要性：广西现有制药企业200多家，年销售额超过5000万元的中药品种有12个，医药制造产业是广西14个千亿元产业之一。研制疗效独特的壮瑶药制剂与新产品，必将促进地方壮瑶药产业、经济社会的跨越式发展。建立壮瑶药质量标准研究体系，加大力度开展壮瑶药的研究开发，成为壮瑶医药产业进一步发展的突破口和切入点。全国400多种常用药材原料中，有70多种主要来源于广西，罗汉果、鸡血藤、广豆根部分药材的产量占全国产量90％以上。壮瑶医药形成独具特色的诊疗技术和方法，为壮瑶医药及大健康产业的发展创造了条件，广西已经成为全国8个中医药服务贸易先行先试重点区域之一。针对广西区域特色，提炼壮瑶药产业中重大科学前沿问题及产业关键技术问题，通过解决这些重大问题，形成持续创新能力的人才队伍建设模式和创新管理机制，建成具有持续创新能力的平台，造就一支学科、学历、年龄结构合理的科研队伍，培养一批学术(学科)带头人，充分发挥带头人在壮瑶药研究领域的引领作用。_x000a_年度目标：建设广西民族药资源与应用工程研究中心，形成国内外壮瑶药研究一流科研创新团队。"/>
        <s v="建设壮瑶药协同创新中心平台，形成国内外壮瑶药研究一流科研创新团队。"/>
        <s v="验收、评审等工作邀请的人员绩效发放，预计发生绩效费50000元；专家咨询费和临时聘用人员的劳务发放,专家咨询预计1000元/次×40人=40000元；临时聘用人员预计500元/次×20人=10000元。购买办公用品及印刷等20000元；办公设备费预计37800元；由于科研设备大多为2019年前购买，绝大多数设备已过保且由于使用率高，故障率也提高，计划开支高效液相色谱、waters制备液相(一个泵损坏，维修费用3万)、waters超高效液相色谱仪（泵和预加热部件损坏，维修费报价为4.8万）、质谱仪（氮气发生器到期维护，维护费用1.0万）、流式细胞仪（耗材激光管已超寿命，更换报价为15万元，目前已无法使用）、粉末衍射仪（光管已经老化，仪器已无法使用，更换光管报价为7万元）、冻干机、离心机、纯水机、冰箱、高压灭菌锅等常用设备的维护（修）费用预计450000元；举办会议预计100000元；外出参观学习22000元；技术培训20000元；开放课题研究250000元（计划设立壮瑶药新药、医院制剂和健康产品开发课题5-10项）。"/>
        <s v="处长1名，副处长3名；招生科科长1名、科员1名；就业指导中心主任1名、科员1名；创新创业学院科长3名、专任教师4名，共计15名人员。"/>
        <s v="招就处共有5台电话，用于日常对外联系用人单位，招生季进行招生录取，毕业生季开展毕业生就业核查工作。"/>
        <s v="预计2025年举办护理、综合、夏季大型双选会3场，到我校招聘的用人单位约1000个，参会的人员按3人/单位计算，每场双选会约需要50名安保人员，3场约需150名安保人员，每场双选会场需要服务志愿者，并按实到用人单位配备一对一学生志愿者，共需约1150名志愿都，另外，我校还举办约50场（次）的用人单位专场招聘活动，用人单位参会的人员按2人/单位计算。主要测算如下：3场大型双选会用人单位用餐：1000个*3人/单位*25元/人*80%=60000元。3场大型双选会安保人员用餐：150人*25元/人=3750元。3场大型双选会学生志愿者用餐：1150人*15元/人=17250元。宣讲会用人单位用餐50个*2人/单位*25/人*80%=2500元。"/>
        <s v="向广西大学生就业服务中心购买，1元/份，每年毕业生预计约4300人，毕业生违约更换的数量预计700份。"/>
        <s v="预计2025年举办护理、综合、夏季大型双选会3场，到我校招聘的用人单位约1000个，需要制作各种宣传资料、邀请函、租借帐篷、桌椅、制作资料袋、工作牌、饮用水等。主要测算如下：帐篷35元/顶/天，1.0米桌12元/张，椅2.5元/张，以1000家用人单位规模，需要帐篷约700顶，桌子1200张，椅子3600张。35*700+12*1200+2.5*3600=47900元。资料袋子1500个，3元/个，1500*3=4500元。用人单位洽谈证工作牌和志愿者工作牌3500个，3元/个，3500*3=10500元。用人单位领导等饮用水4000瓶，2元/瓶，4000*2=8000元。用人单位名称牌写真牌等15元/单位，1000个单位，15*1000=15000元。其他费用，指示牌，横幅、大型宣传牌、租借音响等宣传费约2万元。"/>
        <s v="第三方根据毕业生人数多少，按人数收费。我校目前只开展本科生的跟踪调查。"/>
        <s v="我校用于双选会报名、就业工作管理的就业网需2万/年的服务费。"/>
        <s v="全国招生咨询会，以广西为例，展位费3000元/个，展位门头800元/个，展位背板800元/个，各2个，合计9200元，另租6个桌子150元/个合计900元，共计10100元。预计去3个省参加招生咨询会，共计30300元。"/>
        <s v="就业工作办公用品、开拓就业市场、参加各类会议等差旅费等日常支出。"/>
        <s v="办公费25000元：100元走访1家用人单位，200家预计20000元。每场小型双选会2000元，10场共计20000元。_x000a_差旅费200000元：1000元走访1家用人单位，200家预计200000元。_x000a_工作餐费15000元：每场学院专场双选会至少20家用人单位，10个学院共计200家，每家参会人员3人，共计600人工作餐，以每人25元餐标计算，25*600=15000。"/>
        <s v="用于2024年毕业生就业工作奖励，2024届毕业生共计4275人，预计2024届毕业生就业率将达到80%以上。现根据《关于印发&lt;广西中医药大学毕业生就业工作奖励办法（试行）&gt;的通知》（桂中医大招就(2023)8号）文件，按所有学院获得最高等级突出单位来测算：学院将发放奖励136800元（测算：按每落实1名毕业生奖励40元/人，4275*80%*40=136800），按全校考核达标率大于75%予以招就处奖励元（按每落实1名毕业生奖励5元/人，测算：4275*80%*5=17100）。"/>
        <s v="招生简章27000元，招生宣传折页7000元，录取通知书3800元，新生入学须知10325元，宣传展架570元。"/>
        <s v="中国邮政邮费标准：区内13元，13*3466=45058；区外17元，17*377=6409；合计51467元，考虑到部分省内考生提供的实际邮寄地址为省外，预计邮费需52000元。"/>
        <s v="根据各省份招生录取文件相关规定缴纳。"/>
        <s v="宣传展板进33所高中，预计费用10000元。拍摄宣传视频，25000元/个，合计50000元。"/>
        <s v="创新创业学院日常办公用品、学生获奖证书打印复印、各类牌匾制作等；大创项目和创新创业类竞赛项目评审费用，含校内和校外老师；随着创新创业大楼的使用，为了加强对创新创业孵化基地、示范基地等的管理和使用，需要到区内外院校进行交流学习，平均每个季度1-2次，每次3-4人，交流人员可由创新创业学院领导、工作人员等部门的相关人员组成，含各类相关费用。"/>
        <s v="创新创业学院新增专职教学副院长1名，专职教师4名，经费用于创新创业学院教学工作相关的会议、交流学习等差旅费支出。"/>
        <s v="超工作量绩效测算依据：①学生赛道：校赛网评评审费（计划邀请校内专家3人，1600元/人），校赛现场赛评审费（计划邀请校内专家5人，2000元/人），区赛网评专家指导费（计划邀请校内专家3人，1500元/人），区赛现场赛专家指导费（计划邀请校内专家3人，2000元/人）；②课程教学赛道：区赛网评赛专家指导费（计划邀请校内专家3人，2000元/人），区赛现场赛专家指导费（计划邀请校内专家2人，2000元/人）。_x000a_劳务费测算依据：①学生赛道：校赛网评评审费（计划邀请校外专家5人，1600元/人），校赛现场赛评审费（计划邀请校外专家7人，2000元/人），区赛网评专家指导费（计划邀请校外专家3人，2400元/人），区赛现场赛专家指导费（计划邀请校外专家3人，2400元/人）；②课程教学赛道：区赛网评赛专家指导费（计划邀请校外专家3人，2400元/人），区赛现场赛专家指导费（计划邀请校外专家2人，6000元/人）；③学生培训讲座预计6场，3000元/场。_x000a_以上两项依据《中央财政科研项目专家咨询费管理办法》、《广西中医药大学关于规范评审劳务费管理工作的通知》（桂中医大人〔2017〕139号）、《广西壮族自治区本级机关培训费管理办法的通知》《桂财行〔2018〕3号）。_x000a_其他测算依据：学生赛道校赛现场赛物料支出预计12000元，学生赛道区赛现场赛参赛及观摩差旅预计15000元，课程教学赛道区赛现场赛参赛及观摩差旅预计16000元，比赛材料打印复印费预计3000元、办公用品用水预计2000元。"/>
        <s v="2024年经费还有92.5万元未拨付；2025年预计立项300项，其中国家级45项（含1项重点支持）、自治区级105项、校级150项，预算185万元。依据《自治区教育厅关于做好2022年自治区级和国家级大学生创新创业训练计划立项和结题验收工作的通知》（桂教高教〔2022〕15号）文件要求，自治区级大创项目资助标准不低于平均0.6万元/项；国家级大创项目的资助标准为创新训练项目、创业训练项目不低于平均2万元/项，创业实践项目不低于平均10万元/项，重点支持领域项目不低于同一类型的2倍；校级项目按照0.2万元/项给予经费支持。"/>
        <s v="用于大赛项目辅导、评审要开支的校内外查工作量绩效和劳务费，参赛差旅费、物料费、实验耗材、服装租赁费、制作海报、展板费用以及打印材料、证书以及其他与大赛相关的费用支出。"/>
        <s v="针对2024年创新创业大赛获奖情况进行奖励。根据《广西中医药大学创新创业类大赛管理与奖励办法（试行）》规定，中国国际大学生创新大赛（2024）属于A类重点赛事获奖奖励，学生奖励：自治区级金奖2万元/项，银奖1万元/项，铜奖0.8万元/项；校级金奖0.2万元/项，银奖0.1万元/项，铜奖0.08万元/项。指导教师团队奖励：自治区级金奖5万元/项，银奖3万元/项，铜奖1.5万元/项；校级金奖0.2万元/项，银奖0.1万元/项，铜奖0.08万元/项。中国国际大学生创新大赛（2024）校赛共设置奖项100项，其中金奖20项、银奖30项、铜奖50项，金奖前10项推荐进入区赛，参考2023年获奖情况（1金6银1铜）测算奖励经费52.1万元。"/>
        <s v="800元/人*13人"/>
        <s v="根据2024年使用情况"/>
        <s v="根据《广西中医药大学进一步加强和改进大学生心理健康教育工作实施方案》（桂中医大学工〔2019〕34号）心理健康教育教师在非工作时段开展个别心理辅导与咨询、团体心理辅导与素质拓展训练、学生心理危机干预等都给予超工作量绩效。具体测算如下：1）个别心理辅导与咨询：非上班时间（晚上值班）1小时按1课时的工作量计算，正常周一到周五值班是每晚2小时（特别情况另计），我校两个校区，明秀校区每周有3个时间段，仙葫校区每周5个时间段，每学期按17周计，每周5个晚计：17周×（5+3）晚/周×2课时/晚×55元/课时×2学期=29920元。2）团体心理辅导和心理素质拓展训练，辅导工作量非上班时间按1小时计1课时。平均每周4场训练，每场2个小时，每场由2名教练带，按15周计,15周×4场/周×2课时/场×2教练/场×55元/学时×2学期=26400元。3）心理危机干预：非上班时间（周末、节假日和晚上）突发事件的处理等，按2课时/1小时计算，根据近2年处理学生危机事件每学期平均8人次,每人次平均2个小时，每次都有心理咨询中心教师、学工处相关领导和教师、学生所在学院的辅导员等3人参与（每个危机个案按3名政工人员参与），计8人次/学期×2小时/次×2课时/小时×3人/次×2学期×55元/学时=10560元。以上共计66880元。（开展工作的老师包括有附属单位人员）"/>
        <s v="    2021年8月，自治区教育厅转发教育部《关于加强学生心理健康管理工作的通知》（教思政厅函〔2021〕10号）强调按照每年生均经费不少于15元的标准，落实心理健康教育专项工作经费，足额配备到位。目前我校在校生为18300人，2025年心理健康教育经费合计应达274500元以上。2022年我校心理健康教育与咨询中心获全区标准化A类建设单位，各个评估指标都应达到教育厅的要求。_x000a_    每年3-6月我校都开展一系列心理健康教育活动，如心理素质拓展训练、心理委员培训、心理主题班会、朋辈心理技能比赛等评选活动，9-12月开展新生心理素质拓展活动、心理健康知识竞赛、心理普查等活动，每学期正常上班时间开展学生咨询与辅导，周一到周非正常上班时间每天晚上也都安排教师值班满足学生的咨询需求。如有突发事件及时参与者并加强教师队伍建设，能按教育厅相关文件要求组织教师学习培训等。_x000a_    我校心理健康教育设备和设施均为2017年前投入使用，随着使用年限的增加，心理健康教育设施设备需要进行日常维护、设备耗材更换，费用参考商家报价进行预算。"/>
        <s v="1.购买各类易班衍生品物资约10000元。2.校级、院级易班工作站各类特殊节点活动经费30000元。2.易班各类宣传册、展板、喷绘、办公文件打印复印等20000元。3.各类文件邮寄约1000元。4.按照易班建设工作需要，每年易班指导老师去区内外交流学习至少3次，学生至少3次，差旅费区内一人一次约4000元，区外一人一次约6000元。5.购买易班校本化平台信息网络服务约9000元"/>
        <s v="根据教育部等五部门联合印发的《职业学校学生实习管理规定》（教职成【2016】3号）及广西教育厅《关于进一步做好职业院校学生实习责任保险工作的通知》（桂职成【2014】9号），为贯彻落实相关会议和文件精神，从2019年秋季学期开始，我校开始实施高职学生实习责任保险这一保障措施。为全体2025年参加实习的高职学生购买实习保险，大概972人，每人保费40元，达到全覆盖。"/>
        <s v="根据《教育部关于加强和规范普通本科高校实习管理工作的意见》（教高函【2019】12号）和《广西壮族自治区普通本科高校实习管理办法》（桂教规范【2022】2号）文件精神，从2025年开始为全体本科实习生购买实习责任保险，大概2400人，每人保费40元，达到全覆盖。"/>
        <s v="根据广西壮族自治区教育厅《关于进一步做好2015-2018年度全区校园方责任保险工作的通知》桂教安稳【2015】17号文件精神，从2015年秋季学期开始，全区高校实施校园方责任保险保障措施。此经费支出已于2015年12月8日通过校长办公会审议批准。为全体在校学生购买校园方责任保险，大概18500人，每人8元，达到全覆盖。"/>
        <s v="目前录入全国辅导员系统的辅导员人数为92人。对辅导员进行各级各类培训，提升辅导员综合素质能力。计划4月份参加区级辅导员素质能力大赛，4-6月和10-11月走访区内外高校进行辅导员，11月选派辅导员参加区级辅导员骨干培训班，举行校级辅导员素质能力大赛。"/>
        <s v="根据教育部43号令，开展辅导员校内外培训，提升辅导员综合素质，给授课校外专家发放劳务费或课酬。2025年3—11月，邀请区内外专家开展辅导员培训，专题讲座等。11月举办辅导员素质能力大赛，发放评委劳务。"/>
        <s v="根据当年毕业生数，约18元/人"/>
        <s v="根据2024年使用情况，由于学生人数逐年增加，在学生管理过程中所需要的证书、档案袋等材料也相应增加，在原有的基础上增加10000元预算。"/>
        <s v="根据教育部办公厅《关于高等学校学生购火车票使用优惠卡的通知》（教学厅【2003】1号）文件精神，每年9月底之前,各高等学校按入校新生须乘坐火车人数购买优惠卡,并贴于学生证发给新生，优惠卡每张7.00元。根据《关于高校学生火车票优惠卡费用由学校支付的通知》（教学厅【2003】7号）文件精神，火车票优惠卡购卡所需费用一律不得向学生收取，由学校统一支付。为全体2025级新生（研究生、本科、高职）购买火车优惠磁条，大概5580人"/>
        <s v="广西中医药大学防治艾滋病委员会办公室设在学工处，原教育部试点单位，2016-2019每年资助2万,2020年后需学校专门拨付支持经费"/>
        <s v="本科生：267.6元/人/年"/>
        <s v="设立校级辅导员工作室6个，每个工作室经费5000元。支持建设区级辅导员工作室1个，经费10000元。经费用于开展课题研究，交流研讨，培训考察，资料购置，成果发表，新媒体建设等工作。"/>
        <s v="对5、7栋学生宿舍架空层进行改造，改造为自习室、研讨室、学生一站式办事大厅、心理放松室、茶水间、卫生间等学生活动场所，配备家具设备、空调、投影设备、电脑、办公桌、文件柜、自习桌椅等。"/>
        <s v="教职工33人，每人1000元标准"/>
        <s v="维持2024预算金额"/>
        <s v="4200人*20元"/>
        <s v="2025年申报对象为2023、2024级研究生，由于招生人数增加，计划立项数：博士区级3万元/项，共20项；硕士区级1万元/项，共40项；学术论坛5万元/项，共1项，博士校级1.5万元/项，共30项，硕士校级0.5万元/项，共100项，合计200万。"/>
        <s v="1、学位证、毕业证制作_x000a_   我校2025年预计73名全日制博士研究生、1287名全日制硕士研究生（学术学位287人、专业学位1000人）、申请学位，全日制研究生需印制毕业证书、学位证书各一份（均含证壳+证芯）。博士相关证书起印数为100份；硕士相关证书按实际工作需要增加20%的损耗和备份。学位证证芯需要按照博士、硕士、学术学位、专业学位分类印制。毕业证证壳和证芯分别预算5.5、2.3元/份，学位证证壳和证芯分别预算6.8、2.5元/份._x000a_   博士证书：（5.5+6.8+2.3+2.5+2.5）×100=1960元； 硕士毕业证书：（5.5+2.3）×（1287×120%）=7.8×1545=12051元。_x000a_   硕士学位证书：（2.5+6.8）×（287+50）×120% +（2.5+6.8）×（1000+50）×120% =9.3×405+9.3×1260=15484.5元。_x000a_总计：1960+12051+15484.5=29495.5元_x000a_2、导师服干洗_x000a_   毕业典礼前后需要将校领导、学位评定委员会委员的导师服分2次进行干洗，干洗35套×100元/套×2次=7000元_x000a_  总计：29495.5+7000=36495.5元"/>
        <s v="购买迎新材料包括横幅，指路牌，展板，环保袋约45000元，入学教育差旅费10000元，毕业典礼租车、车票费用约10000元，准备活动相关材料约2000元；学生证制作5000本，预计花费15000元。年度内研究生院教职工参加区内外研究生教育工作培训类会议差旅费约50000元。共需137000元"/>
        <s v="拍摄研究生网络课程120000元；案例库建设100000元；采购研究生课程所需实验耗材、实验动物150000元；“岐黄杯”全国中医药博士生学术论坛获奖学生的版面费、壁报费、会务费、差旅费和住宿费60000元；_x000a_研究生培养方案、研究生手册、研究生教育管理手册、毕业研究生登记表印制100000元；_x000a_共需530000元。"/>
        <s v="根据《广西中医药大学研究生中期考核办法》，100元/生，2023级预计参加中期考核人数1417人。"/>
        <s v="用于2025年研究生教育创新计划项目和教改课题校外评审专家的评审劳务费、教学成果奖评审费、研究生期末考试监考费（根据2023级在校生人数估算，实际考场数以考试人数及教室容量为准）"/>
        <s v="经费主要用于如下方面：_x000a_招生单位招生宣传：50000元/年；_x000a_数据处理（网上确认技术服务费、招生单位技术服务费、组织网上上确认等）：50000元/年；_x000a_命题费+评卷费：120000元/年；_x000a_印刷费（通知书制作、录取登记表等）：50000元/年；_x000a_运输费：30000元/年；_x000a_考点考务用品：50000元/年；_x000a_监考费：60000元/年；_x000a_考务费：90000元/年；"/>
        <s v="1、2025年预计博士73人申请学位，博士学位论文盲审预算550元每篇。_x000a_   ① 博士学位论文盲审（初审100%送3位专家评审；加审按照10%的比例率，加送1位专家评审）：_x000a_   初审：73篇×550元/篇/次×3次=120450元_x000a_   加审：73篇×10%×550元/篇/次×1次=8×550=4400元_x000a_   合计：120450元+4400元=124850元_x000a_    ② 优秀博士学位论文盲审（按获得博士学位20%参评，同时送5位专家评审）：73篇×20%×550元/篇/次×5次=15篇×550元/篇/次×5次=41250元_x000a_    博士盲审费用总计：124850元+41250元=166100元_x000a_2、2025年预计硕士1287人申请学位，硕士学位论文盲审预算350元每篇。 ① 硕士学位论文盲审（初审100%送2位专家评审；加审按照10%的比例率，加送1位专家评审。）：_x000a_    初审：1287篇×350元/篇/次×2次=900900元_x000a_    加审：1287篇×10%×350元/篇/次×1次=45045元_x000a_    合计：900900元+45045元=945945元_x000a_    ② 优秀硕士学位论文评选盲审（按获得硕士学位10%参评，同时送3位专家评审）：1287篇×10%×350元/篇/次×3次=129篇×350元/篇/次×3次=135450元_x000a_    硕士盲审费用总计：945945元+135450元=1081395元_x000a_总计：166100+1081395=1247495元"/>
        <s v="2023级预计开题人数1417人，根据《广西中医药大学研究生论文课题经费使用管理规定》：按当年开题学生人数测算，攻读学术学位医学硕士、护理学硕士的研究生为3000元/生；攻读中医硕士专业学位、护理硕士专业学位、翻译硕士专业学位、公共卫生硕士专业学位的研究生为2000元/生；攻读药学和中药学学术学位、中药学专业学位的研究生为4000元/生；中医医史文献和挂靠招生的非本专业研究方向（如人文社科、管理等挂靠招生的方向）的研究生为2000元/生；博士研究生为6000元/生。"/>
        <s v="二、测算依据：_x000a_1.差旅费：194000元  _x000a_    省级：广西教育厅开展导师培训班要求我校参加人数为我校高基表中的导师人数的10%得出，2025年预计参加人数100人。国家级：举办的导师培训班，我校参会人数预计：2024年30人。_x000a_按照学校财务相关规定，差旅补助180元/人/天，按照往返2天计算，360元/人。  _x000a_    区内往返火车票，预计680元/人（参考现动车一等座南宁到贺州票价）；国内往返机票，预计3000元/人。_x000a_100*360+680*100=36000+68000=104000（元）_x000a_30*3000=90000（元）_x000a_2.会议费  355200元   _x000a_    国家级：现行国家级专题网络培训。培训费用参照《关于举办“科学规范导师指导行为 建设一流研究生导师队伍”专题网络培训的通知》（国教院函字〔2021〕27号）为280元/人，2025年派出900人，共252000万元；_x000a_    省级：广西教育厅开展导师培训班培训费免费（线下）。_x000a_    其他培训班：清华大学举办导师培训班（线下）每年开展，4800元/人每期，每期约10至14天课程线上学习，2025年30人分期参加，共144000元。_x000a_3.培训费（国内）：45000元_x000a_    按照《广西转账、关注自治区本级机关培训费管理办法》桂财厅〔2018〕3号）文件规定，区内培训班：培训资料费30元/人，其他费用20元/人，伙食费30元/人（校外人员，不含校内人员）。_x000a_    校级：2024年参加培训导师约600人（其中校外人员约500人）。_x000a_     500*（30+20+30）+100（30+20）=40000+5000=45000（元）_x000a_4.劳务费  8000元_x000a_    校级：导师培训每年召开至少1次培训，每次培训1天，聘请4-8专家授课劳务费。按照《广西转账、关注自治区本级机关培训费管理办法》桂财厅〔2018〕3号）文件规定，讲课费（税后）执行标准：副高级技术职称专业员每学时最高不超过500元，正高级技术职称专业人员每学时高不超过1000元，院士、全国知名专家每学时一般不超过1500讲课费按实际发生的学时计算，每半天最多按4学时计算。其他人员讲课费参照上述标准执行。"/>
        <s v="2024年自治区级教改课题立项28项，每项3万元，合计84万元。25年计划申报区级教改25项，每项3万元。校级重大项目10项，每项1万元；校级重点课题15项，每项0.8万，校级一般课题20项，每项0.5万。"/>
        <s v="设立4个等次教学成果奖：分别为特等奖8000元/项，共2项；一等奖6000元/项，共5项；二等奖4000元/项，共7项，总计14项。"/>
        <s v="基地研究生培养规模扩大，为保证基地教学与学校研究生教育有效衔接，保障研究生培养质量，设立该项经费，主要用于新生开学典礼校外学生142人，预计花费50000元（包括往返车费、住宿费、租车费等）；基地研究生回校参加六级考试及学校组织研究生参与的相关活动等事项差旅费支出约130000元。预计2025年需经费总计180000元。"/>
        <s v="2025年就业计划：2025届大型中医药类毕业生双选会、2025届中型中医药类毕业生双选会报销南宁市外培养基地毕业研究生来回车票及住宿费约20000元；就业工作差旅费约10000元；毕业档案转递费用约40000元。共需70000元"/>
        <s v="在校生档案核查、新生入学资格审查材料、毕业生档案转递清单及通知书等材料打印复印费6000元；毕业生档案转递、学籍异动研究生档案材料转递快递费40000元；机要信封（档案专用）印刷费5000元。"/>
        <s v="详见收入预测表（专款专用，不占用研究生院生均预算）"/>
        <s v="目前有指导研究生的退休导师3人，指导博士研究生7名、硕士研究生32名。按照我校绩效方案“博士研究生导师指导1名博士研究生，每月发放博导津贴2000元，在此基础上每增加1名博士研究生，博导津贴增加500元，至5000元封顶”“硕士研究生导师指导1名硕士研究生，每月发放津贴300元，在此基础上，每增加1名硕士研究生增加300元，上不封顶”相关条款，预计2025年度，需从学校经费支出博导津贴66000元、硕导津贴115200元，年度内共需181200元"/>
        <s v="2024年项目申请出访研究生7人，资助金额25万元。2025年先申请25万元。如实际派出人数超过2024年，再申请追加经费。"/>
        <s v="1.参评学位论文：应为上一年 9月1日至当年8月31日期间在学校获得博士、硕士学位者（含同等学力申请硕士学位人员）的学位论文,本时间范围内，根据《广西中医药大学关于授予2023～2024学年第一学期全日制毕业研究生、同等学力人员硕士学位的决定》（桂中医大研〔2023〕116号）、《广西中医药大学关于授予2023～2024学年第一学期全日制毕业研究生博士学位的决定》（桂中医大研〔2023〕117号）、《广西中医药大学关于授予2023～2024学年第一学期全日制毕业研究生博士学位的决定》（桂中医大研〔2024〕14号）、《广西中医药大学关于授予2023—2024学年第二学期全日制毕业研究生、同等学力人员硕士学位的决定》（桂中医大研〔2024〕47号）、《广西中医药大学关于授予2023—2024学年第二学期全日制毕业研究生博士学位的决定》（桂中医大研〔2024〕48号），我校获得博士学位41人，获得硕士学位1137人。_x000a_2.评选比例：优秀博士学位论文不超过取得学位总数的20%；优秀硕士学位论文不超过取得学位总数的10%。_x000a_3.奖金发放标准：校级优秀优秀博士学位论文，学生和导师奖金均为4000元；校级优秀优秀硕士学位论文，学生和导师奖金均为2000元。_x000a_4.测算金额：（41×20%×4000）+（1137×10%×2000）=32800+227400=260200（元）"/>
        <s v="（招生阶段）同等学力硕士、博士报名资格审核及数据处理：10000元/年_x000a_同等学力硕士现场确认：10000元/年_x000a_同等学力博士初试：7200元/年_x000a_同等学力博士复试：2400元/年_x000a_（培养阶段）2024级和2025级同等学力任课老师课酬，计算方式为：课酬=计划学时数*课程系数*发放标准，约160000；试卷印刷费约3000；期末考试监考费约10000_x000a_（授学位阶段）1.学位证制作_x000a_   我校2025年预计同等学力人员100人（学术学位50人、专业学位50人）申请学位，需印制学位证书一份（含证壳+证芯）。硕士相关证书按实际工作需要增加20%的损耗和备份。学位证证芯需要按照硕士学术学位、专业学位分类印制。学位证证壳和证芯分别预算6.8、2.5元/份._x000a_   硕士学位证书证壳和证芯：（2.5+6.8）×100×120%=1116元。_x000a_2.2025年预计硕同等学力人员100人申请学位，硕士学位论文盲审350元每篇。_x000a_    ① 硕士学位论文盲审（初审100%送2位专家评审；加审按照10%的比例率，加送1位专家评审。）：_x000a_    初审：100篇×350元/篇/次×2次=70000元_x000a_    加审：100篇×10%×350元/篇/次×1次=10×350=3500元_x000a_    合计：70000元+3500元=73500元_x000a_    ② 优秀硕士学位论文评选盲审（按获得硕士学位10%参评，同时送3位专家评审）：100篇×10%×350元/篇/次×3次=10篇×350元/篇/次×3次=10500元_x000a_    硕士盲审费用总计：70000+3500+10500=84000元_x000a_3.预计同等学历获得优秀硕士学位论文5篇，奖励分别同等学力硕士和导师2000元/人。_x000a_总计：5*2000+5*2000=20000（元）_x000a_4.2025年预计硕同等学力人员100人获得学位，论文指导费2000元/生。_x000a_总计：100*2000=200000元_x000a_5.同等学力学员学位档案转递费用，按照每本档案转递25元的均价，需2500元。"/>
        <s v="自诚楼4楼共有研究生教室10间，于2017年投入使用，教室投影仪、话筒及功放等设备已趋于老化，故障率高，严重影响研究生教学工作开展。2025年申请根据教室多媒体设备实际情况，更新部分已超过使用年限且维修成本较高的教学设备，预计所需经费23万元"/>
        <s v="与广西道尔大数据科技有限公司合作，对现有研究生信息管理系统进行二次开发，使系统功能延伸到手机端，目前已基本完成第一期的系统开发任务，教师与学生使用后的反馈意见良好"/>
        <s v="按照2024年度核拨的经费进行预算"/>
        <s v="根据教育部要求，需完成30%自建课程资源建设，计划2025年建设15门课程，按前期建设投资测算，每门课程约需经费2万元，合计需增加经费30万元，其余招生录取等费用38万元，办公及教学检查差旅约40万元，毕业证书各学籍登记表等各类印刷费用约计19万；办公室改造维修经费3万，合计130万元。"/>
        <s v="  为解决工学矛盾、满足学生学习需求，提高管理效率，采购远程网络教学平台供成人高等教育在校生使用，平台采购按当年申购项目总金额预算，费用按年支付，分三年付清。_x000a_  2025级平台采购预算：单价为100元/年/人，预计使用人数为6000人，按3年核算使用成本，逐年支付费用。2025年预算开支为60万元；另有2024级已购平台服务费用预算：单价为49.5元/年/人，预计使用人数为6100人，2025年预算开支第二年费用为30.195万元；2023级已购平台服务费用预算：单价为82元/年/人，预计使用人数为5100人，2025年预算开支第三年费用为41.82万元。 三个年级学生使用平台服务费用在2025年共计预算开支合计为132.015万元。"/>
        <s v="从2021年起，我校作为广西成人高考招生全国统一考试考区，每年计划安排80余个标准化考场，根据区招生考试院工作要求，为做好本考区考务各项工作，学校需配套安排考务经费开支。"/>
        <s v="继续教育学院每年组织召开全区教学点招生工作会议一次。每次参会人数约为60余人，会期2天，每天400元/人核算。"/>
        <s v="继续教育学院每年组织召开全区教学点教学管理工作会议一次。每次参会人数约为60余人，会期2天，每天400元/人核算。"/>
        <s v="用于招生宣传、任课老师课酬、教学、临床实践材料费、学员临床实践带教费等等"/>
        <s v="根据2024年度部门8个办公电话费用测算"/>
        <s v="用于发放国教院人员月基本绩效、月业绩绩效、月考勤绩效、教学绩效（课酬、非课堂教学工作量）、非教学绩效、超工作量绩效、上一年年终绩效、绩效奖励等一切绩效，也用于扣除公积金等、参考历年平均数字"/>
        <s v="用于发放各二级学院的校内编制教师的教学绩效、非教学绩效（出题改卷费、监考费、巡考费、导师津贴、跟师带教费、临床带教费等）"/>
        <s v="用于发放临床医学国际班各二级学院附院等所有校内编制教师的教学绩效、非教学绩效（出题改卷费、监考费、巡考费等）"/>
        <s v="含办公室综合定额，资料视频邮寄印刷制作、教学用具家具设备采购、办公耗材、国内差旅、举办外事活动场地设备租用等办公经费等"/>
        <s v="国教院传统中医班第四学年跟师费、外国及港澳台生（不含临床医学国际班）进入附院开展毕业实习费用。2021级传统班跟师带教费：预计39人（具体以当学期学籍异动情况为准，下同）跟师3个与，带教费发放标准为300元/生/月；2020级实习费：32人×150元/人/月×12个月"/>
        <s v="国教院各班优秀学生奖学金"/>
        <s v="专门用于涉及外籍教师的一切费用，含每月工资12000元、往返机票、超时课时费、手续办理、签证、保险、居留手续费等共约15.5万"/>
        <s v="因公出国经费属于国家严格控制的“三公”经费之一，根据去年数据，实行年零增长。用于保持我校与境外中医药院校或组织的合作友好关系，赴外洽谈并执行我校已有医药、科研合作、学术交流、师生交换、合作办学等合作项目，扩大我校在国外特别是东盟地区的影响力；举办或参加招生宣传活动。经费用于我校人员开展各类须短期赴外的因公对外交流活动，包括访问洽谈、讲学、举办/参加国际会议或其他学术活动、招生宣传、签署协议、赴外授课等活动，所涉及的国际差旅费、保险费、公证费、邮寄费、照相费、签证费、签证代办费等手续办理等费用。"/>
        <s v="用于发放各二级学院、附属医院、外单位等所有校外编制教师、外聘教师的教学绩效、非教学绩效（出题改卷费、监考费、巡考费、临床带教费等），以及学生助理劳务费"/>
        <s v="临床医学国际班教学教具、设备、学生活动杂费、实验室使用费、额外的实验耗材、教材等，集体活动租车费等"/>
        <s v="25年预计有42名学生完成实习，须向附属医院支付：基本实习费126000，加岗前培训30000左右，毕业实习考核预估100000"/>
        <s v="各类涉外接待活动费用，往年由学校接待专项经费中划分一块出来为外事接待用"/>
        <s v="研究生院规定，研究生均安排一定经费用于报销学生毕业课题相关的论文发表费、实验用品费用等。2025年内有9名境外研究生毕业，其中博士生1人（经费标准：6000元/人），医学学术型硕士1人（3000元/人），中医专业型硕士6人（2000元/人），中药专业型硕士1人（4000元/人）。毕业前完成改经费报销。"/>
        <s v="2024年计提部分学费对应的招宣费后，仍有部分学费（预计为1150万，以实际缴费为准）有望在2025年计提招宣费约175万元。"/>
        <s v="用于发放各二级学院、附属医院、外单位等所有校外编制教师、研究生导师、外聘翻译的教学绩效和导师津贴、附属医院实习费、非教学绩效（出题改卷费、监考费、巡考费、导师津贴、临床带教费、学生助理劳务费等）"/>
        <s v="2025年拟招收新生（本科5人+硕博2人），在校历届生（本科29人、硕博4人）"/>
        <s v="参照2023年经费使用情况"/>
        <s v="漏项"/>
        <s v="2026届实习生中，医学专业230人，实习时间12个月；护理专业110，实习时间9个月；150元/月/人"/>
        <s v="参照近三年年经费使用情况，南宁市以外毕业实习生均220元。2026届高职实习生（南宁市区之外）人数为约320人。"/>
        <s v="实训设备及耗材8万，校外评委劳务费4万（副高职称，500元/人，80人），比赛筹办相关费用（租车、餐费、宣传资料、文印费）3万"/>
        <s v="中医执业助理医师1.2万元；口腔执业助理医师0.5万元；合计1.7万元。"/>
        <s v="日常办公费用、差旅、宣传"/>
        <s v="日常办公电话费用"/>
        <s v="日常学生活动开支"/>
        <s v="教学科研日常工作开支"/>
        <s v="鉴定所运转所需开支"/>
        <s v="基础医学院中医基础教师作为传承与发展中医药文化的关键力量，其教学能力的提升对于培养高素质中医人才具有不可估量的价值。因此，学院特提出“基础医学院中医基础教师教学能力提升计划”，旨在通过一系列科学、系统的措施，全面提升我院中医基础教师的教学能力与综合素质。_x000a_1.立项依据：_x000a_    中医基础学科作为中医药学的基石，其教学质量直接关系到中医药人才的培养质量。因此，提升中医基础教师的教学能力，成为当前我院教育改革与发展的紧迫任务。_x000a_2.可行性与必要性：_x000a_    本项目具有高度的可行性和必要性。一方面，学院中医基础高年资教师和年轻教师出现断层，后备人才教学能力急需培养；另一方面，中医基础教师教学能力的提升，不仅能够促进学院教学质量的整体提升，还能够为学校中医药事业的可持续发展提供有力的人才保障。_x000a_3.实施内容：_x000a_    本项目将围绕中医基础教师的实际需求，从多个方面入手，全面提升其教学能力。具体包括：一是开展系统的教师培训，包括教学理论、教学方法、教学技能等方面的培训；二是组织教学观摩与交流活动，促进教师之间的经验分享与相互学习；三是加强教学研究与改革，鼓励教师探索新的教学模式和方法；四是建立教师激励机制，激发教师的教学热情和创造力。通过这些措施的实施，我们相信能够有效提升我院中医基础教师的教学能力，为学校中医药事业的传承与发展贡献更大的力量。_x000a_测算依据：_x000a_参加校外培训5次，预计发生差旅费60000元；参加校外教学会议费1200元/人，共50人约60000元；办公经费学院130人，人均约230人共30000元。"/>
        <s v="高性能电脑10台，8000元/台；多功能打印机/复印机2台，5000元/台；办公桌椅10套，3000元/套；投影2台，5000元/台；书柜10套，2000元/套等；举报会议1场，会议人数50人/场，天数1天，会议标准费用380元/人·天；举办培训3场，培训人数100人/场，培训1天/次，培训标准费用400元/人·天；差旅费3场，20人，5000元/次/人及与百度云合作费用等"/>
        <s v="日常办公用纸、饮用水、文具等"/>
        <s v="45元/台/月*11台=495元/月"/>
        <s v="已停招"/>
        <s v="1.劳务费：双语带教课酬45学时/周*12周，55元/学时，29700元；_x000a_2.接、送机(泰国学生来访)：300元*2辆车*2次=1400元，学习期间往返附院及学校交通费：600元；"/>
        <s v="1.机票6000元*8人=48000元；_x000a_2.住宿费200间/房*8人*3晚=4800元；_x000a_3.依据以往参会协办会议费用为7158.00元-8250.00元不等；_x000a_4.教师因公护照办理及签证1200元/人*2人=2400元；_x000a_5.学生签证600元*6人=3600元；_x000a_6.保险费300元*8人=2400元"/>
        <s v="1.学校研究生院与2023年6月完成2023年学位授权点基本条件达标情况调研，经对标《学位授权审核申请基本条件》(2020年版)， 我校护理学、 护理硕士学位点不完全达标。根据护理学、护理硕士学位点审核申请基本条件的“培养环境与条件”要求“培养经费充足，每年应有20万元以上的经费支持学科建设”。目前，我校护理学、护理学位点每年无20万元以上的经费支持学科建设。现我校正参加2020-2025年学位点周期性合格评估，为确保护理学、护理这2个学位点顺利通过合格评估，学校2023年第14号（总546号）校长办公会纪要明确划拨2023至2025年评估周期内护理学、护理学位点建设经费2025年20万，根据护理学院提出《护理学学科建设方案》，经费主要用于学位点师资队伍建设、教学科研成果培育、人才培养及学术交流方面。_x000a_2.举办杏林天使学术论坛1场，会议费用15000元；选派教师参加国内国际性学术会议16人次，每人会务费、交通、住宿费预计5000元，共80000元；举办科研能力培训班1次，邀请专家2人，师资10000元；举办导师培训班，邀请专家4人，师资费、伙食费预计20000元；选派教师参加国内科研能力提升培训班4人，每人会务费、交通、住宿费预计5000元，共20000元；教学、科研课题及创新课题评审、咨询会5次，每次邀请3人，每人每次1000元，预计15000元；资助教师发表高质量论文版面费8篇，每篇5000元，预计40000元。"/>
        <s v="根据教学部门综合定额标准为1000 元/人测算"/>
        <s v="根据2024年电话费用测算"/>
        <s v="根据学生20元/人测算"/>
        <s v="根据2024年工作业务费用测算"/>
        <s v="根据2024年药用植物园维护费用测算"/>
        <s v="按2024年执业药师培训总收入的25%。"/>
        <s v="2024年执业药师培训总收入的30%。"/>
        <s v="2024年执业药师培训总收入的25%。"/>
        <s v="1000元/人*学院人员26人"/>
        <s v="2部*400元/年"/>
        <s v="20元/年*300生"/>
        <s v="印刷费2000元，交通费10000元，差旅费34000元，材料费3000元，其他,1000元。"/>
        <s v="由成都中医药大学民族医药学院、广西中医药大学壮医药学院、贵阳中医学院药学药、云南中医学院民族医药学院共同组建“西南高校民族医药联盟”，自2015年起每年轮流承办“西南高校民族医药论坛”。大会旨在通过论坛活动的开展，交流民族医药学科发展经验，探讨教育教学改革。印刷费11000，交通费2000，差旅费59300，会议费举办62700，劳务费15000。"/>
        <s v="学院10人*1000，计10000"/>
        <s v="参照2024年预算，2部*12月*70元/月，约计1700"/>
        <s v="2025年度，完成收集整理非遗项目2-3项，初步建立瑶医药非遗文化数据库。项目年度预算10万元：日常维持办公3.0万；文件印刷及资料等1.0万；区内瑶族地区恭城、都安、金秀、巴马、大化、富川等，区外湖南（江华、江永），广东（乳源、连南、连山）及云南、贵州等调研差旅费及北京、广州、深圳等参加民族医药学术会议及技术培训20人次*0.30万/人次，计6.0万。瑶医药民间非遗文化是瑶医药文化中优秀代表性文化遗产，随着民间老一辈优秀民间老瑶医的减员，大量民间有效的瑶医药诊疗技术面临失传的境遇。有必要进行针对瑶族医药的民间优秀文化遗产进行抢救性发掘整理，更好的传承和发展优秀瑶医药文化。"/>
        <s v="1100元/人*17人=18700元"/>
        <s v="450元/月*4季度=1800元"/>
        <s v="23元/人*404人=9300元"/>
        <s v="人均科研经费3000元*17人，总计51000元"/>
        <s v="会务费：教师5人*1000元=5000元，学生10人*500元=5000元；交通费：15人*800元=12000元；住宿费：15人*480元=7200元；服装费：15人*53.3元=799.5元"/>
        <s v="现有教职工61人"/>
        <s v="按现有学生数1075人"/>
        <s v="为打造高水平公共卫生学院，加强我院与全国公共卫生学院间的交流，扩大我院影响力。学院每年分别组织5-8名骨干分别参加全国中医药院校管理学院院长会议、全国公共卫生学院院长论坛、中国中医药信息管理大会。"/>
        <s v="拟引进博士1人。"/>
        <s v="两台办公固定电话费用。"/>
        <s v="20元*697人（527在校生+150新生+10专升本+10转专业）"/>
        <s v="论文版面费30000，会议费、差旅费、打印复印费、办公用品及图书购置费等20000。"/>
        <s v="2024年6月30日前退休一人，6月30后入职2人，按学校文件要求只算6月30日前人数，截止到6月30日，人数为33人"/>
        <s v="部门一共三部电话，办公室电话费平均每月100元，主任办公室电话费平均每月100元 "/>
        <s v="带学生参加各级各类英语能力竞赛所产生的参赛费等比赛的费用。"/>
        <s v="用于协会购买办公用品、文印和书籍的费用，按照活动大概开展的时间进行用款测算。"/>
        <s v="外出参加培训产生的会务费、培训费、差旅费；微视频制作及办公用品等开支。其中差旅费大约1万，其余大约4万。"/>
        <s v="依据2023年6月校长办公会关于翻译硕士建设专项经费的决定，2023至2025年期间，翻译硕士专业学位授权点建设专项经费总额为210万元，分三年平均分配，每年70万元。2023年硕点专项经费使用完成度达到95%，已按计划完成软件等指标采购任务。原计划每年购买一套翻译软件，预算约30万元，但实际操作中改为购买服务，降低了成本，且软件服务目前已基本满足需求，服务期限均延长至2025年之后。此外，原预算中有6万国际会议口译差旅费，因广西口译市场较小等地域性原因，影响了该部分的经费支出。因此，在2025年的经费预算编制中减少软件购买和口译差旅费用，考虑到今后学位点需要持续建设投入，建议将节省的资金用于2026年及今后的硕点建设，使得总的建设投入经费210万不变。"/>
        <s v="用途：学院各办公室、教研室电话费_x000a_测算依据：学院两办、教研室公共电话共3部，其中教研办电话1400元，学院办公室和教研室电话费各400元；_x000a_必要性:确保学院通讯畅通，提高工作效率，保证各项工作有序进行。"/>
        <s v="用途：电脑、打印机等办公室设备的维修、打印复印资料、视频制作费、课件制作费、购买日常的办公用品、购买书籍、版面费等。_x000a_测算依据：截至2024年7月，马院全体教职工共51人。_x000a_必要性：学院各项日常工作开展，需要一定经费保障"/>
        <s v="用途：用于学科建设、思政课教学水平提高，如教学用品的办公支出、调研、课题研究、版面费、视频拍摄及录制、课件制作、差旅等。_x000a_测算依据：马院教职工增加至51名，教学人员购买教学相关物品、教学培训等支出增加。_x000a_必要性：加强思想政治理论课教学、学科建设、科研，逐步提升学院专业建设水平必要经费保证。"/>
        <s v="用途：_x000a_    项目1：出版马克思主义理论学科相关书籍3部，版面费约18万；_x000a_    项目2：发表马克思主义理论学科相关论文、理论文章20篇，版面费约8万元；_x000a_    项目3：派出老师学术交流或实践研修，力争全体思政教师年度培训全覆盖。培训费约25万（马院教师51人，人均培训花费约5000元）；_x000a_    项目4：研究团队到各省、市地方开展调查研究，产生的差旅费、交通费等约8万元；_x000a_    项目5：培育精品课5门、录制优质课程、党课4个等。费用约8万元；    _x000a_    项目6：支持老师参加各级各类教学比赛。准备比赛耗费的专家劳务、录制、差旅、教学奖励，费用约4万元；_x000a_    项目7：邀请国内知名专家学者开展学术讲座。劳务费、办公经费约3.1万。_x000a_测算依据：_x000a_    1.教育部下发的《普通高等学校马克思主义学院建设标准（2023年本）的通知》要求，生均不少于40元安排专项经费。_x000a_    2.人事处已与教育厅确认，在校生人数包括学校的本硕博专几类学生。我校在校生人数（本、硕、博、专）共16525人，按照文件规定，生均不少于40元安排专项经费。_x000a_必要性：_x000a_    思想政治理论课专项经费是促进思想政治理论课学科建设、课程建设、教材建设和教师队伍建设，增强思想政治理论课针对性、实效性的重要保障。"/>
        <s v="按部门人员15人*800元/人/年测算"/>
        <s v="按设置6个科室+3个处级办公室，每台固定电话50元/月*12个月测算。"/>
        <s v="维持费含日常办公打印机、复印机、电脑等设备维修（护）费3万元，办公用品（办公耗材、办公文具）4万元，资料打印、复印、扫描、喷绘费2万元，邮电费0.5万元，其他交通费用0.2万元，其他商品和服务支出0.3万。"/>
        <s v="含资料打印复印费0.6万元，邮电费0.1万元，其他交通费用0.1万元，其他商品和服务支出0.2万。"/>
        <s v="会员单位年费：_x000a_广西中医药学会：1万元/年；_x000a_广西中西医结合学会：1万元/年；_x000a_广西医师协会：2万元/年；_x000a_广西医学会：1万元/年（已连续两年未收到缴费通知，2024年暂缓列预算）；_x000a_广西护理学会：0.1万元/年；_x000a_广西人工智能学会：0.3万/年；_x000a_中国民族医药学会瑶医药分会：0.6万/年；_x000a_另由学校根据工作需要，推荐各级学会会员会费100-500元/人/年不等，预算0.5万元。"/>
        <s v="为保障学校教育事业统计工作正常、有效开展，项目预算额度根据2025年教育厅的工作要求与教育事业统计的工作需要而测定，主要用于办公用品购买、会议筹备、人员参加培训支出等。"/>
        <s v="用于支出管理人员到区内外参加与部门职能相关的调研、培训、会议、交流学习所产生的往返交通费（公务用车租车费）、住宿费、会务费、培训费等"/>
        <s v="举办与发展规划、学科建设、医院管理、社会服务、学术委员会相关会议所产生的费用。预算如下：_x000a_1.用于支付专家讲课、咨询，专项检查、验收、评审、论证等劳务性报酬50000元（测算标准：课酬1000元/学时，评审费1000元/半天/人，咨询费500元/次/人，超工作量绩效500元/次/人）。_x000a_2.封闭评审会议期间的工作餐费7500元（10次*25元/人/餐*30人），会议用品7500元，资料打印复印、展板喷绘制作费12000元，聘请校外专家评审材料产生的邮资、往返交通费等其他相关费用3000元。"/>
        <s v="依据学校相关文件按照本部门工作人员人数测算"/>
        <s v="依据2024年使用情况测算"/>
        <s v="根据相关文件要求，学校需完成IPv6网络的部署和应用，同时为满足不断增长的学校信息化业务需求，拟将IPv4教育网带宽增加至200M，同时增加100M的IPv6教育网带宽，年费用46.8万元，特申请增加预算25.2。此外，学校近几年的校园网互联网出口带宽的合同到期时间均在7月31日或8月初，为避免校园网出口带宽合同到期后因假期审批流程慢产生滞纳金，计划2025年校园网互联网出口带宽按14个月招标，月费用11.53万元，特申请增加预算23.1万元，以确保带宽服务连续。因此，2025年带宽费用共计增加48.3万元。"/>
        <s v="在2018年，我校关键系统网站集群系统和数字化校园平台已办理网络安全等级保护备案，并被南宁市公安局定为三级系统。根据《网络安全法》、《信息安全等级保护管理办法》等法律法规的要求，网络安全等级保护定级为三级的信息系统每年必须进行一次等保测评。学校现有的网络安全防护设备（如防火墙、数据库审计、堡垒机、态势感知、上网行为管理等）大部分于2018年至2021年期间采购，共计16台。目前，这些安全设备均已过保，厂商不再提供硬件维保服务、病毒特征库升级更新及系统版本升级服务。长期未更新病毒特征库和脱保的安全设备将降低学校的网络安全防护能力，存在较大的网络安全隐患，同时也不符合《网络安全法》的规定要求。一旦发生网络安全事故，上级核查发现学校存在该漏洞问题，学校书记、校长等主要负责人将被问责，学校也需承担法律责任。现每年30万元等保费用仅够支付等保测评服务费用，远不能满足实际需求。为保障学校的网络安全并符合相关法律法规要求，申请增加41万元用于在用16台网络安全设备的维保。"/>
        <s v="学校两校区的校园网信息点由5000个增加至8000多个，增长了60%，用户数由8000增加至2万多，增长了120%，包括有线和无线接入层交换机在内的设备由原来的210台增加至500多台，增长了130%，且设备多已老化，半数以上使用超10年，远超报废期限。同时，线路老化严重，校园光缆及光纤常因施工被挖断，部分师生热点应用区域WIFI信号需要加强，为确保校园网的稳定运行，保障教学和科研活动的顺利进行，故申请增加7万元维保服务费用。"/>
        <s v="学校两校区数据中心机房设施均已超出保修期，运维预算已无法覆盖精密空调、不间断电源系统（UPS）、电力系统及安全防护系统等关键组件的全面维护需求，特别是仙葫校区机房，建于2014年，设备老化显著。当前，机房设施处于亚健康状态，缺乏必要的巡检与检修，存在重大安全隐患。为确保数据中心机房的稳定运行与数据安全，为强化设施维护，保障教学与科研活动的顺利进行，特申请增加12万元专项维保服务费用。"/>
        <s v="用于多功能演播室设备维护与更新，测算依据为往年的经费使用情况。"/>
        <s v="根据上一年度媒体技术专业设备及共享服务平台维护实际支出预测。"/>
        <s v="根据历年支出情况，2025年信息化项目建设需求，及参加全国高校信息化建设会议等。"/>
        <s v="计划召开智慧校园建设项目及其它业务部门信息化项目评审工作，评审论证3次，每次3人，标准按不超过1000元/人次计算。"/>
        <s v="学校是会员单位，每年需交1千元会费。"/>
        <s v="购置泛研科研项目数据库1年的使用权限，项目查重查新、聚类分析、研究综述、学科交叉机会探寻、科研选题检索、申报代码推荐、同行专家查询等功能。泛研全球科研项目数据库是一个大型科研信息数据库。其资源全面，全球视角，目前汇聚了世界上二十多个科技发达国家和地区的700多万个受资助科研项目数据，涵盖了全学科领域，具有8个主流语种，是收录范围广、数据规模大的科研项目数据库。能实现实时多语种一站式检索国内外相关科研项目情况，独特的资源优势，全球视角、信息前瞻，能有效帮助到科研人员进行国内外科研对比、清晰了解国内外科研差异，为科研人员科研项目申报赢得先机；选题前有效选题、研究中提供相关科研数据、中期检查有效提供新进展新资料。全面覆盖国家级、省部级及以下的科研项目，可以帮助科研人员浏览到相关的各级政府部门资助的科研及应用项目动态，有效帮助科研人员把握项目研究的实践价值、为项目成果应用提供思路。"/>
        <s v=" 根据《中华人民共和国密码法》、《商用密码应用安全性评估管理办法》等相关法律法规的规定，关键信息基础设施和网络安全等级保护第三级及以上的信息系统需开展商用密码应用安全性评估（密评）。我校门户网站集群系统网络安全等级保护定级为三级系统，同时根据《中华人民共和国数据安全法》，国家机关在数据处理中的责任和义务被明确规定，强调了数据安全和保护的重要性。商用密码应用安全性评估（密评）作为保障网络与信息安全的重要手段，通过评估密码应用的合规性、正确性和有效性，为学校门户网站的安全保护提供了技术支持和制度保障。因此，学校门户网站集群系统需要按相关法律法规的要求开展密评和商业密码改造。本项目建设包括以下两个部分：1.门户网站集群系统商业密码改造。2.对门户网站集群系统开展商用密码应用安全性评估（密评）.项目预算是依据密评测评机构报价和设备厂商报价得出项目的。"/>
        <s v=" 我校云计算平台主要包括：1.2017年建设的H3C云计算平台；2.2020年建设的华为云计算基础平台（一期）；3.2023年建设的H3C超融合云计算平台；3.2023年建设的华为云计算基础平台（二期）。该平台作为全校IT基础设施核心，支撑网站、业务系统运作，存储关键数据，对教学、科研、行政至关重要。云计算平台主要包括硬件服务器、存储设备和软件平台三大部分，其系统本身复杂，离不开厂商的维保服务。2017年建设的H3C云计算平台和2020年建设的华为云计算基础平台（一期）已经过保，面临无维保服务支持的风险，设备老化与技术迭代加剧故障隐患，影响系统连续性。续保服务势在必行，旨在确保硬件即时替换、软件升级、及时监控与故障预防，降低突发故障损失，保障平台稳定。现申请2025年云计算平台的维保费用为78万元/年，具体明细：2017年建设的H3C云计算平台费用为18万元/年，2020年建设的华为云计算基础平台（一期）为60万元/年。78万元预算是依据设备厂商报价得出。"/>
        <s v="学校邮件系统是学校信息化建设的重要组成部分，承担着全校师生和教职员工的日常通信、信息传递及管理工作。目前，学校邮件系统使用的是教科的IP和教育edu.cn的域名，这不仅是一个学校的标识，也是教师在发表SCI等核心论文时必须使用的通信邮箱。邮件系统2025年9月份过保，过保后缺乏专业的维护和技术支持，可能会导致系统故障、数据丢失和安全漏洞等问题，严重影响学校的正常运作。通过维保服务，学校能够获得及时的技术支持和问题解决方案，及时发现和修复系统漏洞，防止数据泄露和丢失。维保服务还包括定期更新系统补丁和安全策略，防止恶意攻击，确保在系统出现问题时能够及时响应和解决。每年4万元的邮件系统维保费用，能够保障学校邮件系统的稳定运行和信息安全，提高系统性能和用户满意度，为学校的信息化建设提供坚实的技术支持。预算是依据设备厂商报价得出的。"/>
        <s v="本项目旨在对我校演播室进行智能升级，以科技赋能教育传播，提升教学互动性与媒体制作效率。通过引入先进智能设备与前沿智能技术，构建集高清录制、智能制作、智能编辑于一体的现代化演播环境，为师生提供更为丰富、灵活的多样化媒体服务。购置“有言”人工智能平台服务，费用为50000元/年，其他AIGC媒体服务，预计10000元，智能一体机1台50000元，导播制作系统1套95000，NDI多画面监看系统1套68000，其他相关NDI布署及系统集成录制系统预计270000元。"/>
        <s v="属于智慧校园示范校建设内容：立项依据（必填）：高等学校数字校园建设规范》《广西高校智慧校园建设指南》《广西中医药大学“智慧校园示范校”建设工作实施方案》。_x000a_可行性和必要性（必填）：1.学校各业务系统到2025年基本建成并趋于稳定；2.智慧校园综合态势感知，综合的运维平台目前还没有建设；3.智慧校园示范校建设内容之一。_x000a_实施内容（必填）：1.集成武保、后勤、学工、教务、资产等业务应用数据，采集视频监控及门禁闸机、消防设施、固定资产（含大型仪器数据）；2.采集并展示数据中心机房动环及网络安全设施状态数据；3.结合大数据和人工智能、GIS、AR/VR等技术，实现对学校业务数据、资产、网络设施及安全的全局可视化管理。"/>
        <s v="属于智慧校园示范校建设内容：实现全校师生数据资源统一访问存放、共享、权限协作，安全办公等方面的需求。立项依据：高等学校数字校园建设规范》《广西高校智慧校园建设指南》《广西中医药大学“智慧校园示范校”建设工作实施方案》。_x000a_可行性和必要性：1.学校没有公共的云盘数据管理系统；2.各单位各部门文档无法共享及多版本管理，还在用QQ、微信交流传输文件，造成大安全隐患；3.属于智慧校园示范校建设内容之一。_x000a_实施内容：建成统一的网络云盘管理系统，实现对文件共享，文件版本的安全管理，实现随时随地的数据资源管理。"/>
        <s v="属于智慧校园示范校建设内容：立项依据：1.贯彻落实教育部办公厅《2020年教育信息化和网络安全工作要点》(教科技厅〔2020〕1 号)中明确提出：“要加强对教育系统网络安全和信息化工作的统筹协调，围绕加快教育现代化、建设教育强国、办好人民满意的教育，持续做好软件正版化工作……”。2.广西中医药大学“智桂中医”智慧校园建设顶层设计方案、智慧校园建设规划、智慧校园示范校建设方案，将正版软件纳为建设内容之一。_x000a_可行性和必要性：1.逐步落实国家关于推进软件正版化的要求，保障信息安全。2.支持OFD文件在线阅览编辑等功能。3.随着师生数字素养的不断提升，师生对办公软件AI等的应用需求不断提高。_x000a_实施内容：采买1套的正版办公软件（WPS AI)，服务学校教育教学、科学研究、管理服务等工作。"/>
        <s v="每人定额800元，按部门6名在岗人员计算"/>
        <s v="根据《广西中医药大学共青团改革实施方案》（校党字〔2017〕17号）要求，学校保证校级团委专项工作经费（如团组织建设、社会实践、志愿服务、社团建设等）的墓础上，每年按照在校生人均不低于20元的标准划拨校团委日常工作经费，按我校在校学生（含本、专科及全日制研究生）人数14000人计算，共计28万元，用于开支办公用品费、学生活动费、差旅费、学生奖金等内容。"/>
        <s v="每两月评选十个“优秀主题团日活动”团支部予以500元经费支持，每学期1个“示范主题团日活动”团支部1000元经费支持，每年2.6万元；根据《共青团中央改革方案》，各高校每年在全校团支部遴选出活力团支部，我校每年遴选出10个活力团支部，并予2000元团支部建设经费，参评全区、全国高校活力团支部评选，每年2万元；累计4.6万元。"/>
        <s v="根据中共教育部党组、共青团中央印发的《高校学生社团建设管理办法》（教党[2020]13号）按照平均每年每生不低于20元的标准设立学生社团活动专项经费，按我校在校学生（含本、专科及全日制研究生）人数14000人计算，共计28万元，用于开支社团办公用品费、社团学生活动费、学生活动物品及服装购买、学生差旅费、学生社团活动奖金等内容。"/>
        <s v="根据《广西壮族自治区本级机关培训费管理办法的通知（桂财行〔2018〕3号）》执行，副高级及以下职称人员每学时500元，我校每年开展10场大学生骨干培训班，主题讲座20场，每场2学时，每年需3万元；根据《关于规范评审劳务费管理工作有关问题的通知》（桂财综〔2017〕28 号），课外学术科技作品竞赛均邀请高级职称评委，共3类作品，每类评委3人，需1万元；聘请校内熟悉相关工作的老师作为评审指导；每年举办校级青年马克思主义者培训班8-10场次，校内老师的超工作量绩效，约1万元；合计5万元。"/>
        <s v="国旗队员装备（作训服1套、升旗制服1套、手套1双、皮鞋1双）1500元/套*20套；新购置礼仪服（旗袍、高跟鞋、文化衫、短裙、化妆品）500元/套*20套，合计4万元。"/>
        <s v="全校教职工专职团干20人，团员约50人，合计约70人。2020年选派20名团干部前往桂林开展共青团干部研修班，2021年上半年已选派人员参加了团区委新媒体干部培训班、团区委院系团委书记培训班，2025年为提升团干部队伍的综合能力，继续组织、选派人员参加区内、外的团干部培训班学习，约0.15万元/人*30人；教职工团委（团支部）队伍建设，开展主题沙龙、团建等，活动经费需0.5万元,合计5万元。"/>
        <s v="1.共青团工作宣传、拍摄经费；2.青年先锋人物评选与表彰；3.网络思政“桂中医青年”微信、微博、QQ空间建设与维护；4.摄影摄像器材更新与维护；5.宣传用品、文创产品开发与制作推广；6.校团委青年新媒体中心人员培训；7.校内橱窗、宣传栏、横幅等宣传品制作与更新、维护，共计5万元。"/>
        <s v="志愿服务和社会实践是团的重点工作内容，每年设立学院志愿服务团队项目和社团志愿服务项目约30个，其中重点项目5项，每项资助经费5000元；一般项目6-10项，每项资助经费3000元，培育项目约15个，每项1000元；西部计划志愿者欢送仪式活动物品1500元；指导老师利用非教学时间指导学生开展活动，按照学校超工作量绩效，预计开支1万元；为更好的弘扬和引导同学们志愿服务活动，每年经费约需8万元。"/>
        <s v="2024年社会实践共立项74个团队，其中委托项目2项，支持经费1万元/项，重点团队7项，支持经费0.5万元/项，一般项目20项，支持经费0.1万元/项，累计7.5万元；及校级团队2-3项，经费0.8万元/项，累计约2.5万元；指导老师利用非教学时间指导学生开展活动，按照学校超工作量绩效，预计开支2万元；为更好的发挥社会实践平台的育人作用，每年社会实践经费约需12万元。"/>
        <s v="每年我校新生入学人数约为2000人，根据上一学年制度手册打印费用为12元/人/本预算，需2.4万元；毕业生成绩单打印费用为3元/人/本，需0.6万元，累计3万元。全年培育第二课堂精品课程4个，每个0.5万元，累计2.0万元；共计5万元。"/>
        <s v="根据图书馆职工数计算"/>
        <s v="图书馆共有6台办公电话，2024年上半年已支出电话费2132元，平均每月支出355元。按照每月电话费支出约为350元计算，拟申报2025年电话费预算4200元。"/>
        <s v="广西中医药大学图书馆是学校的文献信息中心，是为教学和科学研究服务的学术性机构。图书馆有多种设备为教学和科研服务，包括台式计算机300多台，“24”小时书屋4台，电子借阅机3台等。这些设备使用年限较久，部分长达10年，时常出现故障需要维修。"/>
        <s v="图书馆每年都需要连续性订购一批中文报纸，2025年征订的报纸种类数在2024年的基础上，进行续订，保证报纸连续性、完整性，预计2025年需订购约120多种中文报纸。2022、2023、2024年征订采购的报纸种类数分别是112种、105种、99种，征订金额分别是24440.2元、24908.20元、24290.80元；在保持征订种类数变化不大的情况下，考虑到价格波动的因素，2025年报纸征订金额约2.6万元，考虑价格波动适当上浮。"/>
        <s v="①邀请专家主题讲座讲课费:3000元/次×2次=6000元； ②印刷费300元/次×10次=3000元； ③区内差旅费4000元/次×5=20000元；区外差旅费：3500元/次×6次=21000元；④会议费1000元/次×6次=6000元；⑤活动奖品1900元/次×10=19000元。"/>
        <s v="以2024年订购1080种中文期刊费用约20万元（折扣66%），考虑到出版周期变动、价格波动、折扣率变化等因素适当上浮。"/>
        <s v="广西中医药大学2023年折合学生为数为2.7319万人，根据教育部《普通高等学校基本办学条件指标（试行）》（教发）[2004]2号有关条例规定，医学院校生均图书80册/生、生均年进书量不少于3册，按生均年购书3册计算，每年需要增加2.7319万人×3册/人=8.1957万册图书才能达标。以近几年订购图书均价52.86元/册计，所需经费为8.1957万册×52.86元/册=433.2247万元。"/>
        <s v="1.图书馆电子资源项目主要是对我校目前已正式购置的数据库资源进行维持和延续。另外依据我校学科特点及各类资源在我校试用情况、广大师生反馈意见，并充分调研国内各同类院校、区内兄弟院校的电子资源配置情况，选择增加部分新的数据库和电子图书，进一步满足学校教学和科研工作对文献资源方面的需求。_x000a_2.本项目全部经费用于我校图书馆电子资源的续订和新订，计划完成17种现有电子的续订，新增4万册中文电子图书,新增4种电子资源。"/>
        <s v="1.目前仙葫校区图书馆库室存在书库爆库的情况，因书架不足造成大量图书打包捆绑放置于一楼及四楼各库室中，无法进行流通借阅服务。为解决每年新增图书上架问题，经研究图书馆拟将二楼报刊阅览室改为新书书库存放未来三年内购置的新书，将报刊阅览室搬至一楼117室和118室，因此，需要采购一批书架，完成这批书架的招标、安装、验收等工作，尽快投入使用，为读者提供开放借阅服务。_x000a_2.采购120组钢制六层书架，向多家供货商了解其价格，约950元/组，合计114000元。把拆迁旧书架的数量50组，安装地点提供给搬家公司进行评估，给出拆装、搬迁费用约5000元。"/>
        <s v="1.根据2023年8月发布的广西中医药大学本科教育教学审核评估问题清单，图书馆问题清单一是“图书馆总面积达到36276.13m2，阅览室座位数1461个，生均座位数0.09，不达标。”，根据2015年《普通高等学校图书馆评估指标（修改稿）》，明确规定图书馆应用有独立馆舍，生均建筑面积（2.0平方米/生），阅览座位的配置要求，建议达到阅览座位数与学生数之比为1:4及以上。目前图书馆阅览桌位数量为1809个，生均座位数0.11，仍不达标，距离生均座位数0.25，仍有一定差距。2.采购20张纯木四人阅览桌和80张纯木椅子，通过向多家供货商了解桌椅价格，取报价偏低的产品作为测算依据，1800元/张（四人阅览桌），460元/张（阅览椅），合计72800元。"/>
        <s v="1.起点医考/考研/考试网是提供集视频学习和专业化考试一体的学、测、评大型综合服务学习网站，是无纸化教辅功能新体验。可以按照知识点、题型、章节、以及历年全真题、模拟题等开展各类考试、考级、考证、考研的听课学习和笔测评练习，可根据个人学习基础需求，选择不同学习方式，创造高效率的学习时间。_x000a_2.我校于2022年起正式订购并开放使用起点医考/考研/考试网，主要是为我校本科生备考医学专业课、英语四六级、考研等热门考试提供辅助。从实际效果来看，该数据库在资源丰富性、学习效果、用户体验和口碑评价等方面都表现出色，普遍反映较好。一方面，平台提供的资源针对性强，能够帮助考生快速掌握考试要点和难点；另一方面，平台上的名师讲解和模拟考试等功能也能够帮助考生更好地理解和巩固所学知识，提高应试能力。许多考生在使用这些平台后，都取得了显著的进步和优异的成绩。_x000a_3.图书馆拟申请续订2025年起点医考/考研/考试网，继续为我校广大学生提供高质量学习考试辅助资源。"/>
        <s v=" 现我校图书馆已与中国高校人文社会科学文献中心（简称CASHL）签订《文献传递服务的协议书》，根据该协议，我校图书馆可从CASHL馆藏范围内获取文献，其中电子文献可免费获取，纸质文献则执行CASHL的收费标准，从CASHL馆藏范围之外获取文献，执行借出馆的收费标准。本项目全部经费用于我校师生通过CASHL中心申请纸质文献传递所产生的费用。"/>
        <s v="一、根据《广西中医药大学十四五规划》内容，整合全区资源，打造一个壮瑶医药大数据共享中心。2025年是十四五规划的最后一年。_x000a_二、测算依据1.平台建设费用：包括网站或APP的开发、设计、测试等方面的费用，预计约10万元；2.资料收集的费用15万元：包括差旅费、搜集、整理、补充所需费用；3.数字化加工费80万元：包括文献扫描费、数据库构建维护费、文献标引、数据录入、网页设计费、教学和临床视频录制；4.硬件设备购买90万。"/>
        <s v="28名教师，人均1000元"/>
        <s v="购买救生、设备维护、保洁等服务5000元/月×10个月=50000元、游泳救生设备、教学用品、维持用品等20000元、保险10000元，随着游泳馆使用年限增加，维修情况增多，故申报合计8万元。"/>
        <s v="发展传统保健体育专业，专家评审、讲学、在职教师培训等，请6名专家讲学，人均差旅、课酬等5000元；派出4名教师学习，人均差旅5000元。"/>
        <s v="国家有关规定每月50元。28名在编教师"/>
        <s v="28名在编教师,每人1200元"/>
        <s v="参照2022年的情况，1、购买办公用品，如笔、纸、碳粉、计算机耗材等，办公用其他开支；2、教学用的体育器材、球类、拍及网及场地的维修和增补等；3、校内体育文化节、阳光体育等系列活动比赛，用于比赛消耗用品、会场布置、宣传横幅等；4、元旦的邕江冬泳、每年开展义诊活动等"/>
        <s v="10个体育项目（足球、篮球、排球等），每个项目按照32次训练、3个奖励计算，约5000元一项"/>
        <s v="100名运动员训练60次，每次10元，约为60000元；100名运动员平均比赛8天，每天40元，合计32000元；"/>
        <s v="用于支出高水平运动队（羽毛球队、武术队）平时训练用品、外出比赛差旅费、学生运动员食宿费等。"/>
        <s v="用于支出校普通运动代表队队平时训练用品、外出比赛差旅费、学生运动员食宿费等。"/>
        <s v="   体育部历来参加自治区教育厅、自治区体育局及其他单项体育协会各项赛事。2025年为广西学生运动会年（每3年举办一届），与其他年份相比，2025年将增加大学生田径、女子篮球、乒乓球、羽毛球、网球、游泳、武术等赛事，按照惯例，我校都会组队参加，预计增加100名学生运动员。_x000a_   可行性：我校多年来一直参与自治区教育厅组织的各种比赛，教练员具备很好的执教和带队比赛的能力，学生运动员有能力赛出水平，为广西中医药大学争光。各部门均积极配合，为校代表队提供必要支持。_x000a_    必要性：广西学生运动会是自治区教育厅每三年举办的综合性运动会，是对各校学校体育工作的一次集中检阅，对各校综合实力的一次比拼，各大高校均会派队参加。每年组织举办高校各项体育竞赛和体育活动，参加此类活动是贯彻教育厅文件精神的具体体现，也是我校校园文化建设的重要举措。羽毛球、武术、男子足球、女子足球、男子篮球均是传统项目，参加这些赛事必将推动我校高水平竞技体育人才的培养，激励广大学生积极参与阳光体育运动，带动校园体育文化建设和群众性体育活动的开展，并以此促进我校体育工作又好又快的发展。 _x000a_    支出内容：用于购买比赛用品、运动员比赛服装、比赛装备等，100名运动员×500元个人装备标准=50000元；其他训练器材15000元；代表队共100余人赴桂林比赛，来回动车250元，合计25000元；100人，每天食宿标准100元，5天计算，合计50000元；100名学生训练补助：10元/次，32次，合计32000元；100名学生参赛补助：100名运动员×5天×每天40元=20000元。共19.2万元。"/>
        <s v="800元/人*6人"/>
        <s v="按往年实际开支测算，部门共有5台电话，电话费约180元/月"/>
        <s v="结合往年实际开支测算，主要用于市场询价，工地现场勘察，到附属单位进行专项审计，到区教育厅、财政厅报送预算结算资料等外出费用，以及邮寄审计资料到审计中介机构等费用。另外，我校审计信息化较滞后，2025年需在原来基础上多增加1万元预算，到各兄弟院校了解审计信息化建设情况。"/>
        <s v="博奥、广龙等工程软件升级"/>
        <s v="教育内审协会会费4000元/年；中国建材在线会员费2800元/年；天眼查会员费360元/年"/>
        <s v="购买部门办公用书"/>
        <s v="根据审计工作计划安排，拟对学校原财务处、原基建处主要领导人员进行经济责任审计，此项工作聘请社会审计完成。审计处向所在地在南宁且注册会计师人数排名靠前的10家会计师事务所发出询价邀请，报价范围19～71.73万不等。根据报价反馈及以往项目审计经验，选取三个最低报价，并以其平均数20.77万作为采购预算的上控价。"/>
        <s v="对上年财政专项和校级专项进行绩效评价"/>
        <s v="给2025年新生办卡数加上2025年全年补卡数，2025年需采购校园卡7800张，单价（按去年）16.5元，购卡预算需12.87万元"/>
        <s v="详见附表6 还本付息表"/>
        <s v="根据工作需要"/>
        <s v="满足日常办公通讯及危旧改项目管理通讯需要"/>
        <s v="维持日常办公需要"/>
        <s v="学习交流多校区管理和危旧改项目管理经验做法"/>
        <s v="用于明秀校区突发事件应急处理及紧急维修"/>
        <s v="离退处工作人员5人。"/>
        <s v="离退处目前3部办公电话，使用电信固话资费，每个电话每月月租40元，每个电话每月电话费约60元。"/>
        <s v="离休干部3600元/人，退休职工1240元/人，2025年按离休7人，退休500人测算。"/>
        <s v="学校关工委成员约200人，下设12个二级关工委。"/>
        <s v=" 根据2024年相关文件规定，春节慰问金为离休干部3000元/人，退休职工2000元/人，2025年按离休7人，退休500人测算。"/>
        <s v="根据学校规定编制：800元/人*13人＝10400元。"/>
        <s v="2025年科技处共有11个固定电话号码需缴纳费用分别为4953557、4733637（合德楼315）；4733759（合德楼317）；4953873（合德楼320）；3353328（合德楼335）；4953042、3941063、4733943（合德楼313）；3137535（合德楼322)；3140078（合德楼314）；4953067（合德楼319）根据2024年平均月固定电话费用支出进行估算。"/>
        <s v="根据《广西中医药大学内设机构及其工作职责调调整方案的通知》（桂中医大党〔2024〕12号），科技处在原有的工作职责上新增了科研合作、成果转化工作、科研平台全过程管理等工作，需要更多的经费来维持部门的正常运转，各项维持经费的支出包括：购买各类办公用品、耗材、打印复印费、邮电费、维修费等"/>
        <s v="每年交纳学校作为企业科技与发展、广西标准化协会、高等教育学会成员单位、广西卫生科教管理学会等的会费。"/>
        <s v="根据《广西中医药大学内设机构及其工作职责调调整方案的通知》（桂中医大党〔2024〕12号）的相关安排，科技处新增科研合作、成果转化工作、科研平台全过程管理、全校实验室安全工作、实验室规划等多项工作职责。今后参加政府部门、科协或其他部门组织的工作相关的会议、培训、调研交流日益增多；预计邀请国内外专家前来举办讲座或现场指导的数量较往年上涨。同时，需要参加区内外各种展览展示活动、外出考察和成果推介活动等。为顺利开展上述工作，需要更多的经济支持。"/>
        <s v="根据科研助理劳动合同的约定，需支付科研助理的工资、社保费用、年终绩效等，共计290000元。"/>
        <s v="1.各类项目、计划的申报、进展、结题评审、论证，根据评审的具体工作，每份材料的评审费为50-100元不等，每年预计评审材料的份数超过700份；成果与奖励的申报评审，6次/每年×10人×500元/人/次，预计总劳务费86000元；                  2.组织校内外有关专家召开重点实验室评审会、评审材料等。用于支付重点实验室建设中专家讲课与咨询，专项检查、验收、评审、论证等劳务性报酬预计14000元；                                            3.请学生协助开展科研项目申报、进展和结题评审、年度绩效考核材料整理归档，8次/每年×30人×100元/人/次，预计总劳务费24000元；                     4.邀请专家到校开展学术交流、咨询的活动，根据《关于印发广西壮族自治区本级机关培训费管理办法的通知》（桂财行〔2018〕3 号），为其发放课酬、咨询费等，共计40000元。"/>
        <s v="1.邀请专家对各类项目、计划的申报、进展、结题评审、论证，根据《广西中医药大学关于规范评审劳务费管理工作的通知》（桂中医大人〔2017〕139号）评审的具体工作，每份材料的评审费为50-100元不等，每年预计评审材料的份数超过1000份；_x000a_2.邀请专家对科研成果与奖励的申报进行评审，根据《广西中医药大学关于规范评审劳务费管理工作的通知》（桂中医大人〔2017〕139号），6次/每年×7人×0.05万元/人/次；                                         3.邀请专家到校作学术交流与培训的课酬，桂中医大人〔2018〕32号——关于印发《广西中医药大学校内培训讲课费发放管理办法（暂行）》的通知，按照中级技术职称专业人员：150 元/学时，每半天不超过600 元； 副高级技术职称专业人员：200 元/学时，每半天不超过 800元；正高级技术职称专业人员：300 元/学时，每半天不超过1200元；_x000a_4.组织校内外有关专家召开重点实验室评审会、评审材料等。用于支付重点实验室建设中专家讲课与咨询，专项检查、验收、评审、论证等劳务性报酬。"/>
        <s v="办公费：购置布展过程中所需的激光笔、扩音器等办公用品5000元；印刷费：印制宣传资料8000元；邮电费：区内外邮寄展品3000元；其他交通费：搬运布展材料4000元；赴南宁市外参展人员差旅5000元/人•次*2人*3次=30000元；专用材料费：购置展品35000元；劳务费：临时聘用人员协助布展200元/人/天*8人*4天=6400元；校内外展板设计制作费：24500元/次*4次=98000元；场地租用：9000元。"/>
        <s v="2024年应发未发放123万元；按照人均10万元计算，预计2025年需新增安排400万元，共523万元"/>
        <s v="依据《广西中医药大学对高水平科研成果进行奖励的实施方案》关于各类成果赋分进行计算"/>
        <s v="拟立项面上项目25项，每项1万元，共25万元；青年基金项目25项，每项1万元，共25万元；杰出青年基金项目5项，每项2万元，共10万元；重点项目10项，每项2万元，共20万元；青年创新研究团队项目5项，每项2万元，共10万元；“揭榜挂帅制”项目1项，每项10万元，共10万元；大学生科研训练项目50项，每项0.3万元，共15万元。校级科研课题是基础性的课题，是申请高级别课题的基础和前期准备，能为广大师生积累填写申报书、实施科研项目、撰写科研论文、申报成果奖励等方面的经验，也是提高我校科研和教学水平的必要手段。"/>
        <s v="拟立项面上项目6项，每项1万元，共6万元；青年基金项目6项，每项1万元，共6万元；杰出青年基金项目1项，每项2万元，共2万元；重点项目2项，每项2万元，共4万元；青年创新研究团队项目1项，每项2万元，共2万元。为坚持以习近平新时代中国特色社会主义思想为指导，全面贯彻落实党的二十大精神，深入贯彻落实习近平总书记对广西重大方略要求，培养新时代马克思主义理论工作者，凝练哲学社会科学研究方向，孵育优秀的社会科学研究成果，服务壮美广西建设工作，有必要设立广西中医药大学校级科研项目（马克思主义理论专项）。"/>
        <s v="拟立项50项，平均3万/项*50项=150万。为学校中青年教师提供基本的科学研究条件，营造浓厚的学术氛围，提倡创新和批判性思维，促进教学与科研相结合；提倡教师将科研活动、科研成果引入教学过程，通过科学研究培养学生的科学思维、科学方法及科学精神。"/>
        <s v="拟立项项目10项，资金经费合计122万元；其中，青年基金4项*8万元/项=40万元；面上项目5项*10万元/项=50万元；重点项目1项*40万元/项=40万元。财政经费：自有资金=1:4，故需要投入自有资金约100万元。中医药壮瑶药联合专项是广西自然科学基金首个高校联合专项，对促进高校基础研究和科技创新工作，对广西中医药壮瑶医药事业产业高质量发展有积极的推动作用。"/>
        <s v="拟立项项目5项，平均4万元/项*5项=20万元。我校是医、理、工、管等多学科协调发展的高校，除了中医药壮瑶医药以外的非主流学科也亟需培养高水平的专业人才，相关学科的师资力量也需要挖掘和储备，因此，学校提供经费支持，确保获得自治区哲学社会科学工作办公室、自治区教育厅、自治区市场监管局等部门立项的自筹经费项目能如期开展研究， 最终圆满完成研究任务，顺路结题。"/>
        <s v="国家外国专家项目1项，配套30万元；广西中药民族药产业科技专项1项，配套920万元；广西科技重大专项3项，配套1080万元；广西科技基地和人才专项5项目，配套340万元。为上述项目进行经费配套是项目实施的要求，是管理的需求，是提升广西中医药大学源头创新能力和服务社会水平的重要体现，更是强化学校内涵建设和高质量发展的必然要求，对加快创新型广西建设，促进广西高质量发展具有显著意义。学校及附属单位具有相关的人才、技术、场地和条件等储备，也有相应的经济底子支持经费配套，相关项目只需按照文件要求提供对应的配套经费即可高质量开展。"/>
        <s v="拟发放2025年的经费配套，根据2020-2024年立项情况计算出平均约配套250万元/年。根据《广西中医药大学关于实行纵向科研项目经费配套的实施方案（试行)》，科技处已向校本部职工陆续发放2019-2024年纵向科研项目经费配套。经过既往纵向科研项目经费的核算，预计2025年配套经费金额250万元。"/>
        <s v="资助5个自治区重点实验室（广西中药药效研究重点实验室、广西中医基础研究重点实验室、广西壮瑶药重点实验室、广西高发传染病中西医结合转化医学重点实验室、广西海洋药物重点实验室）能力建设，20万元/个/年*5个=100万元/年。《广西壮族自治区重点实验室管理办法（修订）》要求，学校应给予相应的稳定经费支持。"/>
        <s v="1.根据自治区教育厅关于印发《广西高校工程研究中心建设与运行管理办法》和广西高校工程研究中心评估细则》的通知，第十三条 高等学校负责本校工程中心的建设与发展，成立由校级相关负责同志牵头，科技、人事、教务、学科、财务、资产等部门参加的建设和运行管理委员会，负责落实条件保障、日常监督管理和年度考核工作，研究解决工程中心发展中的重大问题，并保障工程中心基本运行经费每年不低于50万元。_x000a_2.资助学校荐区域重大病种创新产品研发广西高校工程研究中心（姚春）、特色中药民族药广西高校工程研究中心（肖健）、海洋中药资源高效利用广西高校工程研究中心（刘永宏）、壮瑶药材开发及产业化广西高校工程研究中心（邓家刚）、肥胖相关疾病中西医结合精准防治广西高校工程研究中心（唐红珍）、中药资源循环利用广西高校工程研究中心（王孝勋）等6个高校工程研究中心，每个中心配套经费50万元/年，总计经费300万元。"/>
        <s v="根据自治区教育厅关于公布第三轮广西高校人文社会科学重点研究基地名单的通知（桂教科研〔2024〕11号），学校获批建设第三轮广西高校人文社会科学重点研究基地“中医药文化传承创新发展研究中心”，目前教育厅划拨2025年财政建设经费45万元；根据自治区教育厅关于组织申报第三轮广西高校人文社会科学重点研究基地的通知（桂教科研〔2024〕9号）要求，高校需按照财政经费1：1配套基地建设经费，故申请校级专项建设经费45万元。"/>
        <s v="1.每年参加政府部门或其他部门组织的工作相关的会议、培训、调研交流；邀请国内外专家前来举办讲座或现场指导。_x000a_2.根据重大科技项目各课题组需求，邀请专家前来开展学术讲座或现场指导20余场，专家差旅费预计40000元。"/>
        <s v="超工作量绩效、劳务费：根据2023年涉及人的各级项目伦理审查费用：5万元以下（193*1/4）50项*200元/项+5万~10万元（91/3）22项*400元/项+10万以上（155/4）39项*2000元/项=96800元；国基申请150项*50元/项+区基申请150项*50元/项=15000元；专家咨询1000元/次*32次=32000元；培训费：2000元/人/次*14人=28000元；差旅费：住宿费1500元/人+交通费3000元/人*14人=63000元；其他办公用品、材料打印及维修维护费：18800元"/>
        <s v="邀请校外专家咨询、项目评审以及无工资收入人员和学生的劳务费.共计50000元；开展中药壮瑶药创新药物教育部工程研究中心技术委员会1次，预计发生会议费、差旅费等150000元"/>
        <s v="请校外专家咨询、项目评审以及无工资收入人员和学生的劳务费，共计50000元；开展广西医疗机构制剂与药食同源相关主题讲座、培训等1场，预计发生培训费5万元"/>
        <s v="学校关于综合定额的相关文件规定拨款,教评中心为教辅部门，教辅部门每人每年办公经费为1000元/岗标准，按照设岗为8名人员计算。"/>
        <s v="目前教评中心2部办公电话，以每部电话每月座机费+话费为65元计算，（65+65）x12月=1560元，所以1500元话费较为合适。座机费每月固定支出30元，光2部电话座机费全年就需要支出720元，而23年、24年都仅下拨800元电话费经费，不足以1年使用。"/>
        <s v="维持教评和高教两个合署部门的工作业务费，用于两个合署部门学习培训差旅等费用。"/>
        <s v="发放督导课酬。"/>
        <s v="督导和教学信息员日常工作所需的笔记本、笔等办公用品；督导会议发生的资料打印复印、饮用水等；听课手册、质控简报、检查资料复印打印等。优秀校督学奖励、优秀信息员奖励、优秀信息班级评比奖励等（含奖金、奖励证书）。"/>
        <s v="开支专家评审指导、讲座、差旅等"/>
        <s v="根据《广西中医药大学教研室评估办法（试行）》（桂中医大教评〔2019〕8号）每年评选优秀教研室10个，每个教研室奖励1万元，教研室建设先进集体2个，每个单位奖励2万元，共计14万元奖励。进步显著的教研室若干，奖励待定。_x000a_因审核评估原因，本项目2023年未开展，拟于2024年12月开展2024年度教研室评估。"/>
        <s v="按照桂中医大教评〔2020〕15号——关于印发《广西中医药大学教育教学研究成果奖励暨项目工作量计算办法（修订）》的通知，进行每两年一次的成果评选工作，预计发放成果奖励20个，35万；学校拟培育高水平教学成果，冲击2025年自治区级教学成果奖以及2026年国家级教学成果奖，开展桂派杏林人才培养以及其他方向教学成果的深化改革、理论研究，以及系列的媒体宣传、会议推广、专家指导等费用35万。"/>
        <s v="由上年的校级教改和区级教改、区职教三个经费项目合成一个区级校级教改项目。依据《关于申报2024年度广西高等教育本科教学改革工程项目及校级教育教学改革与研究项目的通知》《桂中医大教评〔2024〕13号——关于印发《广西中医药大学教育教学改革与研究项目管理办法（2024年6月修订）》的通知》,预计立项97项，共配套资金102.7万元。分两年拨付，2025年拨付51.35万元，余下的51.35在2026年预算中拨付。"/>
        <s v="1个特等10万、2个一等每个5万，2个二等每个2万"/>
        <s v="用于维持教学实验实训中心日常办公的费用，包括购置办公耗材、饮用水，以及印刷资料等费用。"/>
        <s v="我校发展和改革的步伐日趋加快，办学规模不断扩大，为了培养学生的动手操作和实验探究的能力，加大了对人体解剖实验的投入。每年需要收集70具以上人体标本以及处理实验后的标本。2014年人体标本收集为22.75万元，2015年人体标本收集费26.08万元，2016年人体标本收集费24.22万元。2017年人体标本收集费35万元，2018年人体标本收集费36.04万元，2019年人体标本收集费40万元。2020年、2021年、2022年、2023、2024年收集费均为50万元。"/>
        <s v="我校办学规模不断扩大，对实验教学的投入逐年增加，每年都需要追加预算才能保证实验教学的正常进行，2013年追加实验耗材经费230万元；2014年使用耗材269.93万元。2015年预算180万元，追加实验耗材经费110万元，共290万元；2016年预算250万元；2017年预算300万元，追加了70万元； 2018年预算375万元，2019年预算378万元，从2020年预算中支出22万元，共约400万。2021年预算385万元，实际费用413.954953万元。2022年预算385万元，2023年预算385万元，支出382.35万元。2024年预算385万元，已使用185.37万元。"/>
        <s v="根据“桂中医大教务〔2023〕98号 关于印发《广西中医药大学国家级实验教学示范中心管理办法（试行）》的通知”，建设该中心以促进我校大学生的全面发展及适应社会需要，并培养学生的创新精神和实践能力，推动我校实验教学改革和实验教学中心建设与发展，实现高等教育人才培养水平的不断提升。经费预算：2025年10万元。"/>
        <s v="完成实验室陈旧或出现故障的仪器设备及实验台桌进行维修，确保本科实验教学正常运行，保障实验顺利完成，实验数据准确无误。近年来新采购的仪器设备已过保修期，进行维护需要支付维修费。近年来学校投入教学仪器设备维修费用分别为：2012年32.44万元，2013年45.82万元，2014年48.5万元。2015年23万元；2016年维修费40.05万元，2017年维修费50万元，2019年预算65万元，还从2020年预算经费中支出20万元，共约85万元。2020年共支出87万元（其中50万元为中心经费预算支出，37万元从教务处经费支出）。2021年50万预算完成支付，约有20万未付款从2022年预算中支付。2022年共约支付75万元。2023年共支付50万元。"/>
        <s v="根据实验教学需求，采购一些实验急需的设备。2018年预算50万元，2019年预算20万元。2020年20万元完成支付。2021年20万预算完成支付，2022年完成20万元支付。2023年完成支付约24万元。"/>
        <s v="必要性：1.新开专业无相关实验室，部分实训仪器设备有陈旧、老化、技术指标落后等现象。2.满足专业课程实验教学要求，提高学生数据分析和实践能力；3.提升人才培养环境，优化实验课程体系， 4.实训室整体建设层次有待提高。目前的实训室主要用于实训教学，实训室仪器设备配置偏向教学；对学生创新实践能力培养、科学研究的开展和面向社会服务的支撑能力有限。_x000a_4.实施内容：本项目拟整体投入500万元，包含医学教育实训中心实训室设备更新、公共卫生实验教学中心卫生健康智慧实验室建设、公共卫生实验教学中心医学信息多功能综合实验室建设。_x000a_"/>
        <s v="1.2025-2027年我校将建设9个自治区级实验教学中心，其中中药学实验教学中心为国家级教学示范中心，自治区直接授予“自治区级实验教学中心”称号，另外中西医基础医学实验教学中心、中医临床实验教学中心、护理实验教学中心、医学教育实训中心、康复医学实验教学中心、公共卫生实验教学中心、中医药创新创业实验教学中心、壮瑶医药实验教学中心8个为2024年申报建设的实验教学中心。这9个实验教学中心2027年均需按照建设方案进行评估验收。 _x000a_2.2025年具体拟建设投入如下：_x000a_（1）中药学实验教学中心，投入1000万。_x000a_（2）中西医基础医学实验教学中心，投入550万。_x000a_（3）中医临床实验教学中心，投入530万。_x000a_（4）护理实验教学中心，投入700万。_x000a_（5）医学教育实训中心，投入500万。_x000a_（6）康复医学实验教学中心，投入1600万。_x000a_（7）公共卫生实验教学中心，投入600万。_x000a_（8）中医药创新创业实验教学中心，投入500万。_x000a_（9）壮瑶医药实验教学中心，投入1000万。"/>
        <s v="解剖实验室24台解剖台采购，每台3.5万元，总计84万元"/>
        <s v="购置教师端显微镜3台11.4万元，教师端数码相机3台6万元，教师端图像处理软件3 个4.14万元， 教师端电脑一体机3台 3.9万元，学生端显微镜72台116.64万元，多媒体系统3台17.4万元。共计142.08万元。"/>
        <s v="组胚互动实验室（B306和B308）电脑和显微镜已经老旧损坏无法维修，学生和带教老师已经多次反馈严重影响正常的实验教学。为了组织胚胎学实验教学的完整授课，依托智能化，信息化，网络化教学，互动实验室在日常授课中使用率非常高，急需更新设备以便教学顺利进行。目前已经更换了B306实验室的电脑和显微镜设备，但是B308迟迟没有更换。希望能在开学前（2024年9月份）更换B308设备，否则学生意见很大，也严重影响教学进度和教学效果。"/>
        <s v="教师端数码显微镜2套约11万，双目显微镜64套约52万，音响系统2套约1.6万。"/>
        <s v="购置教师、学生云终端、显示器、云桌面授权、学生桌椅274套，共计2307700元；购置交换机、光模块、机柜、POE交换机网络设备2套，共计79500元；购置投影机、幕布、中控台，音箱、功放、话筒多媒体设备2套及管理软件1套，共计142600元；购置云平台管理服务器1台，共计50000元；购置400万白光全彩海螺摄像机、400万23倍星光红外跟踪球2套，共计12200元；购置防静电地板、系统集成、综合布线2套，空调4台共38000元，共计327338元；环境改造约27365元，消防设施约15297元，以上合计3000000元。"/>
        <s v="1.智慧病房交互平台系统：60000元*1套=60000元_x000a_2.智慧病房专用液晶显示屏：9000元*1台=9000元_x000a_3.移动护理信息系统（含护理文书）：80000元*1套=80000元_x000a_4.临床移动终端：4800元*12套=57600元_x000a_5.智能充电柜：5200元*2台=10400元_x000a_6.移动护理工作站：28000元*4台=112000元_x000a_7.腕带打印机：1800元*2台=3600元_x000a_8.瓶签打印机：1800元*2台=3600元_x000a_9.床旁交互系统软件：60000元*1套=60000元_x000a_10.床旁交互终端：5800元*16台=92800元_x000a_11.病房交互终端（15.6寸）：6200元*4台=24800元_x000a_12.护士站交互终端：6800元*1台=6800元_x000a_13.护士站接听电话：500元*1个=500元_x000a_14.交换机（POE，24口）：2000元*1个=2000元_x000a_15.生命体征采集系统软件：50000元*1套=50000元_x000a_16.生命体征监测仪：36000元*4台=14400元"/>
        <s v="1.多功能一体机：15800元*3台=47400元_x000a_2.全身护理人模型：42000元*8台=336000元_x000a_3.高端分娩模拟人：280000元*1具=280000元_x000a_4.孕妇胎监模型：7800元*2具=15600元"/>
        <s v="购置健康服务与管理、公共事业管理专业教学实训软件13套，合计344万元；购置健康体检一体机等卫生健康智慧仿真综合实验室用专业教学用设备195台套，合计158.27万元；"/>
        <s v="购置信息管理与信息系统、医学信息工程等专业教学实训软件及专业教学用设备"/>
        <s v="1、购置1台教师机口腔模拟教学系统，预计每台15万元，共计15万元；购置35台学生机口腔模拟教学系统，预计每台5.5万元，共计192.5万元，构建模拟教学实训室。_x000a_2、购置20台显微镜，预计每台5.4万元，共计108万元，组建显微教学实训室。_x000a_3、购置1套双向音视频互动教学系统-教师端，预计每套11万元，共计11万元；购置35套双向音视频互动教学系统-学生端，预计每套1.8万元，共计63万元。_x000a_4、购置2台口腔数字化虚拟仿真培训系统，预计每台65万元，共计130万元；购置1台口腔局部麻醉及牙拔除术虚拟仿真训练系统，预计每台52万元，共计52万元；购置1台口腔技能训练及实时评估系统（迪凯尔），预计每台65万元，共计65万元；购置1台口腔解剖生理学虚拟仿真教学系统，预计每台60万元，共计60万元；购置一台口腔数字化虚实结合教学系统，预计每台80万元，共计80万元，构建虚拟仿真实训室。_x000a_6、购置1套3shape口扫，预计每套35万元，共计35万元；购置1套3D打印机，预计每套15万元，共计15万元；购置一套口腔数字化教学评估系统，预计每套75万元，共计75万元，组建数字化教学实训室。"/>
        <s v="减重平衡评估训练系统1套360万元，压电式冲击波治疗仪 1台68万元，半导体激光治疗仪(4治疗头)2套176万元，经颅磁辅助治疗机器人1台198万元，激光磁场理疗仪1台59.6万元，中频脊柱物理治疗系统1台199万元，医用红外热像仪1台118万元，智能关节运动功能评估训练组合1 台65万元，多功能高级整脊按摩床1台36万元，智能矫正镜1台33万元，磁刺激仪1 台51.48万元，三维动作捕捉分析系统（三维减重数字墙）1 台49万元，"/>
        <s v="依据《中医医师规范化培训基地临床技能实训中心建设标准（试行）》购置某设备设施159种."/>
        <s v="购置医用彩色诊断显示器31台，每台2.6万元，共计80.6万元；购置胚胎计算机31台，每台0.7元，共计21.7万元；瑞康医院影像科PACS系统端口，31个，每个21.7万元，共计14.7万元；DR虚拟仿真实验项目1套，每台25万元，共计25万元；购置CT虚拟仿真实验系统1套，每台40万元，共计40万元；购置MR虚拟仿真实验项目1套，每套25万元，共计25万元；购置CT设备结构认知与成像原理虚拟仿真系统1套，每套40万元，共计16万元；购置DR设备结构认知与成像原理虚拟仿真系统1套，每套16万元，共计16万元；购置MRI设备结构认知与成像原理虚拟仿真系统1套，每套40万元，共计16万元；购置影像云诊断思维训练系统1套，每台40万元，共计40万元；购置正电子发射型断层成像仿真软件1套，每套40万元，共计40万元；购置医学图像处理教学系统1套，每套30万元，共计30万元；实验配套（综合）所提供实验室约25平米，瓷砖地面；1套，共计4万元；实验室配套桌凳，31套，每套0.1万，共计3.1万元；实验室配套空调1台，共计1万元；"/>
        <s v="部门目前共3人"/>
        <s v="部门3人办公固话费"/>
        <s v="教学教辅机构党委所辖部门12个，约有党员150人，用于党委、党支部工作办公用品费用、资料印刷费、各类活动费用、党委工作会议相关费用等。"/>
        <s v="用于基建工程图纸晒图、资料打印、复印、扫描刻盘等"/>
        <s v="在上一年度“基建处办公用品费”=后勤基建资料归档工作中购置资料档案盒开支；后勤基建外出调研开支；购置其他低值易耗品和消耗性材料物资等开支。"/>
        <s v="用于新建项目可研初设等专家评审费、会议场地费等"/>
        <s v="用于学校建设工程工程资料移交南宁市档案馆归档整理、备案等"/>
        <s v="用于购买基建项目现场人员的工地劳保鞋、衣物、雨伞等"/>
        <s v="参照2024年后勤处和基建处电话费下拨情况，其中后勤处电话费11000元，基建处电话费1900元"/>
        <s v="用于每年肺结核等突发公共卫生事件处置"/>
        <s v="卫生所日常工作支出"/>
        <s v="用于两校区校园保洁物业服务费。根据南宁市社保最低工资标准年涨浮，参照上一标期，每人预计需支付3328元/月。结合学校的实际用工情况，明秀校区按27人测算，仙葫校区按59人测算，86*3328*12个月=3434496元。_x000a_垃圾清运费参照前两个标期，费用保持不变，明秀校区日产生费用450元/日，仙葫校区日产生费用1520元/日，一年按10个月计算，(1520+450)*30天*10个月=591000元。_x000a_总计：3434496+591000=4025496元"/>
        <s v="两校区行政办公区域及大型会议纸、檀香等保洁耗品供应。按往年使用情况进行预算。"/>
        <s v="用于两校区“四害”消杀。按往年合同价编制。"/>
        <s v="不可预知的病虫媒预防消杀等"/>
        <s v="根据市场价格，电梯每台电梯修理及维护保养全包金额为8000元/年，2025年学校负责修理及维保的电梯共有47台电梯（实训楼3台电梯由赛院负责维保），故2025年申请预算金额为47台×8000元=37.6万元"/>
        <s v="2024-2025年学校二台中央空调（不含博物馆中央空调及明秀校区图书馆中央空调，若2025年该2台空调启用将另外申请）维保服务中标金额为7.5万元，不含维修费用，除中央空调维保以外，本预算还包括学校实验室、行政办公室等空调维修，参考近三年空调维修维保经费使用情况，同时根据学校空调使用年限、部分空调质保到期以及实训楼和大创等楼栋移交等情况，2025年申请空调维修维保费18万元"/>
        <s v="2024-2025仙葫校区400t污水处理站托管运营服务中标金额为14.8万元。含驻守人员工资、药品费、检测费等，不包含300元以上的维修费用，现该污水站设备老旧，管路老化、格栅严重生锈、沉淀池斜管填料变形老化，暴雨天气出水指标呈现数值偏高现象，所需药品增加，同时受学校污水管倒流等影响，所需药品增加，故2025年度申请该项目预算金额15万元"/>
        <s v="参照2024年后勤处日常维修费（维修中心）经费使用情况，随着两校区投入使用时间愈发变长，校园基础设施设备翻新、装修、维修范围也逐年增多，已连续几年向校长办公会申请增拨经费。同时，因历年下拨经费偏少，导致所购买使用的维修材料档次降低，使用效果欠佳，因此建议2025年预算建议增加至52万"/>
        <s v="参照2024年后勤处日常维修费（水电科）经费使用情况，截止至7月11日，该笔经费已使用约22万元，因历年水电日常维修费偏低，而维修范围新增较多，导致所购买使用的维修材料档次降低，使用效果欠佳，为提高使用的维修材料品次，建议2025年预算建议增加至60万"/>
        <s v="参照2024年后勤处专项维修费（维修中心）经费使用情况。随着两校区投入使用时间愈发变长，校园基础设施设备翻新、装修、维修范围也逐年增多，已连续几年向校长办公会申请增拨经费。同时，因历年下拨经费偏少，导致所购买使用的维修材料档次降低，使用效果欠佳，因此建议2025年预算建议增加至55万"/>
        <s v="参照2024年后勤处专项维修费（水电科）经费使用情况。"/>
        <s v="参照2022年-2024年我校水电费实际使用情况"/>
        <s v="参照2022年-2024年我校水电费实际使用情况，同时各部门新增诸多用电设备，承办的活动和学校要求开放中央空调的范围和时长扩大，用电量相应增加。故2025年申请电费预算金额为900万元"/>
        <s v="参照2024年，绿化养护所需农药、肥料，绿植更换及绿化日常开支"/>
        <s v="参照2024年，校园绿化正常养护需要"/>
        <s v="该笔经费用于处置两校区实验室医疗废弃物。根据近2年学校实际产生量，两校区每周产生约325公斤，每月产生约1300公斤。根据《南发改收费〔2019〕17号》，医疗废弃物按3.5元/公斤计算，每月处置费1300公斤*3.5元/公斤=4550元。"/>
        <s v="该项经费专用于学校教学类实验室危险废物的处置。2023年全年处置费约为23.8万元；2024年上半年为8.2万元，预计2024年全年为16.5万元。最终预算取两年的平均数约为20万元。"/>
        <s v="2024年4月25日经校长办公会审议同意报废学校公务用车两辆，并于5月向自治区教育厅报送“2025年事业单位公务用车配备更新计划申报表”含拟报废车辆（桂AP8808和桂AP7350）和新配置车辆（大众帕萨特轿车（新能源）18万，别克GL8商务车25万）。"/>
        <s v="仙葫校区学生宿舍热水系统使用近12年，设备老化严重，能效低，故障频发，热水供应稳定性不高，建议更新改造或引进社会资金投资"/>
        <s v="两校区行政办公区域塑料垃圾桶不同程度破损，需更换"/>
        <s v="按照相关文件要求要自行搭建节能平台或引进社会资金投资"/>
        <s v="800元/人*18人"/>
        <s v="维持部门值班电话、固定电话信息畅通"/>
        <s v="广西军区、自治区教育厅拟于2024年对军训教官劳务费、保险费、餐饮费的标准进行调整，按2024年学校招生3100人计，军训时间14天计，教官所需各项保障用预计约30万元，军训工作其他开支（两校区值班人员中秋假期劳务费用、训练保障物资及器材租赁、外聘讲座人员（公安、消防部门）劳务费用、教学视频拍摄、损坏训练物资的维护及更新、承训教官生活保障费用、医疗保障物资采购、其他不可预见项目等）30万元。"/>
        <s v="我校自1996年起，均按照国家及自治区双拥工作要求，结合学校实际情况对共建单位进行双拥维稳工作，并向学校全体复退军人及军烈属按200元/人标准发放慰问金。"/>
        <s v="根据2023年南宁市最低社平标准为3328元，按两年涨幅5%计算出新合同费用约为：16269926.4元/两年。其中安保承包费：6164121.6元/年；学生公寓管理服务费：1970841.6元/年。具体以合同为准"/>
        <s v="21年购置的四轮巡逻车电池已损耗，需更换，费用为：980元/个*6=5880元；剩余作维修费使用"/>
        <s v="1、充装、更换两校区干粉；二氧化碳灭火器。更换安全出口指示牌、应急照明灯、消防水带；购置灭火器箱等消防设施、设备以及维修消防设施设备20万元（按2021-2023年采购经费计算：2021年31.4万元、2022年11.5万元、2023年12万元）；2、消防志愿者统一购买服装、标识物和训练用品费用5万元；3、合德楼、研究生宿舍楼、游泳馆消防中控串并每处费用约10万元合计30万元；4、消防设施设备整改费用20万元（每年两校区管辖的消防救援大队都会到校检查学校消防设施设备是否符合消防要求，对不符合消防要求的设施设备进行整改）"/>
        <s v="全区、全国安全保卫及军事教育各种会议，主要用于会议费用、差旅费及宣传内容等。"/>
        <s v="购置、更换实验室消防防爆器材，设施、设备等"/>
        <s v="1、根据我校治安工作新特点、新情况,必须建立一整套校园治安保卫工作新体系,其中包括秩序、防范、监控、处警、指挥管理机制等五项工作措施和提升保卫人员素质,配备必要的装备设施作为保障费用2万元。2、据校区道路实际情况，需购置与安装各种安全设施：每年安装减速带及标志、标线；停车与禁止停车标志、标线；道路标识、标线；立柱及安装；指示箭头及人行道标线等费用5万元；"/>
        <s v="校园消防系统维护保养服务1项：学校所有建筑物建筑面积，明秀校区+仙葫校区共计441714.14平方米"/>
        <s v="与市“110”联网服务，红外线报警服务年费：3600元/年×4套（包含损坏件更换费用）"/>
        <s v="（1）：学生宿舍配发的扫把、拖把、垃圾桶、垃圾铲、厕所刷、撑衣杆及消毒水等卫生用具配发（明秀1.5万，仙葫1.5万）。_x000a_预算增加理由：_x000a_1、仙葫校区学生宿舍综合楼207间；_x000a_2、明秀9.10栋（（240间）；_x000a_3、校长办公室纪要（2022年第10号）明秀校区收回国教院学生床位143个（76间），仙葫校区收回塞院学生床位600个（100间）；_x000a_合计新增619间学生宿舍卫生用具的配发，拟在去年预算基础上增加1万元。费用3万元。_x000a_（2）：明秀、仙葫两校区学生宿舍课桌椅损坏配置，尤其是明秀校区，宿舍内课桌桌椅设施使用多年，年久失修，有的已无法维修，需要重新购置。费用2万元_x000a_（3）：每年新生入学前给新生配置新锁头及钥匙，只含学校所管辖的学生宿舍。其中仙葫校区学生宿舍门锁已有多处损坏，需进行锁蕊更换。明秀：2万元，仙葫1万元。_x000a_预算增加理由：_x000a_1、仙葫校区学生宿舍综合楼776个床位；_x000a_2、明秀9.10栋1680个床位；_x000a_3、校长办公室纪要（2022年第10号）明秀校区收回国教院学生床位143个，仙葫校区收回塞院学生床位600个；_x000a_合计新增3199个床位，拟在去年预算基础上增加1万元宿舍购买锁头配置钥匙费。"/>
        <s v="仙葫：22栋学生宿舍一共有7830个床位数（含赛院720个床位），7830×88元/人=69万元；新增2020年10月签订的仙葫研究生综合楼空调租赁费合同价10.9296万元；新增仙葫东北门附属用房改造为学生宿舍150元/人*132床=19800（根据24年7月15日下午召开关于仙葫校区东北门宿舍收费标准沟通协调会）。合计819096元"/>
        <s v="明秀：2024年秋季学期明秀空调租赁费：100元/人*4318床位=43.18万元"/>
        <s v="2024年高校保卫学会已取消会员费"/>
        <s v="1、根据国家有关法律法规以及编兵单位西乡塘区人民武装部要求，自2024年起，该城区在我校编建医疗救护分队人数编制调整为40人；拟根据编兵单位文件要求并参照兄弟单位情况申请经费用于购置参训人员服装及部分装备。_x000a_2、2024年起，学校基建处开始向我部分批移交仙葫校区地下人防工程场地及设施，根据人防工作相关法律法规，业主单位需每年对场地及设备进行检查与维护，拟根据我校实际情况申请安排经费对仙葫校区地下人防设施进行维护。_x000a_3、根据学校国防及国家安全教学计划安排，拟在下个学年内安排国防、国家安全、兵员征集等方面相关教学讲座，邀请军队专家为我校师生进行相关讲座，劳务费用拟从此项列支"/>
        <s v="根据我部2024年7月校长办公会讨论“关于审计购置电动校园巡逻车事宜”原则同意武装部、资产经营公司采购2辆电动校园巡逻车。9月5日校长办公会讨论，同意由校长基金列支先行采购1辆敞篷电动巡逻车；另外1辆封闭式电动巡逻车由部门报2025年预算采购"/>
        <s v="新增项目视频监控及门禁道闸系统维保经费约28万元(具体按招标费用为准)。"/>
        <s v="目前海洋药物研究院员工共计30人（含博士后1人），1000元/人/年定额，共计30000元。"/>
        <s v="70元/台/月，2台，12个月"/>
        <s v="办公费15000元，用于办公室购买日常办公用品等支出；_x000a_印刷费4500元，用于单位的打印纸和打印机墨粉支出，文印店印刷支出；_x000a_邮电费2500元，用于单位开支的邮寄费；_x000a_专用材料费15000元，用于单位购买消防设备、医疗箱物资等方面的支出；_x000a_交通费用5000元，用于单位打车、租车费用等；_x000a_其他商品和服务支出8000元，用于上述科目未包括的日常公用支出。"/>
        <s v="海洋药物研究院基建于2020年6月结束保修期。该项目主要用于海洋药物研究院水电安装及维修、通风系统故障、实验台柜损坏门禁维修等系列问题支出。"/>
        <s v="校外专家讲课费：正高级职称1000元/人/学时，3学时/人，2人，共计6000元。_x000a_校外专家咨询费：正高级职称1500-2400元/人天，预计2000元。_x000a_校外专家评审费：评审费500元/人天，预计2000元。"/>
        <s v="①实验耗材费6000元，用于实验室购买离心管、培养皿等实验耗材公共支出；_x000a_②实验试剂费4000元，用于实验室购买乙醇、乙醚等实验试剂公共支出；_x000a_③玻璃仪器费4000元，用于实验室购买烧杯、圆底烧瓶等玻璃仪器公共支出；_x000a_④低值易耗仪器设备费5000元，用于购买液氮罐、移液枪、掌上离心机、匀浆机等小型低值仪器；_x000a_⑤仪器常用配件5000元，用于购买纯水仪滤芯等。_x000a_⑥其他实验用品费6000元。"/>
        <s v="用途：通过该项目实施，加强对设备的维护，提高设备完好率和利用率，从而提升检验检测能力，为科研工作提供支持。_x000a_测算依据：核磁共振波谱仪定期补加液氮液氦费用及先关耗材费用合计225000元：_x000a_①液氮：15元/L，7L/天，一年共计38325元；损耗液氮：15元/L，4L/周，一年共计3180元；_x000a_②液氦：500元/L，每年加2次，每次120L，一年共计120000元；_x000a_③甲醇等试剂：40元/支，1088支，共计43520；_x000a_④核磁管：1000元/盒，20盒，共计20000元。_x000a_必要性：（一）提高设备效益。（1）通过定期维护，及时维修，提高设备完好率和利用率；（2）通过平台建设，使大型仪器设备实现共享化、网络化、信息化，这对设备使用效益的提高有很大的帮助；（3）通过提高专职实验技术人员的业务水平及服务意识。_x000a_（二）做好服务工作。该核磁共振波谱仪全年设备利用率争取＞100%，测样数＞2000个，服务课题数量＞20个，为学校科研工作提供支持。"/>
        <s v="800元/人*8人"/>
        <s v="教代会所需的文件用品、打印复印资料、电脑耗材等"/>
        <s v="每年为教职工子弟入学问题联系仙葫学校、、衡阳路小学、彩虹路小学等"/>
        <s v="根据工资递增情况，相应递增工会经费"/>
        <s v="1、订阅计生报刊杂志约300元、各种计生报表、表格、宣传资料、橱窗版面制作约1500元、办公用品、办公设备耗材及维修费用等约4000元。                                                   "/>
        <s v="1、独生子女保健费约150人次(含双职工及补发历年漏发保健费)*145元/人=21750元                                                                      2、2017年文件规定独生子女一次性奖励约10人*300元/人=3000元"/>
        <s v="妇女病普查、全院已婚女教职工(含聘用女工约600人×330元检查费)"/>
        <s v="2024年从福利费开支。为丰富校园体育文化生活，进一步促进高校教职工身心健康发展，加强与各高校之间的沟通和交流，拟参加以下各项赛事：1、全区高校教职工羽毛球比赛2、全区高校教职工兵乓球比赛3、全区高校教职工网球4、全国中医药院校乒乓球比赛。参加比赛人员交通费、住宿费、伙食及交通补助、服装、训练球、药品、保险等共20万"/>
        <s v="用于开展部门的日常工作。"/>
        <s v="用于开展正常业务联系与沟通工作。"/>
        <s v="用于开展正常业务工作，如开展正常的业务学习、馆际交流，购置常规的业务物品等。（其中劳务费用于馆内邀请专家对新馆展厅展陈文案和讲解词的审稿和指导工作，共计约8人次；文件依据：《关于规范评审劳务费管理工作有关问题的通知》（桂财综〔2017〕28号））。"/>
        <s v="用于开展科普基地和爱国主义教育基地的正常业务工作。"/>
        <s v="用于保障藏品（标本）维护、实验的正常开展。"/>
        <s v="用于开展标本的常规更新，不断完善标本品种和数量；以及更新制作用于日常开展科普工作的各类标本。"/>
        <s v="用于对馆藏藏品（标本）维护保养，重点用于对选定在新馆展出的库存藏品（标本）在展出前做一次系统维护保养，以保障藏品（标本）原有品质。"/>
        <s v="1.根据新馆展出和馆藏需求制订2025年征集方案，本年度至少完成代表5个少数民族相关医药代表性图片资料拍摄和所拟征集的相关藏品（标本）200件套以上，并完成所征藏品（标本）的鉴定、整理和入库工作。_x000a_2.补齐新馆展厅展出藏品（标本）和丰富博物馆藏品数量和种类，需征集各类特色标本约500份，征集各类藏品约300件套；开展藏品（标本）征集调研4次，预计发生差旅费6万元，开展藏品（标本）鉴定活动2次，预计发生劳务费费7200元"/>
        <s v="档案馆为学校新设置机构，拟申请设置部门人员7人。"/>
        <s v="原学校综合档案室和人事处档案室各有一部固定电话，计划馆长办公室新增一部固定电话，3部电话每月话费50元/部，全年共计1800元。"/>
        <s v="用于档案馆基础设施设备和维护经费4万元；档案保管耗材0.5万元；档案信息化建设维护经费2万元；档案及校史宣传经费0.5万元；因新设置部门，面临档案馆改造建设，同行调研2万元等。"/>
        <s v="办公费1万元，用于购买矿泉水、硒鼓、墨盒、笔记本、笔、订书机等办公用品。差旅费1万元用于走访校友。"/>
        <s v="印刷服务230000元，发行邮寄费20000（10000元/刊*2），采编系统建设40000（20000元/刊*2），英文翻译20000（10000元/刊*2）、稿酬60000（5000元/期*12）、专家审稿费60000（100元/篇*12*50），约稿240000（120000元/刊*2），编辑人员培训、参加学术会议120000（12000元/人*10）过刊装订及其他等20000。"/>
      </sharedItems>
    </cacheField>
    <cacheField name="2024年序号" numFmtId="0">
      <sharedItems containsString="0" containsBlank="1" containsNumber="1" containsInteger="1" minValue="0" maxValue="652" count="653">
        <n v="1"/>
        <n v="2"/>
        <n v="3"/>
        <n v="4"/>
        <n v="5"/>
        <n v="6"/>
        <n v="7"/>
        <n v="8"/>
        <n v="9"/>
        <n v="10"/>
        <n v="11"/>
        <n v="12"/>
        <n v="13"/>
        <n v="14"/>
        <n v="15"/>
        <n v="17"/>
        <n v="18"/>
        <n v="19"/>
        <n v="16"/>
        <m/>
        <n v="20"/>
        <n v="22"/>
        <n v="23"/>
        <n v="24"/>
        <n v="25"/>
        <n v="26"/>
        <n v="27"/>
        <n v="28"/>
        <n v="29"/>
        <n v="30"/>
        <n v="21"/>
        <n v="31"/>
        <n v="32"/>
        <n v="33"/>
        <n v="34"/>
        <n v="35"/>
        <n v="36"/>
        <n v="37"/>
        <n v="38"/>
        <n v="39"/>
        <n v="40"/>
        <n v="41"/>
        <n v="42"/>
        <n v="43"/>
        <n v="44"/>
        <n v="109"/>
        <n v="110"/>
        <n v="111"/>
        <n v="112"/>
        <n v="113"/>
        <n v="114"/>
        <n v="115"/>
        <n v="45"/>
        <n v="46"/>
        <n v="47"/>
        <n v="48"/>
        <n v="49"/>
        <n v="50"/>
        <n v="116"/>
        <n v="117"/>
        <n v="51"/>
        <n v="52"/>
        <n v="53"/>
        <n v="55"/>
        <n v="56"/>
        <n v="57"/>
        <n v="58"/>
        <n v="60"/>
        <n v="59"/>
        <n v="61"/>
        <n v="62"/>
        <n v="63"/>
        <n v="64"/>
        <n v="65"/>
        <n v="66"/>
        <n v="67"/>
        <n v="68"/>
        <n v="69"/>
        <n v="70"/>
        <n v="74"/>
        <n v="75"/>
        <n v="76"/>
        <n v="77"/>
        <n v="78"/>
        <n v="79"/>
        <n v="80"/>
        <n v="81"/>
        <n v="82"/>
        <n v="83"/>
        <n v="84"/>
        <n v="85"/>
        <n v="136"/>
        <n v="86"/>
        <n v="87"/>
        <n v="88"/>
        <n v="89"/>
        <n v="90"/>
        <n v="91"/>
        <n v="92"/>
        <n v="93"/>
        <n v="94"/>
        <n v="95"/>
        <n v="96"/>
        <n v="97"/>
        <n v="98"/>
        <n v="99"/>
        <n v="101"/>
        <n v="102"/>
        <n v="103"/>
        <n v="105"/>
        <n v="134"/>
        <n v="100"/>
        <n v="104"/>
        <n v="106"/>
        <n v="107"/>
        <n v="108"/>
        <n v="118"/>
        <n v="119"/>
        <n v="120"/>
        <n v="122"/>
        <n v="121"/>
        <n v="142"/>
        <n v="123"/>
        <n v="124"/>
        <n v="125"/>
        <n v="126"/>
        <n v="127"/>
        <n v="128"/>
        <n v="129"/>
        <n v="130"/>
        <n v="131"/>
        <n v="132"/>
        <n v="133"/>
        <n v="141"/>
        <n v="140"/>
        <n v="135"/>
        <n v="137"/>
        <n v="264"/>
        <n v="138"/>
        <n v="139"/>
        <n v="143"/>
        <n v="147"/>
        <n v="148"/>
        <n v="149"/>
        <n v="150"/>
        <n v="151"/>
        <n v="152"/>
        <n v="153"/>
        <n v="154"/>
        <n v="155"/>
        <n v="156"/>
        <n v="168"/>
        <n v="169"/>
        <n v="170"/>
        <n v="171"/>
        <n v="172"/>
        <n v="173"/>
        <n v="174"/>
        <n v="175"/>
        <n v="157"/>
        <n v="162"/>
        <n v="163"/>
        <n v="164"/>
        <n v="158"/>
        <n v="159"/>
        <n v="160"/>
        <n v="161"/>
        <n v="167"/>
        <n v="166"/>
        <n v="165"/>
        <n v="176"/>
        <n v="177"/>
        <n v="178"/>
        <n v="179"/>
        <n v="180"/>
        <n v="181"/>
        <n v="182"/>
        <n v="184"/>
        <n v="186"/>
        <n v="193"/>
        <n v="195"/>
        <n v="200"/>
        <n v="204"/>
        <n v="145"/>
        <n v="183"/>
        <n v="187"/>
        <n v="189"/>
        <n v="144"/>
        <n v="190"/>
        <n v="191"/>
        <n v="192"/>
        <n v="198"/>
        <n v="199"/>
        <n v="202"/>
        <n v="194"/>
        <n v="196"/>
        <n v="197"/>
        <n v="146"/>
        <n v="188"/>
        <n v="185"/>
        <n v="201"/>
        <n v="203"/>
        <n v="209"/>
        <n v="205"/>
        <n v="206"/>
        <n v="207"/>
        <n v="208"/>
        <n v="210"/>
        <n v="211"/>
        <n v="212"/>
        <n v="213"/>
        <n v="214"/>
        <n v="215"/>
        <n v="216"/>
        <n v="217"/>
        <n v="218"/>
        <n v="580"/>
        <n v="219"/>
        <n v="220"/>
        <n v="221"/>
        <n v="222"/>
        <n v="223"/>
        <n v="224"/>
        <n v="225"/>
        <n v="226"/>
        <n v="227"/>
        <n v="228"/>
        <n v="229"/>
        <n v="634"/>
        <n v="628"/>
        <n v="230"/>
        <n v="231"/>
        <n v="232"/>
        <n v="233"/>
        <n v="234"/>
        <n v="235"/>
        <n v="236"/>
        <n v="237"/>
        <n v="238"/>
        <n v="239"/>
        <n v="240"/>
        <n v="241"/>
        <n v="243"/>
        <n v="244"/>
        <n v="245"/>
        <n v="246"/>
        <n v="242"/>
        <n v="248"/>
        <n v="249"/>
        <n v="247"/>
        <n v="250"/>
        <n v="251"/>
        <n v="252"/>
        <n v="253"/>
        <n v="256"/>
        <n v="254"/>
        <n v="255"/>
        <n v="257"/>
        <n v="258"/>
        <n v="259"/>
        <n v="260"/>
        <n v="261"/>
        <n v="262"/>
        <n v="263"/>
        <n v="265"/>
        <n v="266"/>
        <n v="269"/>
        <n v="268"/>
        <n v="267"/>
        <n v="270"/>
        <n v="271"/>
        <n v="272"/>
        <n v="273"/>
        <n v="274"/>
        <n v="275"/>
        <n v="276"/>
        <n v="277"/>
        <n v="278"/>
        <n v="279"/>
        <n v="280"/>
        <n v="281"/>
        <n v="282"/>
        <n v="283"/>
        <n v="284"/>
        <n v="285"/>
        <n v="286"/>
        <n v="287"/>
        <n v="288"/>
        <n v="289"/>
        <n v="290"/>
        <n v="291"/>
        <n v="292"/>
        <n v="293"/>
        <n v="294"/>
        <n v="295"/>
        <n v="296"/>
        <n v="297"/>
        <n v="298"/>
        <n v="304"/>
        <n v="299"/>
        <n v="300"/>
        <n v="301"/>
        <n v="302"/>
        <n v="303"/>
        <n v="305"/>
        <n v="306"/>
        <n v="307"/>
        <n v="308"/>
        <n v="310"/>
        <n v="309"/>
        <n v="311"/>
        <n v="312"/>
        <n v="313"/>
        <n v="314"/>
        <n v="315"/>
        <n v="316"/>
        <n v="320"/>
        <n v="321"/>
        <n v="324"/>
        <n v="323"/>
        <n v="317"/>
        <n v="318"/>
        <n v="319"/>
        <n v="322"/>
        <n v="325"/>
        <n v="326"/>
        <n v="327"/>
        <n v="329"/>
        <n v="333"/>
        <n v="328"/>
        <n v="330"/>
        <n v="331"/>
        <n v="332"/>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71"/>
        <n v="72"/>
        <n v="73"/>
        <n v="436"/>
        <n v="437"/>
        <n v="438"/>
        <n v="439"/>
        <n v="440"/>
        <n v="441"/>
        <n v="442"/>
        <n v="443"/>
        <n v="444"/>
        <n v="445"/>
        <n v="446"/>
        <n v="447"/>
        <n v="448"/>
        <n v="449"/>
        <n v="450"/>
        <n v="451"/>
        <n v="452"/>
        <n v="453"/>
        <n v="454"/>
        <n v="455"/>
        <n v="456"/>
        <n v="457"/>
        <n v="463"/>
        <n v="464"/>
        <n v="459"/>
        <n v="461"/>
        <n v="458"/>
        <n v="460"/>
        <n v="462"/>
        <n v="465"/>
        <n v="466"/>
        <n v="467"/>
        <n v="468"/>
        <n v="469"/>
        <n v="470"/>
        <n v="471"/>
        <n v="472"/>
        <n v="473"/>
        <n v="474"/>
        <n v="475"/>
        <n v="476"/>
        <n v="477"/>
        <n v="478"/>
        <n v="479"/>
        <n v="480"/>
        <n v="481"/>
        <n v="482"/>
        <n v="483"/>
        <n v="484"/>
        <n v="485"/>
        <n v="486"/>
        <n v="487"/>
        <n v="488"/>
        <n v="489"/>
        <n v="490"/>
        <n v="491"/>
        <n v="492"/>
        <n v="493"/>
        <n v="494"/>
        <n v="495"/>
        <n v="498"/>
        <n v="496"/>
        <n v="497"/>
        <n v="499"/>
        <n v="500"/>
        <n v="501"/>
        <n v="502"/>
        <n v="503"/>
        <n v="504"/>
        <n v="508"/>
        <n v="506"/>
        <n v="507"/>
        <n v="509"/>
        <n v="515"/>
        <n v="516"/>
        <n v="517"/>
        <n v="518"/>
        <n v="519"/>
        <n v="522"/>
        <n v="520"/>
        <n v="521"/>
        <n v="523"/>
        <n v="524"/>
        <n v="525"/>
        <n v="526"/>
        <n v="505"/>
        <n v="633"/>
        <n v="629"/>
        <n v="630"/>
        <n v="510"/>
        <n v="511"/>
        <n v="512"/>
        <n v="513"/>
        <n v="514"/>
        <n v="632"/>
        <n v="631"/>
        <n v="624"/>
        <n v="625"/>
        <n v="626"/>
        <n v="627"/>
        <n v="635"/>
        <n v="636"/>
        <n v="527"/>
        <n v="528"/>
        <n v="529"/>
        <n v="530"/>
        <n v="531"/>
        <n v="532"/>
        <n v="533"/>
        <n v="535"/>
        <n v="534"/>
        <n v="536"/>
        <n v="537"/>
        <n v="538"/>
        <n v="539"/>
        <n v="540"/>
        <n v="541"/>
        <n v="542"/>
        <n v="543"/>
        <n v="544"/>
        <n v="545"/>
        <n v="546"/>
        <n v="547"/>
        <n v="548"/>
        <n v="549"/>
        <n v="550"/>
        <n v="551"/>
        <n v="552"/>
        <n v="553"/>
        <n v="554"/>
        <n v="555"/>
        <n v="556"/>
        <n v="558"/>
        <n v="557"/>
        <n v="559"/>
        <n v="560"/>
        <n v="561"/>
        <n v="562"/>
        <n v="563"/>
        <n v="564"/>
        <n v="565"/>
        <n v="566"/>
        <n v="567"/>
        <n v="568"/>
        <n v="569"/>
        <n v="570"/>
        <n v="571"/>
        <n v="572"/>
        <n v="573"/>
        <n v="574"/>
        <n v="575"/>
        <n v="576"/>
        <n v="577"/>
        <n v="578"/>
        <n v="579"/>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37"/>
        <n v="638"/>
        <n v="639"/>
        <n v="640"/>
        <n v="641"/>
        <n v="642"/>
        <n v="643"/>
        <n v="644"/>
        <n v="645"/>
        <n v="54"/>
        <n v="646"/>
        <n v="647"/>
        <n v="648"/>
        <n v="649"/>
        <n v="650"/>
        <n v="651"/>
        <n v="652"/>
      </sharedItems>
    </cacheField>
    <cacheField name="2024年部门" numFmtId="0">
      <sharedItems containsBlank="1" count="109">
        <s v="合计"/>
        <s v="学校本部小计"/>
        <s v="学校本部"/>
        <m/>
        <s v="学校本部（人事处代管）"/>
        <s v="纪检监察小计"/>
        <s v="纪检监察"/>
        <s v="党办小计"/>
        <s v="党办"/>
        <s v="校办小计"/>
        <s v="校办"/>
        <s v="组织部小计"/>
        <s v="组织部"/>
        <s v="人事处"/>
        <s v="统战部小计"/>
        <s v="统战部"/>
        <s v="宣传部小计"/>
        <s v="宣传部"/>
        <s v="人事处小计"/>
        <s v="学工处"/>
        <s v="教务处小计"/>
        <s v="教务处"/>
        <s v="资产处小计"/>
        <s v="资产处"/>
        <s v="后勤处"/>
        <s v="科学实验中心小计"/>
        <s v="科学实验中心"/>
        <s v="成社处"/>
        <s v="招就处小计"/>
        <s v="招就处"/>
        <s v="学工处小计"/>
        <s v="学校本部（学工处代管）"/>
        <s v="研究生院小计"/>
        <s v="研究生院"/>
        <s v="成教院小计"/>
        <s v="成教院"/>
        <s v="国教院小计"/>
        <s v="国教院"/>
        <s v="高职院小计"/>
        <s v="高职院"/>
        <s v="基础医学院小计"/>
        <s v="基础医学院"/>
        <s v="护理学院小计"/>
        <s v="护理学院"/>
        <s v="药学院小计"/>
        <s v="药学院"/>
        <s v="壮医药学院小计"/>
        <s v="壮医药学院"/>
        <s v="瑶医药学院小计"/>
        <s v="瑶医药学院"/>
        <s v="骨伤学院小计"/>
        <s v="骨伤学院"/>
        <s v="公管学院小计"/>
        <s v="公管学院"/>
        <s v="针灸推拿学院小计"/>
        <s v="针灸推拿学院"/>
        <s v="瑞康临床医学院小计"/>
        <s v="瑞康临床医学院"/>
        <s v="第一临床医学院小计"/>
        <s v="第一临床医学院"/>
        <s v="外语部小计"/>
        <s v="外语部"/>
        <s v="马克思主义学院小计"/>
        <s v="马克思主义学院"/>
        <s v="学科办小计"/>
        <s v="学科办"/>
        <s v="教信中心小计"/>
        <s v="教信中心"/>
        <s v="校办（网信办）"/>
        <s v="团委小计"/>
        <s v="团委"/>
        <s v="图书馆小计"/>
        <s v="图书馆"/>
        <s v="体育部小计"/>
        <s v="体育部"/>
        <s v="审计处小计"/>
        <s v="审计处"/>
        <s v="财务处小计"/>
        <s v="财务处"/>
        <s v="明秀校区管委会小计"/>
        <s v="明秀校区管委会"/>
        <s v="离退处小计"/>
        <s v="离退处"/>
        <s v="科技处小计"/>
        <s v="科技处"/>
        <s v="成社处小计"/>
        <s v="教评中心（高教所）小计"/>
        <s v="教评中心（高教所）"/>
        <s v="教学实验实训中心小计"/>
        <s v="教学实验实训中心"/>
        <s v="教学教辅党委小计"/>
        <s v="教学教辅党委"/>
        <s v="基建处小计"/>
        <s v="基建处"/>
        <s v="后勤处小计"/>
        <s v="武保部小计"/>
        <s v="武保部"/>
        <s v="海洋药物研究院小计"/>
        <s v="海洋药物研究院"/>
        <s v="工会小计"/>
        <s v="工会"/>
        <s v="博物馆小计"/>
        <s v="博物馆"/>
        <s v="编辑部小计"/>
        <s v="编辑部"/>
        <s v="资产经营公司小计"/>
        <s v="资产经营公司"/>
        <s v="食堂小计"/>
        <s v="食堂"/>
      </sharedItems>
    </cacheField>
    <cacheField name="2024年项目编号" numFmtId="0">
      <sharedItems containsBlank="1" count="592">
        <m/>
        <s v="0902001"/>
        <s v="0902002"/>
        <s v="09001021"/>
        <s v="09001019"/>
        <s v="09001004"/>
        <s v="09001022"/>
        <s v="09001010"/>
        <s v="09001023"/>
        <s v="09001024"/>
        <s v="09001025"/>
        <s v="09001026"/>
        <s v="09001027"/>
        <s v="09001028"/>
        <s v="09003003"/>
        <s v="09003002"/>
        <s v="09003004"/>
        <s v="09003001"/>
        <s v="04B24001"/>
        <s v="01R01001"/>
        <s v="01R01002"/>
        <s v="01R02001"/>
        <s v="01R02240"/>
        <s v="01R02003"/>
        <s v="01R02004"/>
        <s v="01R02002"/>
        <s v="01R01030"/>
        <s v="01R01018"/>
        <s v="01R01006"/>
        <s v="01R01007"/>
        <s v="01R01009"/>
        <s v="01R01008"/>
        <s v="01R01011"/>
        <s v="01R01012"/>
        <s v="02Y02006"/>
        <s v="01R02009"/>
        <s v="01R02235"/>
        <s v="01R02234"/>
        <s v="01R01003"/>
        <s v="01R02236"/>
        <s v="01R01004"/>
        <s v="05099022"/>
        <s v="02Y01013"/>
        <s v="02Y01051"/>
        <s v="04B99261"/>
        <s v="02Z00027"/>
        <s v="02Z00028"/>
        <s v="02Z00029"/>
        <s v="02Y01003"/>
        <s v="02Z00002"/>
        <s v="02Z00003"/>
        <s v="02Z00004"/>
        <s v="02Z00005"/>
        <s v="02Y01099"/>
        <s v="02Z00144"/>
        <s v="02Z00006"/>
        <s v="02Y01028"/>
        <s v="02Z00008"/>
        <s v="02Z00009"/>
        <s v="02Z00010"/>
        <s v="02Z00011"/>
        <s v="02Z00013"/>
        <s v="02Z00012"/>
        <s v="02Z00014"/>
        <s v="04B99313"/>
        <s v="02Z00143"/>
        <s v="02Z00015"/>
        <s v="02Z00016"/>
        <s v="02Z00147"/>
        <s v="02Z00017"/>
        <s v="02Y02610"/>
        <s v="02Z00132"/>
        <s v="02Z00001"/>
        <s v="02Y02616"/>
        <s v="02Y02617"/>
        <s v="04B24002"/>
        <s v="04B99244"/>
        <s v="04B99245"/>
        <s v="04B99246"/>
        <s v="04B99247"/>
        <s v="04B99248"/>
        <s v="04B99249"/>
        <s v="04B99250"/>
        <s v="04B99251"/>
        <s v="04B99262"/>
        <s v="04B99135"/>
        <s v="04B99252"/>
        <s v="02Y02614"/>
        <s v="02Y02615"/>
        <s v="02Z00021"/>
        <s v="02Z00022"/>
        <s v="01R02027"/>
        <s v="04B99253"/>
        <s v="02Y02767"/>
        <s v="04B99254"/>
        <s v="02Y01030"/>
        <s v="02Y01067"/>
        <s v="02Z00023"/>
        <s v="02Z00024"/>
        <s v="02Z00026"/>
        <s v="02Z00025"/>
        <s v="02Z00030"/>
        <s v="04B99256"/>
        <s v="04B99257"/>
        <s v="04B99258"/>
        <s v="04B99259"/>
        <s v="05024001"/>
        <s v="02Y01020"/>
        <s v="02Y01058"/>
        <s v="02Z00032"/>
        <s v="02Z00031"/>
        <s v="04B99278"/>
        <s v="02Z00033"/>
        <s v="01R02238"/>
        <s v="01R01017"/>
        <s v="01R01026"/>
        <s v="01R01016"/>
        <s v="01R01023"/>
        <s v="01R01013"/>
        <s v="01R01014"/>
        <s v="02Y02534"/>
        <s v="01R02008"/>
        <s v="01R01021"/>
        <s v="02Z00034"/>
        <s v="02Y02801"/>
        <s v="04B24003"/>
        <s v="04B99265"/>
        <s v="04B99264"/>
        <s v="04B24004"/>
        <s v="04B24005"/>
        <s v="04B99154"/>
        <s v="04B99004"/>
        <s v="0502400201"/>
        <s v="05024003"/>
        <s v="05024004"/>
        <s v="04B24006"/>
        <s v="05024005"/>
        <s v="04B24007"/>
        <s v="05024006"/>
        <s v="05024007"/>
        <s v="04B24008"/>
        <s v="04B24015"/>
        <s v="04B24016"/>
        <s v="04B24017"/>
        <s v="04B24018"/>
        <s v="04B24019"/>
        <s v="04B24020"/>
        <s v="04B24021"/>
        <s v="04B24022"/>
        <s v="04B24009"/>
        <s v="04B24010"/>
        <s v="04B24011"/>
        <s v="04B24012"/>
        <s v="05024008"/>
        <s v="05024011"/>
        <s v="05024012"/>
        <s v="05024013"/>
        <s v="04B24014"/>
        <s v="04B24013"/>
        <s v="03T03102"/>
        <s v="02Y01014"/>
        <s v="02Y01052"/>
        <s v="02Y02053"/>
        <s v="02Y02062"/>
        <s v="02Y02048"/>
        <s v="02Y02051"/>
        <s v="02Y02068"/>
        <s v="02Y02067"/>
        <s v="02Y02056"/>
        <s v="02Y02064"/>
        <s v="02Y02069"/>
        <s v="02Y02895"/>
        <s v="02Z00035"/>
        <s v="02Y02049"/>
        <s v="02Y02063"/>
        <s v="05024017_x000a_0502401403"/>
        <s v="04B99286"/>
        <s v="04B99279"/>
        <s v="04B24023"/>
        <s v="02Y02055"/>
        <s v="02Y02054"/>
        <s v="04B99284"/>
        <s v="04B99285"/>
        <s v="04B99283"/>
        <s v="02Y02613"/>
        <s v="02Y02633"/>
        <s v="02Y02237"/>
        <s v="04B99104"/>
        <s v="04B99282"/>
        <s v="02Y02066"/>
        <s v="02Y02061"/>
        <s v="04B99287"/>
        <s v="01R0200106"/>
        <s v="05024014"/>
        <s v="05024015"/>
        <s v="05024016"/>
        <s v="05024017"/>
        <s v="02Y01039"/>
        <s v="02Y01076"/>
        <s v="02Z00036"/>
        <s v="02Z00037"/>
        <s v="02Z00038"/>
        <s v="04B99288"/>
        <s v="02Z00133"/>
        <s v="02Z00134"/>
        <s v="02Y02194"/>
        <s v="02Y01017"/>
        <s v="02Y01055"/>
        <s v="02Z00039"/>
        <s v="02Y02142"/>
        <s v="02Y02764"/>
        <s v="02Y02140"/>
        <s v="02Y02938"/>
        <s v="04B24024"/>
        <s v="03T03104"/>
        <s v="05024038"/>
        <s v="04B24058"/>
        <s v="02Y01036"/>
        <s v="02Y01073"/>
        <s v="02Z00041"/>
        <s v="02Z00042"/>
        <s v="02Z00043"/>
        <s v="02Z00044"/>
        <s v="02Z00045"/>
        <s v="02Z00052"/>
        <s v="02Y02115"/>
        <s v="02Z00140"/>
        <s v="02Y02122"/>
        <s v="02Z00047"/>
        <s v="02Z00048"/>
        <s v="02Z00049"/>
        <s v="02Z00050"/>
        <s v="02Z00046"/>
        <s v="04B99290"/>
        <s v="04B99289"/>
        <s v="02Z00051"/>
        <s v="05024018"/>
        <s v="02Y01031"/>
        <s v="02Y01068"/>
        <s v="04B24025"/>
        <s v="02Z00053"/>
        <s v="04B99291"/>
        <s v="04B99292"/>
        <s v="04B99293"/>
        <s v="02Z00054"/>
        <s v="02Z00055"/>
        <s v="04B99294"/>
        <s v="04B99295"/>
        <s v="02Z00057"/>
        <s v="02Z00058"/>
        <s v="02Z00141"/>
        <s v="02Z00079"/>
        <s v="01R02005"/>
        <s v="01R01024"/>
        <s v="05099004"/>
        <s v="05024019"/>
        <s v="05024020"/>
        <s v="05099006"/>
        <s v="05099021"/>
        <s v="05099025"/>
        <s v="05099024"/>
        <s v="05099001"/>
        <s v="05099002"/>
        <s v="05099003"/>
        <s v="05099016"/>
        <s v="02Y01033"/>
        <s v="02Y01070"/>
        <s v="02Y01087"/>
        <s v="04B24026"/>
        <s v="02Y02650"/>
        <s v="02Y02805"/>
        <s v="02Y02803"/>
        <s v="02Y02804"/>
        <s v="02Y02636"/>
        <s v="02Y02740"/>
        <s v="02Y02095"/>
        <s v="02Y02091"/>
        <s v="02Y02099"/>
        <s v="02Y02697"/>
        <s v="04B24027"/>
        <s v="04B24065"/>
        <s v="04B24028"/>
        <s v="02Y02092"/>
        <s v="05099011"/>
        <s v="05099005"/>
        <s v="05099010"/>
        <s v="05099007"/>
        <s v="01R01031"/>
        <s v="04B24029"/>
        <s v="04B24030"/>
        <s v="01R02007"/>
        <s v="02Y02100"/>
        <s v="02Y02815"/>
        <s v="02Z00139"/>
        <s v="04B24031"/>
        <s v="04B99296"/>
        <s v="04B99297"/>
        <s v="05024021"/>
        <s v="01R02012"/>
        <s v="01R02013"/>
        <s v="01R02014"/>
        <s v="02Y02859"/>
        <s v="02Y02860"/>
        <s v="02Y02955"/>
        <s v="02Y02891"/>
        <s v="02Y02101"/>
        <s v="02Y02862"/>
        <s v="02Y02863"/>
        <s v="02Y02956"/>
        <s v="02Z0013201"/>
        <s v="04B24032"/>
        <s v="02Y02001"/>
        <s v="05024022"/>
        <s v="05024023"/>
        <s v="05099019"/>
        <s v="02Y01005"/>
        <s v="02Y01043"/>
        <s v="02Y02084"/>
        <s v="02Y02088"/>
        <s v="02Y01080"/>
        <s v="02Y02080"/>
        <s v="02Y02081"/>
        <s v="02Y02077"/>
        <s v="04B24033"/>
        <s v="04B24034"/>
        <s v="02Y01011"/>
        <s v="02Y01049"/>
        <s v="02Y01084"/>
        <s v="02Y02745"/>
        <s v="03T03071"/>
        <s v="02Y01010"/>
        <s v="02Y01048"/>
        <s v="02Y01083"/>
        <s v="02Y02749"/>
        <s v="04B99002"/>
        <s v="04B99325"/>
        <s v="04B24035"/>
        <s v="04B24036"/>
        <s v="02Y01035"/>
        <s v="02Y01072"/>
        <s v="02Y01088"/>
        <s v="02Y02746"/>
        <s v="04B99298"/>
        <s v="03T03096"/>
        <s v="02Y01038"/>
        <s v="02Y01075"/>
        <s v="02Y01090"/>
        <s v="02Y02750"/>
        <s v="04B24037"/>
        <s v="02Y01034"/>
        <s v="02Y01071"/>
        <s v="02Y02753"/>
        <s v="04B24038"/>
        <s v="02Y01008"/>
        <s v="02Y01046"/>
        <s v="02Y01082"/>
        <s v="02Y02748"/>
        <s v="04B24039"/>
        <s v="02Y01007"/>
        <s v="02Y01045"/>
        <s v="02Y01081"/>
        <s v="02Y02752"/>
        <s v="02Y01037"/>
        <s v="02Y01074"/>
        <s v="02Y01089"/>
        <s v="02Y02747"/>
        <s v="02Y01021"/>
        <s v="02Y01085"/>
        <s v="02Y02672"/>
        <s v="02Y01004"/>
        <s v="02Y01079"/>
        <s v="02Y02667"/>
        <s v="02Y01026"/>
        <s v="02Y01063"/>
        <s v="04B99299"/>
        <s v="02Z00061"/>
        <s v="02Y02756"/>
        <s v="02Y01019"/>
        <s v="02Y01057"/>
        <s v="02Y02751"/>
        <s v="04B99300"/>
        <s v="02Y01032"/>
        <s v="02Y01069"/>
        <s v="02Z00062"/>
        <s v="02Z00063"/>
        <s v="02Z00064"/>
        <s v="04B24040"/>
        <s v="05024002"/>
        <s v="05024025"/>
        <s v="05024026"/>
        <s v="05024034"/>
        <s v="05024028"/>
        <s v="02Y01029"/>
        <s v="02Y01066"/>
        <s v="02Y02108"/>
        <s v="04B99301"/>
        <s v="02Z00065"/>
        <s v="02Z00066"/>
        <s v="02Z00067"/>
        <s v="02Z00068"/>
        <s v="02Z00137"/>
        <s v="02Z00136"/>
        <s v="02Z00018"/>
        <s v="02Z00019"/>
        <s v="02Z00020"/>
        <s v="02Y01025"/>
        <s v="02Y01062"/>
        <s v="02Z00070"/>
        <s v="02Z00071"/>
        <s v="02Z00072"/>
        <s v="02Z00073"/>
        <s v="02Z00074"/>
        <s v="02Z00075"/>
        <s v="02Z00076"/>
        <s v="02Z00077"/>
        <s v="04B99302"/>
        <s v="02Y01024"/>
        <s v="02Y01061"/>
        <s v="02Z00080"/>
        <s v="04B99113"/>
        <s v="04B99112"/>
        <s v="04B99111"/>
        <s v="04B99110"/>
        <s v="02Y01023"/>
        <s v="02Z00145"/>
        <s v="02Y02755"/>
        <s v="02Y02212"/>
        <s v="02Y02211"/>
        <s v="02Y02209"/>
        <s v="01R02242"/>
        <s v="02Y02808"/>
        <s v="02Y02213"/>
        <s v="02Y02214"/>
        <s v="02Y01022"/>
        <s v="02Y01059"/>
        <s v="02Z00081"/>
        <s v="02Z00082"/>
        <s v="02Z00083"/>
        <s v="02Z00084"/>
        <s v="02Y01001"/>
        <s v="02Z00085"/>
        <s v="02Z00086"/>
        <s v="02Z00087"/>
        <s v="02Z00088"/>
        <s v="02Z00090"/>
        <s v="04B99100"/>
        <s v="05099020"/>
        <s v="04B99149"/>
        <s v="02Z00091"/>
        <s v="04B24041"/>
        <s v="02Y02656"/>
        <s v="02Y02659"/>
        <s v="02Z00092"/>
        <s v="02Z00093"/>
        <s v="02Y01018"/>
        <s v="02Y01056"/>
        <s v="02Y02162"/>
        <s v="02Y02167"/>
        <s v="01R01005"/>
        <s v="02Y02161"/>
        <s v="05024029"/>
        <s v="02Y01016"/>
        <s v="02Y01054"/>
        <s v="02Z00094"/>
        <s v="02Z00096"/>
        <s v="02Z00095"/>
        <s v="04B24043"/>
        <s v="02Z00097"/>
        <s v="04B99303"/>
        <s v="04B24044"/>
        <s v="04B99281"/>
        <s v="04B99008"/>
        <s v="04B99007"/>
        <s v="04B24045"/>
        <s v="04B24046"/>
        <s v="04B24049"/>
        <s v="04B24047"/>
        <s v="04B24048"/>
        <s v="04B24042"/>
        <s v="05024037"/>
        <s v="04B24059"/>
        <s v="04B24060"/>
        <s v="05024030"/>
        <s v="05024031"/>
        <s v="05024032"/>
        <s v="05024042"/>
        <s v="05024033"/>
        <s v="05024036"/>
        <s v="05024035"/>
        <s v="02Y01002"/>
        <s v="02Y01042"/>
        <s v="02Z00123"/>
        <s v="05024039"/>
        <s v="05024040"/>
        <s v="02Y01015"/>
        <s v="02Y01053"/>
        <s v="02Z00098"/>
        <s v="04B99311"/>
        <s v="04B99312"/>
        <s v="02Y02104"/>
        <s v="02Y02809"/>
        <s v="04B99304"/>
        <s v="04B24050"/>
        <s v="04B99016"/>
        <s v="04B99305"/>
        <s v="04B24051"/>
        <s v="02Y01096"/>
        <s v="02Y02058"/>
        <s v="02Y02057"/>
        <s v="04B24052"/>
        <s v="02Y01094"/>
        <s v="02Y01095"/>
        <s v="02Z00099"/>
        <s v="02Y01012"/>
        <s v="02Y01050"/>
        <s v="02Z00100"/>
        <s v="02Z00101"/>
        <s v="02Z00102"/>
        <s v="02Z00103"/>
        <s v="02Z00104"/>
        <s v="04B24053"/>
        <s v="05024009"/>
        <s v="02Y01009"/>
        <s v="02Y01047"/>
        <s v="02Y02202"/>
        <s v="02Z00105"/>
        <s v="02Z00106"/>
        <s v="02Y02195"/>
        <s v="02Y02731"/>
        <s v="02Y02175"/>
        <s v="02Y02734"/>
        <s v="02Z00146"/>
        <s v="02Y02710"/>
        <s v="02Y02709"/>
        <s v="02Y02715"/>
        <s v="02Y02722"/>
        <s v="02Y02187"/>
        <s v="02Y0220501"/>
        <s v="02Y0220502"/>
        <s v="04B24054"/>
        <s v="02Y02189"/>
        <s v="02Y02177"/>
        <s v="02Y02204"/>
        <s v="02Y02723"/>
        <s v="02Y02184"/>
        <s v="02Y02191"/>
        <s v="04B99306"/>
        <s v="04B24055"/>
        <s v="04B24056"/>
        <s v="04B24057"/>
        <s v="02Y01027"/>
        <s v="02Y01064"/>
        <s v="02Y02217"/>
        <s v="02Y02775"/>
        <s v="02Y02224"/>
        <s v="02Y02728"/>
        <s v="02Z00107"/>
        <s v="02Z00108"/>
        <s v="02Z00109"/>
        <s v="02Z00111"/>
        <s v="02Z00130"/>
        <s v="02Z00112"/>
        <s v="02Z00113"/>
        <s v="02Z00129"/>
        <s v="02Y02200"/>
        <s v="02Z00115"/>
        <s v="02Y02765"/>
        <s v="02Y01196"/>
        <s v="02Z00116"/>
        <s v="02Z00117"/>
        <s v="02Z00118"/>
        <s v="02Z00119"/>
        <s v="03T03101"/>
        <s v="02Y01006"/>
        <s v="02Y01044"/>
        <s v="02Z00120"/>
        <s v="02Z00121"/>
        <s v="02Y02002"/>
        <s v="02Z00122"/>
        <s v="01R01015"/>
        <s v="01R01020"/>
        <s v="02Y01092"/>
        <s v="02Y01093"/>
        <s v="02Z00124"/>
        <s v="02Z00125"/>
        <s v="02Z00126"/>
        <s v="02Z00127"/>
        <s v="02Z00135"/>
        <s v="04B24061"/>
        <s v="02Z00007"/>
        <s v="04B99309"/>
        <s v="05024041"/>
      </sharedItems>
    </cacheField>
    <cacheField name="2024年项目名称" numFmtId="0">
      <sharedItems containsBlank="1" count="595">
        <m/>
        <s v="书记基金"/>
        <s v="校长基金"/>
        <s v="莫锦荣调节金"/>
        <s v="姚春调节金"/>
        <s v="何并文调节金"/>
        <s v="覃宇环调节金"/>
        <s v="何刚亮调节金"/>
        <s v="邹勇调节金"/>
        <s v="李典鹏调节金"/>
        <s v="钟宏桃调节金"/>
        <s v="唐振宇调节金"/>
        <s v="肖健调节金"/>
        <s v="岳桂华调节金"/>
        <s v="预留高职分成经费"/>
        <s v="预留成教分成经费"/>
        <s v="预留成教联合办学课酬"/>
        <s v="预留分成经费"/>
        <s v="仙葫校区三期土地征地款"/>
        <s v="广西高等学校千名中青年骨干教师培育计划第一期培养对象期满考核优秀人员科研立项资助"/>
        <s v="基本工资"/>
        <s v="津贴补贴"/>
        <s v="绩效工资"/>
        <s v="机关后勤服务中心已聘人员定额补助"/>
        <s v="长期聘用人员工资"/>
        <s v="工勤B类人员（临时工）工资"/>
        <s v="借调人员工资"/>
        <s v="预留增人增资经费"/>
        <s v="福利费"/>
        <s v="养老保险"/>
        <s v="失业保险"/>
        <s v="医疗保险"/>
        <s v="工伤保险"/>
        <s v="职业年金"/>
        <s v="住房公积金"/>
        <s v="事业单位伙食补助"/>
        <s v="在职人员物业补贴"/>
        <s v="离退人员物业补贴"/>
        <s v="离退休人员生活补助"/>
        <s v="离休费"/>
        <s v="离退增发2-4月工资"/>
        <s v="退休费（改革前获得荣誉改革后退休）"/>
        <s v="建国初期部分干部医疗费、护理费"/>
        <s v="纪检监察综合定额"/>
        <s v="纪委办电话费"/>
        <s v="纪检监察干部培训经费"/>
        <s v="信访件处理、纪检监察监督工作经费"/>
        <s v="廉洁教育经费"/>
        <s v="执纪审查专项经费"/>
        <s v="党办综合定额"/>
        <s v="校内会议经费"/>
        <s v="公文传输经费"/>
        <s v="校领导办公经费"/>
        <s v="机要室维持费"/>
        <s v="党委巡察办公室综合定额"/>
        <s v="党委巡察工作专项经费"/>
        <s v="机关党委日常维持费"/>
        <s v="校办综合定额"/>
        <s v="校办校领导办公经费"/>
        <s v="文印室维持费"/>
        <s v="校办文件资料印刷"/>
        <s v="专用信封购置"/>
        <s v="大宗邮寄费"/>
        <s v="档案工作检查"/>
        <s v="档案室维持经费"/>
        <s v="聘请常年法律顾问专项"/>
        <s v="法治工作经费"/>
        <s v="OA系统维护经费"/>
        <s v="规划工作经费"/>
        <s v="教育事业统计工作专项经费"/>
        <s v="校内会议"/>
        <s v="公务用车经费（不含公务交通补贴）"/>
        <s v="公务接待专项"/>
        <s v="管理人员差旅费"/>
        <s v="组织部综合定额"/>
        <s v="组织部部门限额电话费"/>
        <s v="挂职干部及高层次人才管理费"/>
        <s v="基层党组织活动专项经费"/>
        <s v="建党纪念活动经费"/>
        <s v="组织干部培训经费"/>
        <s v="大学生党的基本知识教育经费"/>
        <s v="党校维持费"/>
        <s v="校党委领导班子“一报告、两评议”经费"/>
        <s v="基层党组织书记培训专项"/>
        <s v="处级干部校外基地学习培训专项"/>
        <s v="科级干部教育培训经费"/>
        <s v="第一书记驻村专项工作经费"/>
        <s v="乡村振兴建设（扶贫）专项经费"/>
        <s v="统战部综合定额"/>
        <s v="统战部部门限额电话费"/>
        <s v="文件资料印刷"/>
        <s v="政协、统战成员参政议政主题调研费"/>
        <s v="统战部慰问金"/>
        <s v="各民主党派、团体、无党派活动经费"/>
        <s v="各民主党派、团体、无党派负责人、骨干专项培训经费"/>
        <s v="统战干部培训经费"/>
        <s v="宣传部综合定额"/>
        <s v="宣传部电话费"/>
        <s v="理论学习资料、期刊订阅"/>
        <s v="理论学习资料印制"/>
        <s v="广播站新媒体经费"/>
        <s v="校内外宣传"/>
        <s v="教师思想教育工作经费"/>
        <s v="舆情监测"/>
        <s v="网站建设项目"/>
        <s v="人民网合作费"/>
        <s v="新媒体融合建设项目"/>
        <s v="广西高校思想政治工作质量提升工程经费（财政专项）"/>
        <s v="人事处综合定额"/>
        <s v="人事处电话费"/>
        <s v="人事处业务工作经费"/>
        <s v="人才招聘经费"/>
        <s v="人才工作专项经费（博士招聘专项）"/>
        <s v="绩效考核及工资改革工作经费"/>
        <s v="小儿医疗统筹（其他对个人和家庭补助支出）"/>
        <s v="遗属补助（其他对个人和家庭补助支出）"/>
        <s v="其他对个人家庭补助"/>
        <s v="探亲车船补助（其他对个人和家庭补助支出）"/>
        <s v="丧葬费（其他对个人和家庭补助支出）"/>
        <s v="残疾人保障金（其他对个人和家庭补助支出）"/>
        <s v="残疾人抚恤金"/>
        <s v="公务交通补贴"/>
        <s v="离退休干部党组班子成员工作补贴"/>
        <s v="学校慰问金"/>
        <s v="学校职称人才工作业务经费"/>
        <s v="职称评审会议费"/>
        <s v="高校教师资格技能考试工作经费"/>
        <s v="师培经费"/>
        <s v="辅导员能力提升项目"/>
        <s v="借调外地工作人员住宿费、往返路费"/>
        <s v="教师进修读博经费"/>
        <s v="激励担当作为奖励经费"/>
        <s v="博士安家费"/>
        <s v="博士安家费（一流学科）（财政专项）"/>
        <s v="广西优秀教师出国留学深造项目（财政专项）"/>
        <s v="自治区高水平创新团队项目"/>
        <s v="广西青年岐黄学者配套经费(郝二伟)"/>
        <s v="广西青年岐黄学者项目（郝二伟）（中医局专项）"/>
        <s v="广西岐黄学者配套经费（庞宇舟）"/>
        <s v="广西岐黄学者培养项目（庞宇舟）（中医局专项）"/>
        <s v="广西中医药优秀人才培养项目（中医局专项）"/>
        <s v="广西中药优才研修项目配套经费(覃文慧)"/>
        <s v="国家“青年岐黄学者”配套经费（郝二伟）"/>
        <s v="第五批全国中医临床优秀人才研修项目配套资金"/>
        <s v="广西中药壮瑶药多学科交叉创新团队配套经费"/>
        <s v="壮医毒病研究多学科交叉创新团队配套经费"/>
        <s v="中医药生物新材料关键技术研究与智能装备开发学科交叉创新团队配套经费"/>
        <s v="中医药活性传承的广西海洋健康产业产品与装备创新团队配套经费"/>
        <s v="广西中医药大学“高层次人才队伍建设三年行动计划”项目（校本部）"/>
        <s v="第二批全国黄大年式教师团队支持项目"/>
        <s v="杨世林新药研发团队建设经费（设备维护）"/>
        <s v="杨世林新药研发团队建设经费（房租）"/>
        <s v="中医药多学科交叉创新团队（中医局专项）"/>
        <s v="壮医毒病研究多学科交叉创新团（中医局专项）"/>
        <s v="中医药生物新材料关键技术研究与智能装备开发学科交叉创新团队（中医局专项）"/>
        <s v="中医药活性传承的广西海洋健康产业产品与装备创新团队（中医局专项）"/>
        <s v="中医学博士后流动站业务经费"/>
        <s v="教师教学发展专项经费"/>
        <s v="ISW&amp;FDW教学技巧工作坊成本"/>
        <s v="教务处综合定额"/>
        <s v="教务处电话费"/>
        <s v="教学差旅费"/>
        <s v="教研室主任基金"/>
        <s v="校本部教研室报刊订阅"/>
        <s v="校内教学会议"/>
        <s v="学籍等相关通知书邮寄费"/>
        <s v="教务处教学讲义等教学资料印刷"/>
        <s v="毕业论文查重"/>
        <s v="毕业证书、学位证书"/>
        <s v="教师用书"/>
        <s v="盲审平台费用"/>
        <s v="语委办普通话测试工作站工作经费"/>
        <s v="毕业生毕业典礼费用"/>
        <s v="网络通识课程平台建设专项"/>
        <s v="广西学生综合能力竞赛5万；_x000a_本科学生临床综合能力竞赛（中医赛道）20万"/>
        <s v="实践教学基地临床技能大赛"/>
        <s v="经典诵读比赛经费"/>
        <s v="学科专业知识竞赛"/>
        <s v="学科专业知识竞赛工作量及奖励"/>
        <s v="学生实习管理经费"/>
        <s v="教务处实习中期检查费"/>
        <s v="大学英语等级考试考务费"/>
        <s v="计算机等级考试考务费"/>
        <s v="医师资格考试中医执业医师分段考试经费"/>
        <s v="校外人员监考费"/>
        <s v="考试中心维持费"/>
        <s v="考试中心文印室印刷耗材"/>
        <s v="普通话水平测试培训"/>
        <s v="执业医师资格考试结果分析报告"/>
        <s v="校历印刷"/>
        <s v="日常教材建设经费"/>
        <s v="后期实践教学工作会议"/>
        <s v="课程建设奖励金专项"/>
        <s v="开展桂派杏林医学生培养（中医局专项）"/>
        <s v="示范性现代产业学院经费（财政专项）"/>
        <s v="特色本科高校建设及高校教学质量与改革工程经费（财政专项）"/>
        <s v="广西学生综合能力竞赛"/>
        <s v="资产处综合定额"/>
        <s v="资产处电话费"/>
        <s v="资产及招投标管理费"/>
        <s v="学校固定资产维修维护费"/>
        <s v="资产处专家评审费"/>
        <s v="日常办公设备购置"/>
        <s v="小型仪器设备购置费"/>
        <s v="科研教学仪器设备维修专项"/>
        <s v="校内教学行政用房门牌号牌制作更新"/>
        <s v="科学实验中心综合定额"/>
        <s v="科学实验中心电话费"/>
        <s v="维持经费"/>
        <s v="动物部运行费"/>
        <s v="动物尸体处理费"/>
        <s v="实验用品及耗材"/>
        <s v="安全、卫生与劳保耗材费"/>
        <s v="实验动物许可证期满换证环境检修与检测"/>
        <s v="科学实验中心仪器设备使用成本"/>
        <s v="科学实验中心实验动物饲养成本"/>
        <s v="壮瑶药协同创新中心（朱华）（财政专项）"/>
        <s v="广西壮瑶药工程技术研究中心建设"/>
        <s v="招就处综合定额"/>
        <s v="招就处电话费"/>
        <s v="就业接待费"/>
        <s v="就业协议书购买"/>
        <s v="毕业生校园大型招聘会专项"/>
        <s v="毕业生质量追踪第三方调查"/>
        <s v="毕业生就业网络平台"/>
        <s v="招生维持费"/>
        <s v="就业维持费"/>
        <s v="访企拓岗促就业专项行动经费"/>
        <s v="毕业生就业工作先进奖励经费"/>
        <s v="招生印刷费"/>
        <s v="招生邮寄费"/>
        <s v="招生录取费"/>
        <s v="招生宣传费"/>
        <s v="创新创业维持费"/>
        <s v="大学生创新创业训练计划项目"/>
        <s v="大学生创新创业大赛"/>
        <s v="高职对口中职自主招生考试"/>
        <s v="大学毕业生就业指导经费（财政拨款）"/>
        <s v="学工处综合定额"/>
        <s v="学工处电话费"/>
        <s v="心理健康教育工作专项（校内人员）"/>
        <s v="心理健康教育系列活动"/>
        <s v="学生心理咨询"/>
        <s v="心理健康教育设备、设施维护和保养（包含心理素质拓展基地）"/>
        <s v="易班建设及推广"/>
        <s v="广西中医药大学高职学生实习责任保险专项经费"/>
        <s v="广西中医药大学校园方责任保险专项经费"/>
        <s v="辅导员队伍建设专项经费"/>
        <s v="辅导员培训劳务专项经费"/>
        <s v="邮寄费"/>
        <s v="学生管理"/>
        <s v="学生火车票优惠卡专项"/>
        <s v="大学生艾滋病防治工作专项经费"/>
        <s v="学生助困资助经费"/>
        <s v="本专科生物价补贴（财政拨款）"/>
        <s v="高校自治区人民政府奖学金（财政专项）"/>
        <s v="农村订单定向中医本科生培养（中医局专项）"/>
        <s v="重大传染病防治项目（艾滋病防治）（财政专项）"/>
        <s v="服兵役学费补偿或助学贷款代偿（财政专项）"/>
        <s v="高校退役士兵学费补助（财政专项）"/>
        <s v="服兵役复学学费减免（财政专项）"/>
        <s v="退役士兵国家助学金（财政专项）"/>
        <s v="国家奖学金（财政专项）"/>
        <s v="国家助学金（财政专项）"/>
        <s v="国家励志奖学金（财政专项）"/>
        <s v="中职毕业升入高职院校贫困生学费补助（财政专项）"/>
        <s v="研究生院综合定额"/>
        <s v="研究生院电话费"/>
        <s v="研究生院学生活动经费"/>
        <s v="研究生教育创新计划项目"/>
        <s v="研究生教育宣传经费"/>
        <s v="学位工作经费"/>
        <s v="研究生日常管理经费"/>
        <s v="教学运行管理经费"/>
        <s v="研究生中期考核经费"/>
        <s v="研究生教学管理劳务费"/>
        <s v="研究生招生经费"/>
        <s v="研究生学位论文盲审专项"/>
        <s v="研究生学位论文课题经费"/>
        <s v="研究生导师培训经费"/>
        <s v="学位与研究生教育改革课题"/>
        <s v="研究生教学成果奖励经费"/>
        <s v="基地研究生教育专项经费"/>
        <s v="研究生复试费"/>
        <s v="研究生国家助学金（财政专项）"/>
        <s v="研究生国家奖学金（财政专项）"/>
        <s v="研究生学业奖学金（财政专项）"/>
        <s v="博导津贴（财政专项）"/>
        <s v="退休人员导师津贴"/>
        <s v="研究生国际交流项目"/>
        <s v="翻译硕士专业授权点建设专项经费"/>
        <s v="成教院人员经费"/>
        <s v="成教运行经费"/>
        <s v="成教院劳务费专项"/>
        <s v="成教教学专项经费_x000a_（成人高等教育远程网络教学与管理服务）"/>
        <s v="全国成人高考广西中医药大学考区经费"/>
        <s v="成人高等教育招生工作会议"/>
        <s v="成人高等教育教学管理工作会议"/>
        <s v="非中医类别医师中医药培训基地建设-西学中班（中医局专项）"/>
        <s v="国教院人员经费（校内人员）（发国教院本部门）"/>
        <s v="国教院人员经费（校内人员）（发其他部门）"/>
        <s v="临床医学国际班专项（校内人员经费）"/>
        <s v="国教院人员经费（校外人员）"/>
        <s v="国教院日常工作经费"/>
        <s v="国教院学生实习费"/>
        <s v="国教院留学生奖学金"/>
        <s v="外专外教经费"/>
        <s v="临床医学国际班专项（劳务费）"/>
        <s v="临床医学国际班专项（日常工作经费）"/>
        <s v="临床医学国际班专项（学生实习费）"/>
        <s v="外事接待经费"/>
        <s v="研究生课题论文经费"/>
        <s v="因公出国经费"/>
        <s v="中国—越南中医药现代工匠学院（财政专项）"/>
        <s v="中国—东盟教育合作开放试验区“留学生感知八桂”项目"/>
        <s v="广西政府东盟国家留学生奖学金（财政专项）"/>
        <s v="高职院综合定额"/>
        <s v="高职院电话费"/>
        <s v="教学讲义等教学资料印刷"/>
        <s v="其他教学经费"/>
        <s v="高职院学生活动经费"/>
        <s v="高职教学耗材"/>
        <s v="高职实习管理费"/>
        <s v="实习中期检查费"/>
        <s v="高职职业技能大赛经费"/>
        <s v="购买执业资格考试分析报告"/>
        <s v="基础医学院综合定额"/>
        <s v="基础医学院电话费"/>
        <s v="基础医学院学生活动经费"/>
        <s v="基础医学院教学科研工作业务费"/>
        <s v="基础医学院成本"/>
        <s v="护理学院综合定额"/>
        <s v="护理学院电话费"/>
        <s v="护理学院学生活动经费"/>
        <s v="护理学院教学科研工作业务费"/>
        <s v="护理专业中外合作办学（3+2）专项"/>
        <s v="护理学专业（深圳宝安班）教学专项"/>
        <s v="中泰学生实习交换"/>
        <s v="国际护理学生论坛"/>
        <s v="药学院综合定额"/>
        <s v="药学院电话费"/>
        <s v="药学院学生活动经费"/>
        <s v="教学科研工作业务费"/>
        <s v="药用植物园维护费"/>
        <s v="药学院成本费用"/>
        <s v="壮医药学院综合定额"/>
        <s v="壮医药学院电话费"/>
        <s v="壮医药学院学生活动经费"/>
        <s v="壮医药学院教学科研工作业务费"/>
        <s v="民族医药（壮医）外治发的再挖掘整理及推广应用"/>
        <s v="瑶医药学院综合定额"/>
        <s v="瑶医药学院电话费"/>
        <s v="瑶医药学院教学科研工作业务费"/>
        <s v="瑶医优势病种、古籍秘方、民间验方的挖掘整理"/>
        <s v="骨伤学院综合定额"/>
        <s v="骨伤学院电话费"/>
        <s v="骨伤学院学生活动经费"/>
        <s v="骨伤学院教学科研工作业务费"/>
        <s v="第一届全国中医院校中医骨伤专业建设与人才培养研讨会"/>
        <s v="公管学院综合定额"/>
        <s v="公管学院电话费"/>
        <s v="公管学院学生活动经费"/>
        <s v="针推学院综合定额"/>
        <s v="针推学院电话费"/>
        <s v="针推学院学生活动经费"/>
        <s v="瑞康附院综合定额"/>
        <s v="瑞康附院学生活动经费"/>
        <s v="瑞康附院教学科研工作业务费"/>
        <s v="一附院综合定额"/>
        <s v="一附院学生活动经费"/>
        <s v="一附院教学科研工作业务费"/>
        <s v="外语部综合定额"/>
        <s v="外语部电话费"/>
        <s v="学生英语竞赛经费"/>
        <s v="英语协会经费"/>
        <s v="外语部教学科研工作业务费"/>
        <s v="马克思主义学院综合定额"/>
        <s v="马克思主义学院电话费"/>
        <s v="教学工作业务费"/>
        <s v="思想政治理论课建设专项"/>
        <s v="学科办综合定额"/>
        <s v="学科办电话费"/>
        <s v="学科建设维持费（含学科建设、重点实验室管理维持费等）"/>
        <s v="学术委员会维持费"/>
        <s v="会员费"/>
        <s v="申报新增学位点工作专项经费"/>
        <s v="一流学科建设经费（财政专项）"/>
        <s v="高水平中医药重点学科-少数民族医学（壮医学）（中医局中央专项）"/>
        <s v="高水平中医药重点学科-中药药理学（中医局中央专项）"/>
        <s v="基于重点研究室研究领域的中医临床疗效提升-广西中药壮瑶药炮制技术重点研究室（曾春晖）（中医局中央专项）"/>
        <s v="基于重点研究室研究领域的中医临床疗效提升-广西中医肝脾藏象重点研究室（夏猛）（中医局中央专项）"/>
        <s v="教信中心综合定额"/>
        <s v="教信中心电话费"/>
        <s v="带宽租赁服务费"/>
        <s v="网络安全等级保护测评与与网络安全设备维保服务"/>
        <s v="数字化校园售后服务"/>
        <s v="校园网络运行维修费"/>
        <s v="数据中心运行维修费"/>
        <s v="教育技术设备耗材购买、多功能演播室设备维护与更新"/>
        <s v="教育教学资源制作基础条件及共享平台运行维持费"/>
        <s v="教育教学信息化比赛维持费"/>
        <s v="网信办维持费"/>
        <s v="信息化建设项目评审论证工作经费"/>
        <s v="广西计算机学会会费"/>
        <s v="团委综合定额"/>
        <s v="团委电话费"/>
        <s v="团委（社团）日常工作经费"/>
        <s v="学生团组织建设"/>
        <s v="学生社团建设"/>
        <s v="讲座、活动评委课酬及学生活动补助"/>
        <s v="国旗队、礼仪队建设"/>
        <s v="教职工团员、团干队伍建设"/>
        <s v="思想引领文化宣传"/>
        <s v="学生志愿服务"/>
        <s v="第二课堂成绩单制度建设"/>
        <s v="图书馆综合定额"/>
        <s v="图书馆电话费"/>
        <s v="图书馆设备维持费"/>
        <s v="购买中文报纸"/>
        <s v="购买中文期刊"/>
        <s v="购买纸质图书"/>
        <s v="图书馆电子资源订购"/>
        <s v="体育部综合定额"/>
        <s v="游泳馆教学维持专项"/>
        <s v="体育教师室外补助"/>
        <s v="体育教师服装"/>
        <s v="体育维持费"/>
        <s v="教师体育比赛补助及奖励专项"/>
        <s v="校代表队学生运动员训练比赛补助专项"/>
        <s v="校高水平运动队训练、比赛专项经费"/>
        <s v="校普通代表队训练、比赛专项经费"/>
        <s v="审计处综合定额"/>
        <s v="审计处电话费"/>
        <s v="审计业务工作经费"/>
        <s v="审计软件升级费"/>
        <s v="审计处会员费"/>
        <s v="工作用书"/>
        <s v="财务处综合定额"/>
        <s v="财务管理费"/>
        <s v="财务处日常工作经费"/>
        <s v="绩效评价会议费"/>
        <s v="检查评价验收专项"/>
        <s v="校园卡结算中心专项经费"/>
        <s v="偿还银行贷款"/>
        <s v="高校建设贷款贴息（财政专项）"/>
        <s v="政府债券利息"/>
        <s v="财务处报销单据交换经费"/>
        <s v="在建工程竣工财务决算审计"/>
        <s v="明秀校区管委会综合定额"/>
        <s v="明秀校区管委会限额电话费"/>
        <s v="明秀校区管委会工作业务费"/>
        <s v="明秀校区管委会调研费"/>
        <s v="离退处综合定额"/>
        <s v="离退处电话费"/>
        <s v="离退休活动费"/>
        <s v="学校关工委活动经费"/>
        <s v="离退休干部春节慰问金"/>
        <s v="跨省易地安置离休干部医疗备用金"/>
        <s v="广西老教授协会"/>
        <s v="科技处综合定额"/>
        <s v="科技处电话费"/>
        <s v="科技业务工作经费"/>
        <s v="差旅费"/>
        <s v="科研助理专项"/>
        <s v="劳务费"/>
        <s v="科技处专家评审费"/>
        <s v="科技成果展"/>
        <s v="博士科研启动金"/>
        <s v="高水平科技成果发展基金"/>
        <s v="校级科研课题专项"/>
        <s v="校级科研课题专项（思政专项课题）"/>
        <s v="广西壮族自治区中青年教师基础能力提升项目"/>
        <s v="广西自然科学基金中医药壮瑶医药联合专项（校本部部分）"/>
        <s v="自筹科研经费项目"/>
        <s v="纵向科研项目经费配套"/>
        <s v="中医药壮瑶医药联合专项（科技厅部分）"/>
        <s v="中医药壮瑶医药联合专项（附属单位部分）"/>
        <s v="科研项目支出（2024年）"/>
        <s v="科研项目支出（历年结余）"/>
        <s v="重大科技项目管理办公室（广西中药民族药产业科技专项秘书处）差旅费"/>
        <s v="中药壮瑶药创新药物教育部工程研究中心（财政专项）"/>
        <s v="中药壮瑶药创新药物教育部工程研究中心"/>
        <s v="广西医疗机构制剂与药食同源产品工程研究中心建设"/>
        <s v="地方中医药标准项目-茶枝柑规范化种植技术规程（姚春）（中医局专项）"/>
        <s v="地方中医药标准项目-肉桂生产基地建设规范（黄荣韶）（中医局专项）"/>
        <s v="地方中医药标准项目-广西莪术种苗繁育技术规程（谭勇）（中医局专项）"/>
        <s v="中医药高层次人才培养基地（中医局中央专项）"/>
        <s v="中医药学术传承暨古籍、秘方、验方挖掘研究-壮医鲜花叶透穴疗法(中医药传承与创新发展专项经费)（中医局专项）"/>
        <s v="中医药壮瑶医药药膳食疗项目建设（中医局专项）"/>
        <s v="中国-越南中医药中心（广西中医药壮瑶医药海外弘扬工程项目）（中医局专项）"/>
        <s v="成社处综合定额"/>
        <s v="成社处电话费"/>
        <s v="成果转化处部门工作业务费"/>
        <s v="农作物废弃物功能成分研究协同创新中心（邓家刚）（财政专项）"/>
        <s v="广西中医药科技成果转化与应用协同创新中心（唐红珍）（财政专项）"/>
        <s v="教评中心综合定额"/>
        <s v="教评中心电话费"/>
        <s v="教评中心（高教所）工作业务费"/>
        <s v="绩效工资（校督学课酬）"/>
        <s v="教学质量监控（教学督导）"/>
        <s v="教学质量监控（教学信息员）"/>
        <s v="教改项目教学成果奖校外专家指导评审费"/>
        <s v="校级教研室评估（含教研室奖励）"/>
        <s v="2024年校级教学成果奖金"/>
        <s v="校级教改课题"/>
        <s v="高职区教改课题"/>
        <s v="区教改（改革教学方法和考核方式项目）"/>
        <s v="教学实验实训中心综合定额"/>
        <s v="人体标本收集费"/>
        <s v="实验用品及耗材（补2023年）"/>
        <s v="教学教辅党委综合定额"/>
        <s v="教学教辅党委部门限额电话费"/>
        <s v="教学教辅党委工作业务费"/>
        <s v="基建处综合定额"/>
        <s v="基建处电话费"/>
        <s v="工程图纸晒图、复印费"/>
        <s v="办公用品费"/>
        <s v="专家评审费、会议场地费"/>
        <s v="工程资料移交整理备案费"/>
        <s v="劳保用品费"/>
        <s v="基建项目经费（详见基建项目表）"/>
        <s v="教育领域基础能力提升专项资金-广西中医药博物馆（一般债券）"/>
        <s v="后勤处综合定额"/>
        <s v="后勤处电话费"/>
        <s v="党政机要部门电话费"/>
        <s v="卫生所突发卫生事件"/>
        <s v="仙葫校区卫生所管理费"/>
        <s v="校园保洁承包费"/>
        <s v="学校保洁消耗品"/>
        <s v="爱卫办“灭四害”经费"/>
        <s v="病媒生物防治经费"/>
        <s v="阿平湖水体维持费"/>
        <s v="电梯维修维保"/>
        <s v="空调维修维保"/>
        <s v="污水处理站设备维护"/>
        <s v="后勤处日常维修经费（维修中心）"/>
        <s v="后勤处日常维修费（水电科）"/>
        <s v="后勤处专项维修费（维修中心）"/>
        <s v="后勤处专项维修费（水电科）"/>
        <s v="维修明秀校区体育馆顶棚和运动场舞台专项经费"/>
        <s v="水费"/>
        <s v="电费"/>
        <s v="周转房物业费"/>
        <s v="房管经费"/>
        <s v="绿化维持费"/>
        <s v="绿化养护承包经费"/>
        <s v="实验室医疗废弃物清理费"/>
        <s v="实验室危险废弃物废弃液处置"/>
        <s v="法律顾问经费"/>
        <s v="明秀校区7、8栋学生宿舍维修项目"/>
        <s v="武保部综合定额"/>
        <s v="武保部电话费"/>
        <s v="大学生军训经费"/>
        <s v="武保部慰问经费"/>
        <s v="校园物业安保承包服务费"/>
        <s v="学校公寓管理服务费（物业费）"/>
        <s v="校园巡逻车维保经费"/>
        <s v="消防安全工作经费"/>
        <s v="社会治安综合治理经费"/>
        <s v="实验室消防安全工作经费"/>
        <s v="校园治安交通保卫工作经费"/>
        <s v="学校消防维护保养经费"/>
        <s v="红外线报警服务年费"/>
        <s v="学生宿舍日常管理经费"/>
        <s v="仙葫校区学生宿舍空调租赁费"/>
        <s v="明秀校区学生宿舍空调租赁费"/>
        <s v="高校保卫会会费"/>
        <s v="海洋药物研究院综合定额"/>
        <s v="海洋药物研究院电话费"/>
        <s v="海洋药物研究院运行经费"/>
        <s v="海洋药物研究院维保经费"/>
        <s v="海洋药物研究院专家讲课费、咨询费及评审费"/>
        <s v="海洋药物研究院实验用品及耗材经费"/>
        <s v="海洋药物研究院成本"/>
        <s v="工会综合定额"/>
        <s v="工会电话费"/>
        <s v="教代会经费"/>
        <s v="中小学校共建协调经费"/>
        <s v="工会经费"/>
        <s v="计生工作经费"/>
        <s v="独生子女保健费"/>
        <s v="妇女康检费"/>
        <s v="博物馆综合定额"/>
        <s v="博物馆电话费"/>
        <s v="博物馆工作业务费"/>
        <s v="科普活动经费"/>
        <s v="博物馆实验用品及耗材"/>
        <s v="标本更新"/>
        <s v="藏品（标本）维护保养"/>
        <s v="标本集中维保质保金专项"/>
        <s v="校友会经费"/>
        <s v="编辑部工作经费"/>
        <s v="非物质文化遗产保护资金（壮医药线点灸疗法）"/>
        <s v="资产经营公司支出"/>
        <s v="经营支出"/>
      </sharedItems>
    </cacheField>
    <cacheField name="2024年预算金额" numFmtId="177">
      <sharedItems containsString="0" containsBlank="1" containsNumber="1" minValue="0" maxValue="921039893.54" count="327">
        <n v="921039893.54"/>
        <n v="439224677.67"/>
        <n v="1000000"/>
        <n v="10000000"/>
        <n v="200000"/>
        <n v="180000"/>
        <n v="3480000"/>
        <n v="23240000"/>
        <n v="11410000"/>
        <n v="2050000"/>
        <m/>
        <n v="65000000"/>
        <n v="49712724"/>
        <n v="23120.4"/>
        <n v="116671500.67"/>
        <n v="1457000"/>
        <n v="53481500"/>
        <n v="3039100"/>
        <n v="4930000"/>
        <n v="1045590"/>
        <n v="100000"/>
        <n v="27474515.37"/>
        <n v="858578.61"/>
        <n v="12706963.36"/>
        <n v="343431.44"/>
        <n v="13737257.69"/>
        <n v="20605886.53"/>
        <n v="4600000"/>
        <n v="2764800"/>
        <n v="1005900"/>
        <n v="4620000"/>
        <n v="1145913.6"/>
        <n v="83249.2"/>
        <n v="401638.8"/>
        <n v="16008"/>
        <n v="44000"/>
        <n v="4000"/>
        <n v="1000"/>
        <n v="12000"/>
        <n v="11000"/>
        <n v="50800"/>
        <n v="7200"/>
        <n v="9600"/>
        <n v="37600"/>
        <n v="1600"/>
        <n v="20000"/>
        <n v="16000"/>
        <n v="4161600"/>
        <n v="15200"/>
        <n v="40000"/>
        <n v="15000"/>
        <n v="6000"/>
        <n v="5000"/>
        <n v="10000"/>
        <n v="78000"/>
        <n v="17500"/>
        <n v="2584900"/>
        <n v="1185000"/>
        <n v="2287680"/>
        <n v="2500"/>
        <n v="25000"/>
        <n v="589850"/>
        <n v="150000"/>
        <n v="35000"/>
        <n v="182000"/>
        <n v="600000"/>
        <n v="300000"/>
        <n v="90000"/>
        <n v="288330"/>
        <n v="146500"/>
        <n v="2400"/>
        <n v="600"/>
        <n v="18500"/>
        <n v="50000"/>
        <n v="1066800"/>
        <n v="4800"/>
        <n v="2000"/>
        <n v="220000"/>
        <n v="650000"/>
        <n v="33418136.2"/>
        <n v="6600"/>
        <n v="30000"/>
        <n v="450000"/>
        <n v="530000"/>
        <n v="130000"/>
        <n v="75636.2000000002"/>
        <n v="800000"/>
        <n v="45000"/>
        <n v="210600"/>
        <n v="46800"/>
        <n v="65000"/>
        <n v="75000"/>
        <n v="700000"/>
        <n v="310000"/>
        <n v="80000"/>
        <n v="840000"/>
        <n v="370000"/>
        <n v="9000000"/>
        <n v="375000"/>
        <n v="60000"/>
        <n v="95500"/>
        <n v="400000"/>
        <n v="11736000"/>
        <n v="1500000"/>
        <n v="1458000"/>
        <n v="1050000"/>
        <n v="408000"/>
        <n v="14357510"/>
        <n v="17600"/>
        <n v="250000"/>
        <n v="72800"/>
        <n v="40080"/>
        <n v="346800"/>
        <n v="348000"/>
        <n v="140000"/>
        <n v="1335400"/>
        <n v="120000"/>
        <n v="360200"/>
        <n v="66250"/>
        <n v="330000"/>
        <n v="96000"/>
        <n v="14080"/>
        <n v="131000"/>
        <n v="495300"/>
        <n v="1600000"/>
        <n v="3580000"/>
        <n v="3870000"/>
        <n v="2976748"/>
        <n v="8000"/>
        <n v="3600"/>
        <n v="1518148"/>
        <n v="380000"/>
        <n v="750000"/>
        <n v="7000"/>
        <n v="2351600"/>
        <n v="40800"/>
        <n v="1800"/>
        <n v="500000"/>
        <n v="129000"/>
        <n v="1200000"/>
        <n v="2783891"/>
        <n v="3000"/>
        <n v="146196"/>
        <n v="48695"/>
        <n v="52000"/>
        <n v="1700000"/>
        <n v="59400"/>
        <n v="31398944.8"/>
        <n v="10400"/>
        <n v="4700"/>
        <n v="66880"/>
        <n v="55000"/>
        <n v="10985500"/>
        <n v="2742364.8"/>
        <n v="173500"/>
        <n v="102700"/>
        <n v="14800"/>
        <n v="148000"/>
        <n v="449100"/>
        <n v="129600"/>
        <n v="12436100"/>
        <n v="1883700"/>
        <n v="161600"/>
        <n v="41531440"/>
        <n v="28000"/>
        <n v="6500"/>
        <n v="79400"/>
        <n v="2030000"/>
        <n v="33530"/>
        <n v="272590"/>
        <n v="536820"/>
        <n v="132200"/>
        <n v="1082000"/>
        <n v="3494000"/>
        <n v="602200"/>
        <n v="630000"/>
        <n v="74000"/>
        <n v="319000"/>
        <n v="20835400"/>
        <n v="738000"/>
        <n v="8056800"/>
        <n v="732000"/>
        <n v="144000"/>
        <n v="510000"/>
        <n v="5020000"/>
        <n v="3000000"/>
        <n v="7518860"/>
        <n v="160200"/>
        <n v="28500"/>
        <n v="29000"/>
        <n v="2000000"/>
        <n v="1296160"/>
        <n v="1810380"/>
        <n v="55180"/>
        <n v="900000"/>
        <n v="565200"/>
        <n v="847660"/>
        <n v="127000"/>
        <n v="3800"/>
        <n v="46860"/>
        <n v="640000"/>
        <n v="848300"/>
        <n v="38000"/>
        <n v="2200"/>
        <n v="25820"/>
        <n v="642280"/>
        <n v="536760"/>
        <n v="32960"/>
        <n v="111420"/>
        <n v="800"/>
        <n v="5620"/>
        <n v="91760"/>
        <n v="13000"/>
        <n v="1700"/>
        <n v="7060"/>
        <n v="107500"/>
        <n v="59000"/>
        <n v="21500"/>
        <n v="53100"/>
        <n v="24000"/>
        <n v="1400"/>
        <n v="12700"/>
        <n v="65740"/>
        <n v="33000"/>
        <n v="17740"/>
        <n v="125640"/>
        <n v="58000"/>
        <n v="37640"/>
        <n v="67800"/>
        <n v="34000"/>
        <n v="1300"/>
        <n v="660040"/>
        <n v="42000"/>
        <n v="585640"/>
        <n v="17033100"/>
        <n v="1900"/>
        <n v="15000000"/>
        <n v="2286300"/>
        <n v="2300"/>
        <n v="128000"/>
        <n v="668600"/>
        <n v="212160"/>
        <n v="11040"/>
        <n v="3808300"/>
        <n v="32000"/>
        <n v="3300"/>
        <n v="26000"/>
        <n v="240000"/>
        <n v="2497000"/>
        <n v="644600"/>
        <n v="27000"/>
        <n v="14000"/>
        <n v="33600"/>
        <n v="70000"/>
        <n v="26860"/>
        <n v="5600"/>
        <n v="2100"/>
        <n v="7160"/>
        <n v="30508400"/>
        <n v="18400"/>
        <n v="197600"/>
        <n v="160000"/>
        <n v="13200000"/>
        <n v="2220000"/>
        <n v="14370400"/>
        <n v="40600"/>
        <n v="3200"/>
        <n v="2136960"/>
        <n v="1440"/>
        <n v="590520"/>
        <n v="961000"/>
        <n v="169438500"/>
        <n v="8800"/>
        <n v="110000"/>
        <n v="4370000"/>
        <n v="3600000"/>
        <n v="1410000"/>
        <n v="4000000"/>
        <n v="4800000"/>
        <n v="5560000"/>
        <n v="40000000"/>
        <n v="93045700"/>
        <n v="1486100"/>
        <n v="1500"/>
        <n v="2286800"/>
        <n v="6400"/>
        <n v="489600"/>
        <n v="710000"/>
        <n v="4558000"/>
        <n v="3850000"/>
        <n v="400"/>
        <n v="40091500"/>
        <n v="30000000"/>
        <n v="19916800"/>
        <n v="42400"/>
        <n v="290000"/>
        <n v="145000"/>
        <n v="320000"/>
        <n v="348600"/>
        <n v="2500000"/>
        <n v="7000000"/>
        <n v="280000"/>
        <n v="980000"/>
        <n v="54000"/>
        <n v="480000"/>
        <n v="98000"/>
        <n v="1636800"/>
        <n v="9602077.87"/>
        <n v="4600"/>
        <n v="500175"/>
        <n v="5579416.03"/>
        <n v="1787850.84"/>
        <n v="238000"/>
        <n v="19800"/>
        <n v="798336"/>
        <n v="431800"/>
        <n v="321450"/>
        <n v="20800"/>
        <n v="1650"/>
        <n v="225000"/>
        <n v="4070200"/>
        <n v="3800000"/>
        <n v="5800"/>
        <n v="144858"/>
        <n v="16858"/>
        <n v="5400000"/>
        <n v="11000000"/>
      </sharedItems>
    </cacheField>
    <cacheField name="2024年1-9月支出" numFmtId="177">
      <sharedItems containsString="0" containsBlank="1" containsNumber="1" minValue="0" maxValue="59463716.9" count="469">
        <m/>
        <n v="60000"/>
        <n v="8200063.44"/>
        <n v="41660"/>
        <n v="54436.54"/>
        <n v="294302.7"/>
        <n v="22200"/>
        <n v="137726.32"/>
        <n v="32600"/>
        <n v="19170"/>
        <n v="8520"/>
        <n v="27016"/>
        <n v="24772"/>
        <n v="16471.5"/>
        <n v="0"/>
        <n v="17093546"/>
        <n v="11410000"/>
        <n v="2228339.48"/>
        <n v="42707096.4"/>
        <n v="59463716.9"/>
        <n v="30064505.06"/>
        <n v="1048190"/>
        <n v="1697607.92"/>
        <n v="92739.5"/>
        <n v="13398479.4"/>
        <n v="398103.71"/>
        <n v="6024488.16"/>
        <n v="159233.54"/>
        <n v="6095400.64"/>
        <n v="16920863"/>
        <n v="3140000"/>
        <n v="2200200"/>
        <n v="871720"/>
        <n v="2345800"/>
        <n v="1345217.2"/>
        <n v="463399.45"/>
        <n v="3338"/>
        <n v="860.57"/>
        <n v="8010"/>
        <n v="11521.2"/>
        <n v="7894"/>
        <n v="1731"/>
        <n v="848"/>
        <n v="5475"/>
        <n v="9600"/>
        <n v="8673.5"/>
        <n v="8671"/>
        <n v="1410.26"/>
        <n v="1345.6"/>
        <n v="730"/>
        <n v="13876"/>
        <n v="18724"/>
        <n v="37331"/>
        <n v="10343.8"/>
        <n v="431.39"/>
        <n v="4500"/>
        <n v="3993"/>
        <n v="116036"/>
        <n v="10279"/>
        <n v="17500"/>
        <n v="15461.92"/>
        <n v="15996"/>
        <n v="1365173"/>
        <n v="75178.8"/>
        <n v="1350"/>
        <n v="1203.96"/>
        <n v="805"/>
        <n v="285623.2"/>
        <n v="67642.08"/>
        <n v="219.8"/>
        <n v="4998"/>
        <n v="642"/>
        <n v="361904.29"/>
        <n v="554"/>
        <n v="15000"/>
        <n v="96457"/>
        <n v="435.68"/>
        <n v="13500"/>
        <n v="2520"/>
        <n v="727.61"/>
        <n v="8483.49"/>
        <n v="3397.92"/>
        <n v="1200"/>
        <n v="31547.4"/>
        <n v="4469"/>
        <n v="29445"/>
        <n v="7712"/>
        <n v="650000"/>
        <n v="12153"/>
        <n v="4288.49"/>
        <n v="1230"/>
        <n v="191249.4"/>
        <n v="66143.52"/>
        <n v="4689.4"/>
        <n v="24117.4"/>
        <n v="108676.5"/>
        <n v="179053.45"/>
        <n v="47725.32"/>
        <n v="45000"/>
        <n v="718081.72"/>
        <n v="175500"/>
        <n v="37800"/>
        <n v="33228.42"/>
        <n v="59487.6"/>
        <n v="32990"/>
        <n v="7864.31"/>
        <n v="116160"/>
        <n v="130356.66"/>
        <n v="364500"/>
        <n v="744532.44"/>
        <n v="7364641.39"/>
        <n v="200000"/>
        <n v="35625"/>
        <n v="2098000"/>
        <n v="21094.3"/>
        <n v="58000.21"/>
        <n v="22300"/>
        <n v="84355"/>
        <n v="20082.05"/>
        <n v="5145"/>
        <n v="38191.83"/>
        <n v="33607"/>
        <n v="20511.5"/>
        <n v="32658.44"/>
        <n v="30551"/>
        <n v="11733000"/>
        <n v="31722.97"/>
        <n v="572385.33"/>
        <n v="99960"/>
        <n v="100094.7"/>
        <n v="110076.4"/>
        <n v="135232.75"/>
        <n v="113561.61"/>
        <n v="7709.59"/>
        <n v="530010.54"/>
        <n v="133411.5"/>
        <n v="17004"/>
        <n v="4308"/>
        <n v="36431"/>
        <n v="226760"/>
        <n v="16000"/>
        <n v="435.1"/>
        <n v="142420.8"/>
        <n v="11322"/>
        <n v="39610"/>
        <n v="65503.94"/>
        <n v="5100"/>
        <n v="327461.9"/>
        <n v="109701"/>
        <n v="209733.84"/>
        <n v="22250"/>
        <n v="122809.38"/>
        <n v="339144"/>
        <n v="27804.68"/>
        <n v="33800"/>
        <n v="206747.3"/>
        <n v="11100"/>
        <n v="2976"/>
        <n v="45750"/>
        <n v="111484.5"/>
        <n v="37000"/>
        <n v="40205.4"/>
        <n v="71000"/>
        <n v="1600000"/>
        <n v="3580000"/>
        <n v="3870000"/>
        <n v="7691.4"/>
        <n v="2517.81"/>
        <n v="75304.97"/>
        <n v="79505"/>
        <n v="19900"/>
        <n v="234275"/>
        <n v="79812"/>
        <n v="639284"/>
        <n v="7000"/>
        <n v="8447.27"/>
        <n v="1169.41"/>
        <n v="22480"/>
        <n v="221224.6"/>
        <n v="13800"/>
        <n v="43687"/>
        <n v="9738"/>
        <n v="51030"/>
        <n v="179987.76"/>
        <n v="571148.98"/>
        <n v="49068.23"/>
        <n v="7621.92"/>
        <n v="3000"/>
        <n v="17400"/>
        <n v="2147.5"/>
        <n v="25000"/>
        <n v="64984.87"/>
        <n v="16560"/>
        <n v="127680"/>
        <n v="19630.3"/>
        <n v="1375000"/>
        <n v="10206"/>
        <n v="10198"/>
        <n v="62725.6"/>
        <n v="5940"/>
        <n v="2674.78"/>
        <n v="42872.5"/>
        <n v="20000"/>
        <n v="10000"/>
        <n v="48504"/>
        <n v="37920"/>
        <n v="54873"/>
        <n v="49645"/>
        <n v="855"/>
        <n v="10985500"/>
        <n v="1411590"/>
        <n v="1510000"/>
        <n v="38554"/>
        <n v="166650"/>
        <n v="7630250"/>
        <n v="15010.51"/>
        <n v="5791.29"/>
        <n v="40271.55"/>
        <n v="24544.9"/>
        <n v="197390.86"/>
        <n v="198558.84"/>
        <n v="10200"/>
        <n v="390168.44"/>
        <n v="909255"/>
        <n v="3467000"/>
        <n v="630000"/>
        <n v="24563.58"/>
        <n v="319000"/>
        <n v="15575700"/>
        <n v="743000"/>
        <n v="31400"/>
        <n v="480000"/>
        <n v="86044"/>
        <n v="2109720.9"/>
        <n v="523421.01"/>
        <n v="4150"/>
        <n v="84960"/>
        <n v="1169401.5"/>
        <n v="81638.68"/>
        <n v="7840"/>
        <n v="142489.95"/>
        <n v="124276.48"/>
        <n v="108000"/>
        <n v="13160"/>
        <n v="27240"/>
        <n v="8559.4"/>
        <n v="36360"/>
        <n v="37089.19"/>
        <n v="29000"/>
        <n v="33898.33"/>
        <n v="46192.91"/>
        <n v="18458.92"/>
        <n v="1622.89"/>
        <n v="10190.2"/>
        <n v="40000"/>
        <n v="19342"/>
        <n v="416377.16"/>
        <n v="566550"/>
        <n v="1720"/>
        <n v="60427.24"/>
        <n v="32161.35"/>
        <n v="2209.55"/>
        <n v="23023"/>
        <n v="19383.96"/>
        <n v="880620"/>
        <n v="17236.96"/>
        <n v="23130.8"/>
        <n v="45300.76"/>
        <n v="346719.85"/>
        <n v="53278.71"/>
        <n v="2593.37"/>
        <n v="10091.4"/>
        <n v="14652.95"/>
        <n v="108535"/>
        <n v="78709.63"/>
        <n v="20543.21"/>
        <n v="2679"/>
        <n v="29634.7"/>
        <n v="12393"/>
        <n v="5050"/>
        <n v="577.74"/>
        <n v="13525.56"/>
        <n v="38229.17"/>
        <n v="4427.93"/>
        <n v="4684"/>
        <n v="6700"/>
        <n v="20340.6"/>
        <n v="14250"/>
        <n v="2901"/>
        <n v="12081.82"/>
        <n v="453.38"/>
        <n v="4250"/>
        <n v="6626.75"/>
        <n v="774.71"/>
        <n v="363.26"/>
        <n v="7342.44"/>
        <n v="801.88"/>
        <n v="1776"/>
        <n v="1262.5"/>
        <n v="11368"/>
        <n v="42000"/>
        <n v="17618.96"/>
        <n v="142277.39"/>
        <n v="258.8"/>
        <n v="913.51"/>
        <n v="4995.17"/>
        <n v="12000"/>
        <n v="221396.76"/>
        <n v="2400000"/>
        <n v="322028.86"/>
        <n v="16497"/>
        <n v="71216.6"/>
        <n v="119582.4"/>
        <n v="12972.48"/>
        <n v="1319.43"/>
        <n v="959000"/>
        <n v="89600"/>
        <n v="48208.71"/>
        <n v="9501.82"/>
        <n v="4854.43"/>
        <n v="644.67"/>
        <n v="5378.64"/>
        <n v="16652.13"/>
        <n v="1300.84"/>
        <n v="716.05"/>
        <n v="202682.24"/>
        <n v="15130"/>
        <n v="117432.07"/>
        <n v="33610"/>
        <n v="20078.49"/>
        <n v="24044.9"/>
        <n v="21619.83"/>
        <n v="1457.16"/>
        <n v="24839.84"/>
        <n v="2692.93"/>
        <n v="1712"/>
        <n v="224518.4"/>
        <n v="1000000"/>
        <n v="18085.76"/>
        <n v="32728"/>
        <n v="10985.92"/>
        <n v="118599.65"/>
        <n v="71440"/>
        <n v="69539.31"/>
        <n v="73224.48"/>
        <n v="4019.57"/>
        <n v="1097.43"/>
        <n v="3642.82"/>
        <n v="6800"/>
        <n v="18400"/>
        <n v="21888.78"/>
        <n v="59919.75"/>
        <n v="120600"/>
        <n v="160000"/>
        <n v="44107422.03"/>
        <n v="1297889.42"/>
        <n v="14370318.49"/>
        <n v="20060"/>
        <n v="198"/>
        <n v="568.3"/>
        <n v="4497.7"/>
        <n v="1095.27"/>
        <n v="974.2"/>
        <n v="384992.21"/>
        <n v="986"/>
        <n v="961000"/>
        <n v="102288"/>
        <n v="8800"/>
        <n v="2835.56"/>
        <n v="73482.8"/>
        <n v="37861.11"/>
        <n v="197044.64"/>
        <n v="31680"/>
        <n v="84500"/>
        <n v="4370000"/>
        <n v="1395000"/>
        <n v="135000"/>
        <n v="5700"/>
        <n v="5622"/>
        <n v="7976.88"/>
        <n v="75870.32"/>
        <n v="1815.2"/>
        <n v="39000"/>
        <n v="8110.35"/>
        <n v="1000"/>
        <n v="35000"/>
        <n v="467899.04"/>
        <n v="75614.73"/>
        <n v="1335"/>
        <n v="290"/>
        <n v="3232.2"/>
        <n v="259888"/>
        <n v="4650.65"/>
        <n v="1728"/>
        <n v="17857.14"/>
        <n v="927500"/>
        <n v="420000"/>
        <n v="23015.3"/>
        <n v="10400"/>
        <n v="2312301.88"/>
        <n v="150000"/>
        <n v="1262"/>
        <n v="118.44"/>
        <n v="1868.9"/>
        <n v="6911.29"/>
        <n v="878.04"/>
        <n v="5601.8"/>
        <n v="12358.77"/>
        <n v="19038.93"/>
        <n v="8000"/>
        <n v="5480023.21"/>
        <n v="31643.1"/>
        <n v="5007.9"/>
        <n v="15736.05"/>
        <n v="7018.8"/>
        <n v="2964469.56"/>
        <n v="24390"/>
        <n v="12500"/>
        <n v="1400"/>
        <n v="15855.85"/>
        <n v="302099.88"/>
        <n v="53420"/>
        <n v="119900"/>
        <n v="305739.67"/>
        <n v="292833.79"/>
        <n v="405915.93"/>
        <n v="423951.11"/>
        <n v="261295.68"/>
        <n v="1535679.02"/>
        <n v="7320276.03"/>
        <n v="5031.29"/>
        <n v="242338.87"/>
        <n v="485750"/>
        <n v="22500"/>
        <n v="82280.16"/>
        <n v="4769"/>
        <n v="3066.93"/>
        <n v="765"/>
        <n v="36130"/>
        <n v="3252648.39"/>
        <n v="1042808.92"/>
        <n v="48427"/>
        <n v="22651.5"/>
        <n v="28800"/>
        <n v="13217"/>
        <n v="15600"/>
        <n v="112672"/>
        <n v="15777.81"/>
        <n v="22409.86"/>
        <n v="6600"/>
        <n v="4000"/>
        <n v="14943.36"/>
        <n v="14210"/>
        <n v="6395"/>
        <n v="500"/>
        <n v="10509"/>
        <n v="50000"/>
        <n v="994254.48"/>
        <n v="2329.5"/>
        <n v="5604.6"/>
        <n v="1134.25"/>
        <n v="5152.9"/>
        <n v="6661.85"/>
        <n v="7618"/>
        <n v="29040"/>
        <n v="16858"/>
        <n v="14333"/>
        <n v="203847.38"/>
        <n v="54248.16"/>
      </sharedItems>
    </cacheField>
    <cacheField name="2023年支出" numFmtId="177">
      <sharedItems containsString="0" containsBlank="1" containsNumber="1" minValue="0" maxValue="109309880.95" count="389">
        <m/>
        <n v="135430"/>
        <n v="9123812.41"/>
        <n v="365388.52"/>
        <n v="64892"/>
        <n v="160813.9"/>
        <n v="51143.5"/>
        <n v="366214.9"/>
        <n v="2612"/>
        <n v="36065.62"/>
        <n v="20989.95"/>
        <n v="26180"/>
        <n v="45971"/>
        <n v="0"/>
        <n v="4120050"/>
        <n v="39049137.5"/>
        <n v="4026733.94"/>
        <n v="50001091.44"/>
        <n v="11635.2"/>
        <n v="109309880.95"/>
        <n v="46046198.2"/>
        <n v="2126148.59"/>
        <n v="4031408"/>
        <n v="19258065.8"/>
        <n v="576990.16"/>
        <n v="8629263.64"/>
        <n v="230506.01"/>
        <n v="8044175.92"/>
        <n v="24691218"/>
        <n v="4460600"/>
        <n v="2591160"/>
        <n v="1008240"/>
        <n v="2761691"/>
        <n v="1466571.8"/>
        <n v="588599.1"/>
        <n v="13000"/>
        <n v="4748.97"/>
        <n v="810.01"/>
        <n v="11958"/>
        <n v="12000"/>
        <n v="4000"/>
        <n v="10000"/>
        <n v="8000"/>
        <n v="11000"/>
        <n v="9600"/>
        <n v="10844"/>
        <n v="6000"/>
        <n v="16800"/>
        <n v="19945.4"/>
        <n v="40000"/>
        <n v="15000"/>
        <n v="5960"/>
        <n v="225"/>
        <n v="5000"/>
        <n v="205328"/>
        <n v="17500"/>
        <n v="20000"/>
        <n v="2133077"/>
        <n v="28501"/>
        <n v="98742.78"/>
        <n v="2352.34"/>
        <n v="276328.8"/>
        <n v="4387"/>
        <n v="49630.26"/>
        <n v="45800"/>
        <n v="5780.2"/>
        <n v="374804.06"/>
        <n v="264835.61"/>
        <n v="90000"/>
        <n v="292095"/>
        <n v="1115"/>
        <n v="494.8"/>
        <n v="18500"/>
        <n v="2490"/>
        <n v="7988.6"/>
        <n v="5023.67"/>
        <n v="2000"/>
        <n v="16163.4"/>
        <n v="9983"/>
        <n v="2920"/>
        <n v="69873.8"/>
        <n v="49500"/>
        <n v="220000"/>
        <n v="5888.99"/>
        <n v="17551.29"/>
        <n v="197787.09"/>
        <n v="350624"/>
        <n v="822734.28"/>
        <n v="522671.28"/>
        <n v="122715"/>
        <n v="683639.98"/>
        <n v="37007.92"/>
        <n v="110000"/>
        <n v="732600.43"/>
        <n v="54278.33"/>
        <n v="165750"/>
        <n v="44550"/>
        <n v="99970.05"/>
        <n v="71800"/>
        <n v="78930"/>
        <n v="711760"/>
        <n v="79162.58"/>
        <n v="32988.5"/>
        <n v="29600407.99"/>
        <n v="511311.93"/>
        <n v="15520"/>
        <n v="4708.61"/>
        <n v="47620"/>
        <n v="250000"/>
        <n v="12294"/>
        <n v="16000"/>
        <n v="2508.98"/>
        <n v="147500"/>
        <n v="11322"/>
        <n v="193629.74"/>
        <n v="408300"/>
        <n v="160154.75"/>
        <n v="115000"/>
        <n v="50000"/>
        <n v="59960"/>
        <n v="1119874.03"/>
        <n v="91237.34"/>
        <n v="316160"/>
        <n v="59953"/>
        <n v="325903.42"/>
        <n v="89700"/>
        <n v="14080"/>
        <n v="42720"/>
        <n v="157726.7"/>
        <n v="45000"/>
        <n v="89743.07"/>
        <n v="80000"/>
        <n v="165000"/>
        <n v="13599.14"/>
        <n v="3600"/>
        <n v="129998.84"/>
        <n v="99995"/>
        <n v="60000"/>
        <n v="1143071.2"/>
        <n v="380000"/>
        <n v="881999.49"/>
        <n v="9949"/>
        <n v="49926.6"/>
        <n v="1658.78"/>
        <n v="29999.44"/>
        <n v="498319.76"/>
        <n v="29900"/>
        <n v="139999.74"/>
        <n v="178047.34"/>
        <n v="3473.61"/>
        <n v="3000"/>
        <n v="79394.43"/>
        <n v="70000"/>
        <n v="24938"/>
        <n v="138456.18"/>
        <n v="162641.97"/>
        <n v="16080"/>
        <n v="34950"/>
        <n v="52000"/>
        <n v="138936"/>
        <n v="30000"/>
        <n v="1689000"/>
        <n v="75000"/>
        <n v="58580"/>
        <n v="10400"/>
        <n v="4087.14"/>
        <n v="32540"/>
        <n v="49968"/>
        <n v="130000"/>
        <n v="17988.4"/>
        <n v="53251"/>
        <n v="70549"/>
        <n v="35960"/>
        <n v="9500"/>
        <n v="11160100"/>
        <n v="2607000"/>
        <n v="180000"/>
        <n v="464568.07"/>
        <n v="360000"/>
        <n v="198000"/>
        <n v="144000"/>
        <n v="13229900"/>
        <n v="2070000"/>
        <n v="202000"/>
        <n v="25327.38"/>
        <n v="6100"/>
        <n v="67100"/>
        <n v="11480"/>
        <n v="24586.9"/>
        <n v="227499.6"/>
        <n v="221779"/>
        <n v="123000"/>
        <n v="316379"/>
        <n v="962650"/>
        <n v="3165000"/>
        <n v="724119.6"/>
        <n v="260000"/>
        <n v="22797600"/>
        <n v="820000"/>
        <n v="8952000"/>
        <n v="720000"/>
        <n v="74100"/>
        <n v="2400428.46"/>
        <n v="772395.82"/>
        <n v="8882"/>
        <n v="404014"/>
        <n v="28601.35"/>
        <n v="32963.77"/>
        <n v="1377677.55"/>
        <n v="222140.3"/>
        <n v="168592.48"/>
        <n v="230696.9"/>
        <n v="163246.65"/>
        <n v="22566.11"/>
        <n v="138352"/>
        <n v="13252.18"/>
        <n v="21227.16"/>
        <n v="530657.58"/>
        <n v="1386150"/>
        <n v="22999.98"/>
        <n v="3571.35"/>
        <n v="48000"/>
        <n v="56079"/>
        <n v="900000"/>
        <n v="485500"/>
        <n v="24947.5"/>
        <n v="124769"/>
        <n v="3366.65"/>
        <n v="22260"/>
        <n v="1120944.55"/>
        <n v="36000"/>
        <n v="2200"/>
        <n v="29478.58"/>
        <n v="49999.51"/>
        <n v="564655"/>
        <n v="144999.55"/>
        <n v="3799.98"/>
        <n v="32385.88"/>
        <n v="47616.08"/>
        <n v="159493.02"/>
        <n v="25000"/>
        <n v="5620"/>
        <n v="29883.6"/>
        <n v="1000"/>
        <n v="1700"/>
        <n v="6160"/>
        <n v="62999.74"/>
        <n v="19638"/>
        <n v="22000"/>
        <n v="685.46"/>
        <n v="11780"/>
        <n v="26572"/>
        <n v="12644"/>
        <n v="7000"/>
        <n v="56225.29"/>
        <n v="33944"/>
        <n v="32600.42"/>
        <n v="1185.66"/>
        <n v="4584"/>
        <n v="1982.4"/>
        <n v="26640"/>
        <n v="35000"/>
        <n v="2400"/>
        <n v="520690"/>
        <n v="3469.46"/>
        <n v="1900"/>
        <n v="29388.11"/>
        <n v="8849.01"/>
        <n v="2034.9"/>
        <n v="1547620"/>
        <n v="300000"/>
        <n v="38400"/>
        <n v="34901.03"/>
        <n v="21553.8"/>
        <n v="8300"/>
        <n v="3219.45"/>
        <n v="1019.53"/>
        <n v="248576.89"/>
        <n v="196417.06"/>
        <n v="36690"/>
        <n v="34000"/>
        <n v="33000"/>
        <n v="2520.12"/>
        <n v="26000"/>
        <n v="15481.6"/>
        <n v="1000000"/>
        <n v="2497000"/>
        <n v="28000"/>
        <n v="13500"/>
        <n v="33599"/>
        <n v="139985.7"/>
        <n v="150000"/>
        <n v="5529.01"/>
        <n v="2076.26"/>
        <n v="10919.74"/>
        <n v="7160"/>
        <n v="43645.26"/>
        <n v="59952.94"/>
        <n v="1152"/>
        <n v="39957471.67"/>
        <n v="2780000"/>
        <n v="14370318.49"/>
        <n v="27200"/>
        <n v="1611.41"/>
        <n v="19593.1"/>
        <n v="1440"/>
        <n v="590179.38"/>
        <n v="27938.54"/>
        <n v="933000"/>
        <n v="6400"/>
        <n v="2602.31"/>
        <n v="108757"/>
        <n v="77222"/>
        <n v="63972.38"/>
        <n v="52800"/>
        <n v="4090000"/>
        <n v="5600"/>
        <n v="7199.9"/>
        <n v="800"/>
        <n v="29999.72"/>
        <n v="769336"/>
        <n v="19743.5"/>
        <n v="24865.34"/>
        <n v="49970"/>
        <n v="139500"/>
        <n v="157000"/>
        <n v="58000"/>
        <n v="489600"/>
        <n v="3823457.8"/>
        <n v="1910"/>
        <n v="259.32"/>
        <n v="2772.4"/>
        <n v="5996"/>
        <n v="1598.55"/>
        <n v="1122"/>
        <n v="33356"/>
        <n v="41440"/>
        <n v="19996"/>
        <n v="44788.31"/>
        <n v="7593.78"/>
        <n v="27549.33"/>
        <n v="24676"/>
        <n v="19999.7"/>
        <n v="3945228.23"/>
        <n v="5970"/>
        <n v="317760"/>
        <n v="185030"/>
        <n v="92400"/>
        <n v="359576.29"/>
        <n v="570890.6"/>
        <n v="448292.27"/>
        <n v="548928.44"/>
        <n v="2539046.61"/>
        <n v="5823101.55"/>
        <n v="11545.56"/>
        <n v="950"/>
        <n v="271966"/>
        <n v="963750"/>
        <n v="54000"/>
        <n v="10265"/>
        <n v="4227.95"/>
        <n v="482428.67"/>
        <n v="36930"/>
        <n v="7779207.33"/>
        <n v="1909056"/>
        <n v="400"/>
        <n v="75912.78"/>
        <n v="29901.5"/>
        <n v="191900"/>
        <n v="13200"/>
        <n v="59045.5"/>
        <n v="1426700.8"/>
        <n v="1500"/>
        <n v="26999.29"/>
        <n v="1650"/>
        <n v="234559.64"/>
        <n v="500"/>
        <n v="24999.1"/>
        <n v="3800000"/>
        <n v="5797"/>
        <n v="20826"/>
        <n v="128320"/>
        <n v="1896.64"/>
        <n v="32520"/>
        <n v="9999.03"/>
        <n v="7330"/>
        <n v="22670"/>
        <n v="29991.2"/>
        <n v="80900"/>
      </sharedItems>
    </cacheField>
    <cacheField name="拟安排" numFmtId="0">
      <sharedItems containsString="0" containsBlank="1" containsNumber="1" minValue="0" maxValue="1072001415.04174" count="247">
        <n v="1072001415.04174"/>
        <n v="576967470.415491"/>
        <n v="1000000"/>
        <n v="10000000"/>
        <n v="200000"/>
        <n v="180000"/>
        <n v="4020000"/>
        <n v="39000000"/>
        <m/>
        <n v="4000000"/>
        <n v="1500000"/>
        <n v="150000"/>
        <n v="31000000"/>
        <n v="139309600"/>
        <n v="0"/>
        <n v="52147524"/>
        <n v="132042644"/>
        <n v="1457000"/>
        <n v="53565731.7274907"/>
        <n v="3026000"/>
        <n v="3925000"/>
        <n v="30243226.88"/>
        <n v="945100.84"/>
        <n v="13987492.432"/>
        <n v="378040.336"/>
        <n v="15121613.44"/>
        <n v="22682420.16"/>
        <n v="4600000"/>
        <n v="2786400"/>
        <n v="1050960"/>
        <n v="5014048"/>
        <n v="1250313.6"/>
        <n v="83249.2"/>
        <n v="511105.8"/>
        <n v="74000"/>
        <n v="12000"/>
        <n v="15000"/>
        <n v="11000"/>
        <n v="10000"/>
        <n v="26000"/>
        <n v="58600"/>
        <n v="9600"/>
        <n v="35000"/>
        <n v="5000"/>
        <n v="4038900"/>
        <n v="20000"/>
        <n v="61000"/>
        <n v="78000"/>
        <n v="2584900"/>
        <n v="1155000"/>
        <n v="100000"/>
        <n v="2381220"/>
        <n v="25000"/>
        <n v="588550"/>
        <n v="40000"/>
        <n v="6000"/>
        <n v="182000"/>
        <n v="693000"/>
        <n v="300000"/>
        <n v="90000"/>
        <n v="341670"/>
        <n v="99000"/>
        <n v="23000"/>
        <n v="987800"/>
        <n v="70000"/>
        <n v="50000"/>
        <n v="29000"/>
        <n v="220000"/>
        <n v="80000"/>
        <n v="18800"/>
        <n v="400000"/>
        <n v="24999179.06"/>
        <n v="250000"/>
        <n v="350000"/>
        <n v="900000"/>
        <n v="530000"/>
        <n v="130000"/>
        <n v="2000000"/>
        <n v="257400"/>
        <n v="46800"/>
        <n v="75000"/>
        <n v="700000"/>
        <n v="175000"/>
        <n v="320000"/>
        <n v="435000"/>
        <n v="9000000"/>
        <n v="2293000"/>
        <n v="60000"/>
        <n v="30000"/>
        <n v="59000"/>
        <n v="2929979.06"/>
        <n v="500000"/>
        <n v="340000"/>
        <n v="1730000"/>
        <n v="1050000"/>
        <n v="680000"/>
        <n v="9660000"/>
        <n v="1100000"/>
        <n v="348000"/>
        <n v="1550000"/>
        <n v="551000"/>
        <n v="311000"/>
        <n v="1600000"/>
        <n v="2456680"/>
        <n v="1006680"/>
        <n v="380000"/>
        <n v="750000"/>
        <n v="1090000"/>
        <n v="140000"/>
        <n v="240000"/>
        <n v="2974895"/>
        <n v="30300"/>
        <n v="255000"/>
        <n v="153900"/>
        <n v="48695"/>
        <n v="52000"/>
        <n v="1850000"/>
        <n v="19553739.6"/>
        <n v="66880"/>
        <n v="155000"/>
        <n v="55000"/>
        <n v="11489200"/>
        <n v="2855559.6"/>
        <n v="162000"/>
        <n v="1525000"/>
        <n v="71600"/>
        <n v="2578100"/>
        <n v="150400"/>
        <n v="25344644"/>
        <n v="10067928"/>
        <n v="4642600"/>
        <n v="9032400"/>
        <n v="816000"/>
        <n v="181200"/>
        <n v="354516"/>
        <n v="5960150"/>
        <n v="3000000"/>
        <n v="1200000"/>
        <n v="1320150"/>
        <n v="7366400"/>
        <n v="160000"/>
        <n v="120000"/>
        <n v="600000"/>
        <n v="1126400"/>
        <n v="1773780"/>
        <n v="54280"/>
        <n v="562500"/>
        <n v="17000"/>
        <n v="899300"/>
        <n v="49300"/>
        <n v="800000"/>
        <n v="374560"/>
        <n v="24520"/>
        <n v="40040"/>
        <n v="439760"/>
        <n v="34760"/>
        <n v="225000"/>
        <n v="85720"/>
        <n v="5720"/>
        <n v="67760"/>
        <n v="7760"/>
        <n v="471540"/>
        <n v="21540"/>
        <n v="43680"/>
        <n v="13680"/>
        <n v="48720"/>
        <n v="18720"/>
        <n v="93560"/>
        <n v="43560"/>
        <n v="457500"/>
        <n v="2500"/>
        <n v="420000"/>
        <n v="751960"/>
        <n v="721960"/>
        <n v="16100000"/>
        <n v="15000000"/>
        <n v="3406500"/>
        <n v="2083000"/>
        <n v="45000"/>
        <n v="7500"/>
        <n v="1000"/>
        <n v="780000"/>
        <n v="679600"/>
        <n v="659600"/>
        <n v="3966800"/>
        <n v="2497000"/>
        <n v="119000"/>
        <n v="72800"/>
        <n v="1017600"/>
        <n v="14000"/>
        <n v="33600"/>
        <n v="236860"/>
        <n v="7160"/>
        <n v="207700"/>
        <n v="53906395.17625"/>
        <n v="197600"/>
        <n v="2000"/>
        <n v="128700"/>
        <n v="8800000"/>
        <n v="1110000"/>
        <n v="29300000"/>
        <n v="13878095.17625"/>
        <n v="1620720"/>
        <n v="611720"/>
        <n v="979000"/>
        <n v="178794100"/>
        <n v="110000"/>
        <n v="290000"/>
        <n v="5230000"/>
        <n v="3100000"/>
        <n v="2500000"/>
        <n v="450000"/>
        <n v="5500000"/>
        <n v="50150000"/>
        <n v="90794100"/>
        <n v="1773500"/>
        <n v="513500"/>
        <n v="13900000"/>
        <n v="3900000"/>
        <n v="5000000"/>
        <n v="4500000"/>
        <n v="3000"/>
        <n v="69281000"/>
        <n v="25000000"/>
        <n v="376000"/>
        <n v="7500000"/>
        <n v="280000"/>
        <n v="980000"/>
        <n v="54000"/>
        <n v="430000"/>
        <n v="9631562.87"/>
        <n v="5579416.03"/>
        <n v="1787850.84"/>
        <n v="238000"/>
        <n v="14400"/>
        <n v="819096"/>
        <n v="431800"/>
        <n v="434000"/>
        <n v="4000"/>
        <n v="360000"/>
        <n v="7634258.92"/>
        <n v="7378708.92"/>
        <n v="5800"/>
        <n v="24750"/>
        <n v="620000"/>
        <n v="5400000"/>
        <n v="12000000"/>
      </sharedItems>
    </cacheField>
  </cacheFields>
</pivotCacheDefinition>
</file>

<file path=xl/pivotCache/pivotCacheRecords1.xml><?xml version="1.0" encoding="utf-8"?>
<pivotCacheRecords xmlns="http://schemas.openxmlformats.org/spreadsheetml/2006/main" xmlns:r="http://schemas.openxmlformats.org/officeDocument/2006/relationships" count="849">
  <r>
    <x v="0"/>
    <x v="0"/>
    <x v="0"/>
    <x v="0"/>
    <x v="0"/>
    <x v="0"/>
    <x v="0"/>
    <x v="0"/>
    <x v="0"/>
    <x v="0"/>
    <x v="0"/>
    <x v="0"/>
    <x v="0"/>
    <x v="0"/>
    <x v="0"/>
    <x v="0"/>
    <x v="0"/>
    <x v="0"/>
    <x v="0"/>
    <x v="0"/>
    <x v="0"/>
    <x v="0"/>
    <x v="0"/>
  </r>
  <r>
    <x v="0"/>
    <x v="0"/>
    <x v="0"/>
    <x v="0"/>
    <x v="0"/>
    <x v="1"/>
    <x v="0"/>
    <x v="0"/>
    <x v="0"/>
    <x v="0"/>
    <x v="0"/>
    <x v="0"/>
    <x v="1"/>
    <x v="0"/>
    <x v="1"/>
    <x v="1"/>
    <x v="0"/>
    <x v="0"/>
    <x v="1"/>
    <x v="0"/>
    <x v="0"/>
    <x v="1"/>
    <x v="1"/>
  </r>
  <r>
    <x v="1"/>
    <x v="0"/>
    <x v="1"/>
    <x v="1"/>
    <x v="1"/>
    <x v="2"/>
    <x v="1"/>
    <x v="1"/>
    <x v="0"/>
    <x v="0"/>
    <x v="0"/>
    <x v="0"/>
    <x v="2"/>
    <x v="1"/>
    <x v="2"/>
    <x v="2"/>
    <x v="1"/>
    <x v="1"/>
    <x v="2"/>
    <x v="1"/>
    <x v="1"/>
    <x v="2"/>
    <x v="2"/>
  </r>
  <r>
    <x v="1"/>
    <x v="0"/>
    <x v="1"/>
    <x v="2"/>
    <x v="2"/>
    <x v="2"/>
    <x v="2"/>
    <x v="2"/>
    <x v="0"/>
    <x v="0"/>
    <x v="0"/>
    <x v="0"/>
    <x v="3"/>
    <x v="2"/>
    <x v="3"/>
    <x v="2"/>
    <x v="2"/>
    <x v="2"/>
    <x v="3"/>
    <x v="2"/>
    <x v="2"/>
    <x v="3"/>
    <x v="3"/>
  </r>
  <r>
    <x v="1"/>
    <x v="0"/>
    <x v="1"/>
    <x v="3"/>
    <x v="3"/>
    <x v="2"/>
    <x v="3"/>
    <x v="3"/>
    <x v="0"/>
    <x v="0"/>
    <x v="0"/>
    <x v="0"/>
    <x v="4"/>
    <x v="0"/>
    <x v="4"/>
    <x v="2"/>
    <x v="3"/>
    <x v="3"/>
    <x v="4"/>
    <x v="3"/>
    <x v="3"/>
    <x v="4"/>
    <x v="3"/>
  </r>
  <r>
    <x v="1"/>
    <x v="0"/>
    <x v="1"/>
    <x v="3"/>
    <x v="3"/>
    <x v="2"/>
    <x v="4"/>
    <x v="4"/>
    <x v="0"/>
    <x v="0"/>
    <x v="0"/>
    <x v="0"/>
    <x v="4"/>
    <x v="0"/>
    <x v="5"/>
    <x v="2"/>
    <x v="4"/>
    <x v="4"/>
    <x v="4"/>
    <x v="4"/>
    <x v="4"/>
    <x v="4"/>
    <x v="3"/>
  </r>
  <r>
    <x v="1"/>
    <x v="0"/>
    <x v="1"/>
    <x v="4"/>
    <x v="4"/>
    <x v="2"/>
    <x v="5"/>
    <x v="5"/>
    <x v="0"/>
    <x v="0"/>
    <x v="0"/>
    <x v="0"/>
    <x v="5"/>
    <x v="0"/>
    <x v="6"/>
    <x v="2"/>
    <x v="5"/>
    <x v="5"/>
    <x v="5"/>
    <x v="5"/>
    <x v="5"/>
    <x v="5"/>
    <x v="3"/>
  </r>
  <r>
    <x v="1"/>
    <x v="0"/>
    <x v="1"/>
    <x v="4"/>
    <x v="4"/>
    <x v="2"/>
    <x v="6"/>
    <x v="6"/>
    <x v="0"/>
    <x v="0"/>
    <x v="0"/>
    <x v="0"/>
    <x v="5"/>
    <x v="0"/>
    <x v="7"/>
    <x v="2"/>
    <x v="6"/>
    <x v="6"/>
    <x v="5"/>
    <x v="6"/>
    <x v="6"/>
    <x v="5"/>
    <x v="3"/>
  </r>
  <r>
    <x v="1"/>
    <x v="0"/>
    <x v="1"/>
    <x v="4"/>
    <x v="4"/>
    <x v="2"/>
    <x v="7"/>
    <x v="7"/>
    <x v="0"/>
    <x v="0"/>
    <x v="0"/>
    <x v="0"/>
    <x v="5"/>
    <x v="0"/>
    <x v="8"/>
    <x v="2"/>
    <x v="7"/>
    <x v="7"/>
    <x v="5"/>
    <x v="7"/>
    <x v="7"/>
    <x v="5"/>
    <x v="3"/>
  </r>
  <r>
    <x v="1"/>
    <x v="0"/>
    <x v="1"/>
    <x v="4"/>
    <x v="4"/>
    <x v="2"/>
    <x v="8"/>
    <x v="8"/>
    <x v="0"/>
    <x v="0"/>
    <x v="0"/>
    <x v="0"/>
    <x v="5"/>
    <x v="0"/>
    <x v="9"/>
    <x v="2"/>
    <x v="8"/>
    <x v="8"/>
    <x v="5"/>
    <x v="8"/>
    <x v="8"/>
    <x v="5"/>
    <x v="3"/>
  </r>
  <r>
    <x v="1"/>
    <x v="0"/>
    <x v="1"/>
    <x v="4"/>
    <x v="4"/>
    <x v="2"/>
    <x v="9"/>
    <x v="9"/>
    <x v="0"/>
    <x v="0"/>
    <x v="0"/>
    <x v="0"/>
    <x v="5"/>
    <x v="0"/>
    <x v="10"/>
    <x v="2"/>
    <x v="9"/>
    <x v="9"/>
    <x v="5"/>
    <x v="9"/>
    <x v="9"/>
    <x v="5"/>
    <x v="3"/>
  </r>
  <r>
    <x v="1"/>
    <x v="0"/>
    <x v="1"/>
    <x v="4"/>
    <x v="4"/>
    <x v="2"/>
    <x v="10"/>
    <x v="10"/>
    <x v="0"/>
    <x v="0"/>
    <x v="0"/>
    <x v="0"/>
    <x v="5"/>
    <x v="0"/>
    <x v="11"/>
    <x v="2"/>
    <x v="10"/>
    <x v="10"/>
    <x v="5"/>
    <x v="10"/>
    <x v="10"/>
    <x v="5"/>
    <x v="3"/>
  </r>
  <r>
    <x v="1"/>
    <x v="0"/>
    <x v="1"/>
    <x v="4"/>
    <x v="4"/>
    <x v="2"/>
    <x v="11"/>
    <x v="11"/>
    <x v="0"/>
    <x v="0"/>
    <x v="0"/>
    <x v="0"/>
    <x v="5"/>
    <x v="0"/>
    <x v="12"/>
    <x v="2"/>
    <x v="11"/>
    <x v="11"/>
    <x v="5"/>
    <x v="11"/>
    <x v="11"/>
    <x v="5"/>
    <x v="3"/>
  </r>
  <r>
    <x v="1"/>
    <x v="0"/>
    <x v="1"/>
    <x v="4"/>
    <x v="4"/>
    <x v="2"/>
    <x v="12"/>
    <x v="12"/>
    <x v="0"/>
    <x v="0"/>
    <x v="0"/>
    <x v="0"/>
    <x v="5"/>
    <x v="0"/>
    <x v="13"/>
    <x v="2"/>
    <x v="12"/>
    <x v="12"/>
    <x v="5"/>
    <x v="12"/>
    <x v="12"/>
    <x v="5"/>
    <x v="3"/>
  </r>
  <r>
    <x v="1"/>
    <x v="0"/>
    <x v="1"/>
    <x v="4"/>
    <x v="4"/>
    <x v="2"/>
    <x v="13"/>
    <x v="13"/>
    <x v="0"/>
    <x v="0"/>
    <x v="0"/>
    <x v="0"/>
    <x v="5"/>
    <x v="0"/>
    <x v="14"/>
    <x v="2"/>
    <x v="13"/>
    <x v="13"/>
    <x v="5"/>
    <x v="13"/>
    <x v="13"/>
    <x v="5"/>
    <x v="3"/>
  </r>
  <r>
    <x v="2"/>
    <x v="1"/>
    <x v="1"/>
    <x v="5"/>
    <x v="5"/>
    <x v="2"/>
    <x v="14"/>
    <x v="14"/>
    <x v="0"/>
    <x v="0"/>
    <x v="0"/>
    <x v="0"/>
    <x v="6"/>
    <x v="0"/>
    <x v="15"/>
    <x v="2"/>
    <x v="14"/>
    <x v="14"/>
    <x v="6"/>
    <x v="14"/>
    <x v="14"/>
    <x v="6"/>
    <x v="4"/>
  </r>
  <r>
    <x v="2"/>
    <x v="2"/>
    <x v="1"/>
    <x v="6"/>
    <x v="6"/>
    <x v="2"/>
    <x v="15"/>
    <x v="15"/>
    <x v="0"/>
    <x v="0"/>
    <x v="0"/>
    <x v="0"/>
    <x v="7"/>
    <x v="0"/>
    <x v="16"/>
    <x v="2"/>
    <x v="15"/>
    <x v="15"/>
    <x v="7"/>
    <x v="15"/>
    <x v="15"/>
    <x v="7"/>
    <x v="5"/>
  </r>
  <r>
    <x v="2"/>
    <x v="2"/>
    <x v="1"/>
    <x v="7"/>
    <x v="0"/>
    <x v="2"/>
    <x v="16"/>
    <x v="16"/>
    <x v="0"/>
    <x v="0"/>
    <x v="0"/>
    <x v="0"/>
    <x v="8"/>
    <x v="0"/>
    <x v="17"/>
    <x v="2"/>
    <x v="16"/>
    <x v="16"/>
    <x v="8"/>
    <x v="16"/>
    <x v="13"/>
    <x v="8"/>
    <x v="6"/>
  </r>
  <r>
    <x v="2"/>
    <x v="1"/>
    <x v="1"/>
    <x v="8"/>
    <x v="7"/>
    <x v="2"/>
    <x v="17"/>
    <x v="17"/>
    <x v="0"/>
    <x v="0"/>
    <x v="0"/>
    <x v="0"/>
    <x v="9"/>
    <x v="0"/>
    <x v="18"/>
    <x v="2"/>
    <x v="17"/>
    <x v="17"/>
    <x v="9"/>
    <x v="17"/>
    <x v="16"/>
    <x v="9"/>
    <x v="7"/>
  </r>
  <r>
    <x v="1"/>
    <x v="0"/>
    <x v="0"/>
    <x v="0"/>
    <x v="0"/>
    <x v="3"/>
    <x v="0"/>
    <x v="18"/>
    <x v="0"/>
    <x v="0"/>
    <x v="0"/>
    <x v="0"/>
    <x v="10"/>
    <x v="0"/>
    <x v="19"/>
    <x v="3"/>
    <x v="0"/>
    <x v="0"/>
    <x v="10"/>
    <x v="0"/>
    <x v="0"/>
    <x v="10"/>
    <x v="8"/>
  </r>
  <r>
    <x v="3"/>
    <x v="0"/>
    <x v="2"/>
    <x v="0"/>
    <x v="0"/>
    <x v="2"/>
    <x v="18"/>
    <x v="19"/>
    <x v="0"/>
    <x v="0"/>
    <x v="0"/>
    <x v="0"/>
    <x v="11"/>
    <x v="0"/>
    <x v="19"/>
    <x v="3"/>
    <x v="0"/>
    <x v="0"/>
    <x v="10"/>
    <x v="0"/>
    <x v="0"/>
    <x v="11"/>
    <x v="9"/>
  </r>
  <r>
    <x v="4"/>
    <x v="0"/>
    <x v="3"/>
    <x v="9"/>
    <x v="8"/>
    <x v="2"/>
    <x v="0"/>
    <x v="20"/>
    <x v="0"/>
    <x v="0"/>
    <x v="0"/>
    <x v="0"/>
    <x v="12"/>
    <x v="3"/>
    <x v="20"/>
    <x v="2"/>
    <x v="0"/>
    <x v="18"/>
    <x v="11"/>
    <x v="0"/>
    <x v="0"/>
    <x v="12"/>
    <x v="10"/>
  </r>
  <r>
    <x v="5"/>
    <x v="0"/>
    <x v="0"/>
    <x v="0"/>
    <x v="0"/>
    <x v="2"/>
    <x v="19"/>
    <x v="21"/>
    <x v="0"/>
    <x v="0"/>
    <x v="0"/>
    <x v="0"/>
    <x v="13"/>
    <x v="0"/>
    <x v="21"/>
    <x v="2"/>
    <x v="18"/>
    <x v="19"/>
    <x v="4"/>
    <x v="14"/>
    <x v="13"/>
    <x v="2"/>
    <x v="11"/>
  </r>
  <r>
    <x v="6"/>
    <x v="3"/>
    <x v="0"/>
    <x v="0"/>
    <x v="0"/>
    <x v="4"/>
    <x v="20"/>
    <x v="22"/>
    <x v="0"/>
    <x v="0"/>
    <x v="0"/>
    <x v="0"/>
    <x v="14"/>
    <x v="0"/>
    <x v="22"/>
    <x v="4"/>
    <x v="19"/>
    <x v="20"/>
    <x v="12"/>
    <x v="18"/>
    <x v="17"/>
    <x v="13"/>
    <x v="12"/>
  </r>
  <r>
    <x v="6"/>
    <x v="3"/>
    <x v="0"/>
    <x v="0"/>
    <x v="0"/>
    <x v="4"/>
    <x v="21"/>
    <x v="23"/>
    <x v="0"/>
    <x v="0"/>
    <x v="0"/>
    <x v="0"/>
    <x v="13"/>
    <x v="0"/>
    <x v="23"/>
    <x v="4"/>
    <x v="20"/>
    <x v="21"/>
    <x v="13"/>
    <x v="14"/>
    <x v="18"/>
    <x v="2"/>
    <x v="13"/>
  </r>
  <r>
    <x v="6"/>
    <x v="3"/>
    <x v="0"/>
    <x v="0"/>
    <x v="0"/>
    <x v="4"/>
    <x v="22"/>
    <x v="24"/>
    <x v="0"/>
    <x v="0"/>
    <x v="0"/>
    <x v="0"/>
    <x v="15"/>
    <x v="0"/>
    <x v="24"/>
    <x v="4"/>
    <x v="21"/>
    <x v="22"/>
    <x v="14"/>
    <x v="19"/>
    <x v="19"/>
    <x v="14"/>
    <x v="14"/>
  </r>
  <r>
    <x v="6"/>
    <x v="3"/>
    <x v="0"/>
    <x v="0"/>
    <x v="0"/>
    <x v="4"/>
    <x v="23"/>
    <x v="25"/>
    <x v="0"/>
    <x v="0"/>
    <x v="0"/>
    <x v="0"/>
    <x v="16"/>
    <x v="4"/>
    <x v="25"/>
    <x v="4"/>
    <x v="22"/>
    <x v="23"/>
    <x v="15"/>
    <x v="14"/>
    <x v="13"/>
    <x v="15"/>
    <x v="3"/>
  </r>
  <r>
    <x v="6"/>
    <x v="3"/>
    <x v="0"/>
    <x v="0"/>
    <x v="0"/>
    <x v="4"/>
    <x v="24"/>
    <x v="26"/>
    <x v="0"/>
    <x v="0"/>
    <x v="0"/>
    <x v="0"/>
    <x v="17"/>
    <x v="0"/>
    <x v="26"/>
    <x v="4"/>
    <x v="23"/>
    <x v="24"/>
    <x v="16"/>
    <x v="20"/>
    <x v="20"/>
    <x v="16"/>
    <x v="15"/>
  </r>
  <r>
    <x v="7"/>
    <x v="0"/>
    <x v="0"/>
    <x v="0"/>
    <x v="0"/>
    <x v="4"/>
    <x v="18"/>
    <x v="27"/>
    <x v="0"/>
    <x v="0"/>
    <x v="0"/>
    <x v="0"/>
    <x v="18"/>
    <x v="5"/>
    <x v="19"/>
    <x v="3"/>
    <x v="0"/>
    <x v="0"/>
    <x v="10"/>
    <x v="0"/>
    <x v="0"/>
    <x v="17"/>
    <x v="16"/>
  </r>
  <r>
    <x v="6"/>
    <x v="3"/>
    <x v="0"/>
    <x v="0"/>
    <x v="0"/>
    <x v="4"/>
    <x v="25"/>
    <x v="28"/>
    <x v="0"/>
    <x v="0"/>
    <x v="0"/>
    <x v="0"/>
    <x v="19"/>
    <x v="0"/>
    <x v="27"/>
    <x v="4"/>
    <x v="24"/>
    <x v="25"/>
    <x v="17"/>
    <x v="21"/>
    <x v="21"/>
    <x v="18"/>
    <x v="17"/>
  </r>
  <r>
    <x v="6"/>
    <x v="3"/>
    <x v="0"/>
    <x v="0"/>
    <x v="0"/>
    <x v="4"/>
    <x v="26"/>
    <x v="29"/>
    <x v="0"/>
    <x v="0"/>
    <x v="0"/>
    <x v="0"/>
    <x v="20"/>
    <x v="0"/>
    <x v="28"/>
    <x v="4"/>
    <x v="25"/>
    <x v="26"/>
    <x v="18"/>
    <x v="22"/>
    <x v="22"/>
    <x v="19"/>
    <x v="18"/>
  </r>
  <r>
    <x v="6"/>
    <x v="3"/>
    <x v="0"/>
    <x v="0"/>
    <x v="0"/>
    <x v="4"/>
    <x v="27"/>
    <x v="30"/>
    <x v="0"/>
    <x v="0"/>
    <x v="0"/>
    <x v="0"/>
    <x v="13"/>
    <x v="0"/>
    <x v="29"/>
    <x v="2"/>
    <x v="26"/>
    <x v="27"/>
    <x v="19"/>
    <x v="14"/>
    <x v="13"/>
    <x v="2"/>
    <x v="19"/>
  </r>
  <r>
    <x v="6"/>
    <x v="4"/>
    <x v="0"/>
    <x v="0"/>
    <x v="0"/>
    <x v="4"/>
    <x v="28"/>
    <x v="31"/>
    <x v="1"/>
    <x v="1"/>
    <x v="1"/>
    <x v="0"/>
    <x v="21"/>
    <x v="6"/>
    <x v="30"/>
    <x v="2"/>
    <x v="27"/>
    <x v="28"/>
    <x v="20"/>
    <x v="23"/>
    <x v="13"/>
    <x v="20"/>
    <x v="20"/>
  </r>
  <r>
    <x v="6"/>
    <x v="5"/>
    <x v="0"/>
    <x v="0"/>
    <x v="0"/>
    <x v="4"/>
    <x v="29"/>
    <x v="32"/>
    <x v="0"/>
    <x v="0"/>
    <x v="0"/>
    <x v="0"/>
    <x v="22"/>
    <x v="7"/>
    <x v="31"/>
    <x v="4"/>
    <x v="28"/>
    <x v="29"/>
    <x v="21"/>
    <x v="24"/>
    <x v="23"/>
    <x v="21"/>
    <x v="3"/>
  </r>
  <r>
    <x v="6"/>
    <x v="5"/>
    <x v="0"/>
    <x v="0"/>
    <x v="0"/>
    <x v="4"/>
    <x v="30"/>
    <x v="33"/>
    <x v="0"/>
    <x v="0"/>
    <x v="0"/>
    <x v="0"/>
    <x v="23"/>
    <x v="8"/>
    <x v="32"/>
    <x v="4"/>
    <x v="29"/>
    <x v="30"/>
    <x v="22"/>
    <x v="25"/>
    <x v="24"/>
    <x v="22"/>
    <x v="3"/>
  </r>
  <r>
    <x v="6"/>
    <x v="5"/>
    <x v="0"/>
    <x v="0"/>
    <x v="0"/>
    <x v="4"/>
    <x v="31"/>
    <x v="34"/>
    <x v="0"/>
    <x v="0"/>
    <x v="0"/>
    <x v="0"/>
    <x v="24"/>
    <x v="9"/>
    <x v="33"/>
    <x v="4"/>
    <x v="30"/>
    <x v="31"/>
    <x v="23"/>
    <x v="26"/>
    <x v="25"/>
    <x v="23"/>
    <x v="3"/>
  </r>
  <r>
    <x v="6"/>
    <x v="5"/>
    <x v="0"/>
    <x v="0"/>
    <x v="0"/>
    <x v="4"/>
    <x v="32"/>
    <x v="35"/>
    <x v="0"/>
    <x v="0"/>
    <x v="0"/>
    <x v="0"/>
    <x v="25"/>
    <x v="10"/>
    <x v="34"/>
    <x v="4"/>
    <x v="31"/>
    <x v="32"/>
    <x v="24"/>
    <x v="27"/>
    <x v="26"/>
    <x v="24"/>
    <x v="3"/>
  </r>
  <r>
    <x v="6"/>
    <x v="5"/>
    <x v="0"/>
    <x v="0"/>
    <x v="0"/>
    <x v="4"/>
    <x v="33"/>
    <x v="36"/>
    <x v="0"/>
    <x v="0"/>
    <x v="0"/>
    <x v="0"/>
    <x v="26"/>
    <x v="11"/>
    <x v="35"/>
    <x v="4"/>
    <x v="32"/>
    <x v="33"/>
    <x v="25"/>
    <x v="28"/>
    <x v="27"/>
    <x v="25"/>
    <x v="3"/>
  </r>
  <r>
    <x v="6"/>
    <x v="5"/>
    <x v="0"/>
    <x v="0"/>
    <x v="0"/>
    <x v="4"/>
    <x v="34"/>
    <x v="37"/>
    <x v="0"/>
    <x v="0"/>
    <x v="0"/>
    <x v="0"/>
    <x v="27"/>
    <x v="12"/>
    <x v="36"/>
    <x v="4"/>
    <x v="33"/>
    <x v="34"/>
    <x v="26"/>
    <x v="29"/>
    <x v="28"/>
    <x v="26"/>
    <x v="3"/>
  </r>
  <r>
    <x v="6"/>
    <x v="4"/>
    <x v="0"/>
    <x v="0"/>
    <x v="0"/>
    <x v="4"/>
    <x v="35"/>
    <x v="38"/>
    <x v="0"/>
    <x v="0"/>
    <x v="0"/>
    <x v="0"/>
    <x v="28"/>
    <x v="13"/>
    <x v="37"/>
    <x v="4"/>
    <x v="34"/>
    <x v="35"/>
    <x v="27"/>
    <x v="30"/>
    <x v="29"/>
    <x v="27"/>
    <x v="3"/>
  </r>
  <r>
    <x v="6"/>
    <x v="4"/>
    <x v="0"/>
    <x v="0"/>
    <x v="0"/>
    <x v="4"/>
    <x v="36"/>
    <x v="39"/>
    <x v="0"/>
    <x v="0"/>
    <x v="0"/>
    <x v="0"/>
    <x v="29"/>
    <x v="0"/>
    <x v="38"/>
    <x v="4"/>
    <x v="35"/>
    <x v="36"/>
    <x v="28"/>
    <x v="31"/>
    <x v="30"/>
    <x v="28"/>
    <x v="21"/>
  </r>
  <r>
    <x v="6"/>
    <x v="6"/>
    <x v="0"/>
    <x v="0"/>
    <x v="0"/>
    <x v="4"/>
    <x v="37"/>
    <x v="40"/>
    <x v="0"/>
    <x v="0"/>
    <x v="0"/>
    <x v="0"/>
    <x v="30"/>
    <x v="0"/>
    <x v="39"/>
    <x v="4"/>
    <x v="36"/>
    <x v="37"/>
    <x v="29"/>
    <x v="32"/>
    <x v="31"/>
    <x v="29"/>
    <x v="22"/>
  </r>
  <r>
    <x v="6"/>
    <x v="6"/>
    <x v="0"/>
    <x v="0"/>
    <x v="0"/>
    <x v="4"/>
    <x v="38"/>
    <x v="41"/>
    <x v="0"/>
    <x v="0"/>
    <x v="0"/>
    <x v="0"/>
    <x v="31"/>
    <x v="0"/>
    <x v="40"/>
    <x v="4"/>
    <x v="37"/>
    <x v="38"/>
    <x v="30"/>
    <x v="33"/>
    <x v="32"/>
    <x v="30"/>
    <x v="23"/>
  </r>
  <r>
    <x v="6"/>
    <x v="6"/>
    <x v="0"/>
    <x v="0"/>
    <x v="0"/>
    <x v="4"/>
    <x v="39"/>
    <x v="42"/>
    <x v="0"/>
    <x v="0"/>
    <x v="0"/>
    <x v="0"/>
    <x v="32"/>
    <x v="0"/>
    <x v="41"/>
    <x v="4"/>
    <x v="38"/>
    <x v="39"/>
    <x v="31"/>
    <x v="34"/>
    <x v="33"/>
    <x v="31"/>
    <x v="24"/>
  </r>
  <r>
    <x v="6"/>
    <x v="6"/>
    <x v="0"/>
    <x v="0"/>
    <x v="0"/>
    <x v="4"/>
    <x v="40"/>
    <x v="43"/>
    <x v="0"/>
    <x v="0"/>
    <x v="0"/>
    <x v="0"/>
    <x v="33"/>
    <x v="0"/>
    <x v="42"/>
    <x v="4"/>
    <x v="39"/>
    <x v="40"/>
    <x v="32"/>
    <x v="14"/>
    <x v="13"/>
    <x v="32"/>
    <x v="3"/>
  </r>
  <r>
    <x v="6"/>
    <x v="6"/>
    <x v="0"/>
    <x v="0"/>
    <x v="0"/>
    <x v="4"/>
    <x v="41"/>
    <x v="44"/>
    <x v="0"/>
    <x v="0"/>
    <x v="0"/>
    <x v="0"/>
    <x v="34"/>
    <x v="0"/>
    <x v="43"/>
    <x v="4"/>
    <x v="40"/>
    <x v="41"/>
    <x v="33"/>
    <x v="35"/>
    <x v="34"/>
    <x v="33"/>
    <x v="25"/>
  </r>
  <r>
    <x v="6"/>
    <x v="6"/>
    <x v="0"/>
    <x v="0"/>
    <x v="0"/>
    <x v="4"/>
    <x v="42"/>
    <x v="45"/>
    <x v="0"/>
    <x v="0"/>
    <x v="0"/>
    <x v="0"/>
    <x v="13"/>
    <x v="0"/>
    <x v="44"/>
    <x v="4"/>
    <x v="41"/>
    <x v="42"/>
    <x v="34"/>
    <x v="14"/>
    <x v="35"/>
    <x v="2"/>
    <x v="26"/>
  </r>
  <r>
    <x v="0"/>
    <x v="0"/>
    <x v="0"/>
    <x v="0"/>
    <x v="0"/>
    <x v="5"/>
    <x v="0"/>
    <x v="0"/>
    <x v="0"/>
    <x v="0"/>
    <x v="0"/>
    <x v="0"/>
    <x v="35"/>
    <x v="0"/>
    <x v="45"/>
    <x v="5"/>
    <x v="0"/>
    <x v="0"/>
    <x v="35"/>
    <x v="0"/>
    <x v="0"/>
    <x v="34"/>
    <x v="27"/>
  </r>
  <r>
    <x v="8"/>
    <x v="0"/>
    <x v="0"/>
    <x v="0"/>
    <x v="0"/>
    <x v="6"/>
    <x v="43"/>
    <x v="46"/>
    <x v="2"/>
    <x v="2"/>
    <x v="2"/>
    <x v="1"/>
    <x v="36"/>
    <x v="14"/>
    <x v="46"/>
    <x v="6"/>
    <x v="42"/>
    <x v="43"/>
    <x v="36"/>
    <x v="36"/>
    <x v="36"/>
    <x v="35"/>
    <x v="3"/>
  </r>
  <r>
    <x v="8"/>
    <x v="0"/>
    <x v="0"/>
    <x v="0"/>
    <x v="0"/>
    <x v="6"/>
    <x v="44"/>
    <x v="47"/>
    <x v="2"/>
    <x v="2"/>
    <x v="2"/>
    <x v="1"/>
    <x v="37"/>
    <x v="15"/>
    <x v="47"/>
    <x v="6"/>
    <x v="43"/>
    <x v="44"/>
    <x v="37"/>
    <x v="37"/>
    <x v="37"/>
    <x v="36"/>
    <x v="3"/>
  </r>
  <r>
    <x v="7"/>
    <x v="0"/>
    <x v="0"/>
    <x v="0"/>
    <x v="0"/>
    <x v="6"/>
    <x v="45"/>
    <x v="48"/>
    <x v="2"/>
    <x v="2"/>
    <x v="2"/>
    <x v="1"/>
    <x v="38"/>
    <x v="16"/>
    <x v="48"/>
    <x v="6"/>
    <x v="44"/>
    <x v="45"/>
    <x v="38"/>
    <x v="38"/>
    <x v="38"/>
    <x v="20"/>
    <x v="28"/>
  </r>
  <r>
    <x v="8"/>
    <x v="0"/>
    <x v="0"/>
    <x v="0"/>
    <x v="0"/>
    <x v="6"/>
    <x v="46"/>
    <x v="49"/>
    <x v="2"/>
    <x v="2"/>
    <x v="2"/>
    <x v="1"/>
    <x v="39"/>
    <x v="17"/>
    <x v="49"/>
    <x v="6"/>
    <x v="45"/>
    <x v="46"/>
    <x v="38"/>
    <x v="39"/>
    <x v="39"/>
    <x v="37"/>
    <x v="29"/>
  </r>
  <r>
    <x v="8"/>
    <x v="0"/>
    <x v="0"/>
    <x v="0"/>
    <x v="0"/>
    <x v="6"/>
    <x v="47"/>
    <x v="50"/>
    <x v="2"/>
    <x v="2"/>
    <x v="2"/>
    <x v="1"/>
    <x v="40"/>
    <x v="18"/>
    <x v="50"/>
    <x v="6"/>
    <x v="46"/>
    <x v="47"/>
    <x v="39"/>
    <x v="40"/>
    <x v="40"/>
    <x v="38"/>
    <x v="3"/>
  </r>
  <r>
    <x v="8"/>
    <x v="0"/>
    <x v="0"/>
    <x v="0"/>
    <x v="0"/>
    <x v="6"/>
    <x v="48"/>
    <x v="51"/>
    <x v="2"/>
    <x v="2"/>
    <x v="2"/>
    <x v="1"/>
    <x v="41"/>
    <x v="19"/>
    <x v="51"/>
    <x v="6"/>
    <x v="47"/>
    <x v="48"/>
    <x v="36"/>
    <x v="41"/>
    <x v="41"/>
    <x v="39"/>
    <x v="30"/>
  </r>
  <r>
    <x v="0"/>
    <x v="0"/>
    <x v="0"/>
    <x v="0"/>
    <x v="0"/>
    <x v="7"/>
    <x v="0"/>
    <x v="0"/>
    <x v="0"/>
    <x v="0"/>
    <x v="0"/>
    <x v="0"/>
    <x v="42"/>
    <x v="0"/>
    <x v="52"/>
    <x v="7"/>
    <x v="0"/>
    <x v="0"/>
    <x v="40"/>
    <x v="0"/>
    <x v="0"/>
    <x v="40"/>
    <x v="31"/>
  </r>
  <r>
    <x v="8"/>
    <x v="0"/>
    <x v="0"/>
    <x v="0"/>
    <x v="0"/>
    <x v="8"/>
    <x v="49"/>
    <x v="52"/>
    <x v="3"/>
    <x v="3"/>
    <x v="3"/>
    <x v="2"/>
    <x v="43"/>
    <x v="20"/>
    <x v="53"/>
    <x v="8"/>
    <x v="48"/>
    <x v="49"/>
    <x v="41"/>
    <x v="42"/>
    <x v="42"/>
    <x v="41"/>
    <x v="3"/>
  </r>
  <r>
    <x v="8"/>
    <x v="0"/>
    <x v="0"/>
    <x v="0"/>
    <x v="0"/>
    <x v="8"/>
    <x v="50"/>
    <x v="53"/>
    <x v="3"/>
    <x v="3"/>
    <x v="3"/>
    <x v="2"/>
    <x v="44"/>
    <x v="21"/>
    <x v="54"/>
    <x v="8"/>
    <x v="49"/>
    <x v="50"/>
    <x v="39"/>
    <x v="43"/>
    <x v="43"/>
    <x v="42"/>
    <x v="31"/>
  </r>
  <r>
    <x v="8"/>
    <x v="0"/>
    <x v="0"/>
    <x v="0"/>
    <x v="0"/>
    <x v="8"/>
    <x v="51"/>
    <x v="54"/>
    <x v="3"/>
    <x v="3"/>
    <x v="3"/>
    <x v="2"/>
    <x v="43"/>
    <x v="22"/>
    <x v="55"/>
    <x v="8"/>
    <x v="50"/>
    <x v="51"/>
    <x v="42"/>
    <x v="44"/>
    <x v="44"/>
    <x v="43"/>
    <x v="3"/>
  </r>
  <r>
    <x v="8"/>
    <x v="0"/>
    <x v="0"/>
    <x v="0"/>
    <x v="0"/>
    <x v="8"/>
    <x v="52"/>
    <x v="55"/>
    <x v="3"/>
    <x v="3"/>
    <x v="3"/>
    <x v="2"/>
    <x v="45"/>
    <x v="22"/>
    <x v="56"/>
    <x v="8"/>
    <x v="51"/>
    <x v="52"/>
    <x v="38"/>
    <x v="45"/>
    <x v="39"/>
    <x v="44"/>
    <x v="3"/>
  </r>
  <r>
    <x v="8"/>
    <x v="0"/>
    <x v="0"/>
    <x v="0"/>
    <x v="0"/>
    <x v="8"/>
    <x v="53"/>
    <x v="56"/>
    <x v="3"/>
    <x v="3"/>
    <x v="3"/>
    <x v="2"/>
    <x v="40"/>
    <x v="22"/>
    <x v="57"/>
    <x v="8"/>
    <x v="52"/>
    <x v="53"/>
    <x v="39"/>
    <x v="46"/>
    <x v="45"/>
    <x v="38"/>
    <x v="3"/>
  </r>
  <r>
    <x v="0"/>
    <x v="0"/>
    <x v="0"/>
    <x v="0"/>
    <x v="0"/>
    <x v="9"/>
    <x v="0"/>
    <x v="0"/>
    <x v="0"/>
    <x v="0"/>
    <x v="0"/>
    <x v="0"/>
    <x v="46"/>
    <x v="0"/>
    <x v="19"/>
    <x v="3"/>
    <x v="0"/>
    <x v="0"/>
    <x v="43"/>
    <x v="0"/>
    <x v="0"/>
    <x v="45"/>
    <x v="32"/>
  </r>
  <r>
    <x v="8"/>
    <x v="0"/>
    <x v="0"/>
    <x v="0"/>
    <x v="0"/>
    <x v="10"/>
    <x v="54"/>
    <x v="57"/>
    <x v="4"/>
    <x v="4"/>
    <x v="4"/>
    <x v="3"/>
    <x v="47"/>
    <x v="23"/>
    <x v="58"/>
    <x v="6"/>
    <x v="53"/>
    <x v="54"/>
    <x v="44"/>
    <x v="47"/>
    <x v="13"/>
    <x v="46"/>
    <x v="3"/>
  </r>
  <r>
    <x v="8"/>
    <x v="0"/>
    <x v="0"/>
    <x v="0"/>
    <x v="0"/>
    <x v="10"/>
    <x v="18"/>
    <x v="58"/>
    <x v="4"/>
    <x v="4"/>
    <x v="4"/>
    <x v="3"/>
    <x v="48"/>
    <x v="24"/>
    <x v="19"/>
    <x v="3"/>
    <x v="0"/>
    <x v="0"/>
    <x v="10"/>
    <x v="0"/>
    <x v="0"/>
    <x v="47"/>
    <x v="33"/>
  </r>
  <r>
    <x v="8"/>
    <x v="0"/>
    <x v="0"/>
    <x v="0"/>
    <x v="0"/>
    <x v="10"/>
    <x v="55"/>
    <x v="59"/>
    <x v="4"/>
    <x v="4"/>
    <x v="4"/>
    <x v="3"/>
    <x v="39"/>
    <x v="25"/>
    <x v="59"/>
    <x v="6"/>
    <x v="54"/>
    <x v="55"/>
    <x v="45"/>
    <x v="48"/>
    <x v="13"/>
    <x v="37"/>
    <x v="34"/>
  </r>
  <r>
    <x v="7"/>
    <x v="0"/>
    <x v="0"/>
    <x v="0"/>
    <x v="0"/>
    <x v="10"/>
    <x v="18"/>
    <x v="60"/>
    <x v="4"/>
    <x v="4"/>
    <x v="4"/>
    <x v="3"/>
    <x v="41"/>
    <x v="26"/>
    <x v="19"/>
    <x v="3"/>
    <x v="0"/>
    <x v="0"/>
    <x v="10"/>
    <x v="0"/>
    <x v="0"/>
    <x v="39"/>
    <x v="35"/>
  </r>
  <r>
    <x v="8"/>
    <x v="0"/>
    <x v="0"/>
    <x v="0"/>
    <x v="0"/>
    <x v="10"/>
    <x v="18"/>
    <x v="61"/>
    <x v="2"/>
    <x v="2"/>
    <x v="2"/>
    <x v="3"/>
    <x v="44"/>
    <x v="27"/>
    <x v="19"/>
    <x v="3"/>
    <x v="0"/>
    <x v="0"/>
    <x v="10"/>
    <x v="0"/>
    <x v="0"/>
    <x v="42"/>
    <x v="36"/>
  </r>
  <r>
    <x v="8"/>
    <x v="0"/>
    <x v="0"/>
    <x v="0"/>
    <x v="0"/>
    <x v="10"/>
    <x v="18"/>
    <x v="62"/>
    <x v="4"/>
    <x v="4"/>
    <x v="4"/>
    <x v="3"/>
    <x v="41"/>
    <x v="28"/>
    <x v="19"/>
    <x v="3"/>
    <x v="0"/>
    <x v="0"/>
    <x v="10"/>
    <x v="0"/>
    <x v="0"/>
    <x v="39"/>
    <x v="35"/>
  </r>
  <r>
    <x v="0"/>
    <x v="0"/>
    <x v="0"/>
    <x v="0"/>
    <x v="0"/>
    <x v="11"/>
    <x v="0"/>
    <x v="0"/>
    <x v="0"/>
    <x v="0"/>
    <x v="0"/>
    <x v="0"/>
    <x v="49"/>
    <x v="0"/>
    <x v="19"/>
    <x v="3"/>
    <x v="0"/>
    <x v="0"/>
    <x v="10"/>
    <x v="0"/>
    <x v="0"/>
    <x v="48"/>
    <x v="37"/>
  </r>
  <r>
    <x v="8"/>
    <x v="0"/>
    <x v="0"/>
    <x v="0"/>
    <x v="0"/>
    <x v="12"/>
    <x v="18"/>
    <x v="63"/>
    <x v="5"/>
    <x v="5"/>
    <x v="5"/>
    <x v="4"/>
    <x v="50"/>
    <x v="29"/>
    <x v="19"/>
    <x v="3"/>
    <x v="0"/>
    <x v="0"/>
    <x v="10"/>
    <x v="0"/>
    <x v="0"/>
    <x v="2"/>
    <x v="3"/>
  </r>
  <r>
    <x v="8"/>
    <x v="0"/>
    <x v="0"/>
    <x v="0"/>
    <x v="0"/>
    <x v="12"/>
    <x v="56"/>
    <x v="64"/>
    <x v="5"/>
    <x v="5"/>
    <x v="5"/>
    <x v="4"/>
    <x v="51"/>
    <x v="30"/>
    <x v="60"/>
    <x v="8"/>
    <x v="55"/>
    <x v="56"/>
    <x v="46"/>
    <x v="49"/>
    <x v="46"/>
    <x v="48"/>
    <x v="38"/>
  </r>
  <r>
    <x v="0"/>
    <x v="0"/>
    <x v="0"/>
    <x v="0"/>
    <x v="0"/>
    <x v="13"/>
    <x v="0"/>
    <x v="0"/>
    <x v="0"/>
    <x v="0"/>
    <x v="0"/>
    <x v="0"/>
    <x v="52"/>
    <x v="0"/>
    <x v="61"/>
    <x v="9"/>
    <x v="0"/>
    <x v="0"/>
    <x v="47"/>
    <x v="0"/>
    <x v="0"/>
    <x v="49"/>
    <x v="39"/>
  </r>
  <r>
    <x v="8"/>
    <x v="0"/>
    <x v="0"/>
    <x v="0"/>
    <x v="0"/>
    <x v="14"/>
    <x v="57"/>
    <x v="65"/>
    <x v="0"/>
    <x v="0"/>
    <x v="0"/>
    <x v="0"/>
    <x v="36"/>
    <x v="0"/>
    <x v="62"/>
    <x v="10"/>
    <x v="56"/>
    <x v="57"/>
    <x v="48"/>
    <x v="50"/>
    <x v="47"/>
    <x v="50"/>
    <x v="3"/>
  </r>
  <r>
    <x v="8"/>
    <x v="0"/>
    <x v="0"/>
    <x v="0"/>
    <x v="0"/>
    <x v="14"/>
    <x v="58"/>
    <x v="66"/>
    <x v="0"/>
    <x v="0"/>
    <x v="0"/>
    <x v="0"/>
    <x v="53"/>
    <x v="31"/>
    <x v="63"/>
    <x v="10"/>
    <x v="57"/>
    <x v="58"/>
    <x v="45"/>
    <x v="51"/>
    <x v="48"/>
    <x v="51"/>
    <x v="3"/>
  </r>
  <r>
    <x v="8"/>
    <x v="0"/>
    <x v="0"/>
    <x v="0"/>
    <x v="0"/>
    <x v="14"/>
    <x v="59"/>
    <x v="67"/>
    <x v="0"/>
    <x v="0"/>
    <x v="0"/>
    <x v="0"/>
    <x v="54"/>
    <x v="31"/>
    <x v="64"/>
    <x v="10"/>
    <x v="58"/>
    <x v="59"/>
    <x v="49"/>
    <x v="52"/>
    <x v="49"/>
    <x v="52"/>
    <x v="34"/>
  </r>
  <r>
    <x v="8"/>
    <x v="0"/>
    <x v="0"/>
    <x v="0"/>
    <x v="0"/>
    <x v="14"/>
    <x v="60"/>
    <x v="68"/>
    <x v="0"/>
    <x v="0"/>
    <x v="0"/>
    <x v="0"/>
    <x v="39"/>
    <x v="31"/>
    <x v="65"/>
    <x v="10"/>
    <x v="59"/>
    <x v="60"/>
    <x v="50"/>
    <x v="53"/>
    <x v="50"/>
    <x v="8"/>
    <x v="6"/>
  </r>
  <r>
    <x v="8"/>
    <x v="0"/>
    <x v="0"/>
    <x v="0"/>
    <x v="0"/>
    <x v="14"/>
    <x v="61"/>
    <x v="69"/>
    <x v="0"/>
    <x v="0"/>
    <x v="0"/>
    <x v="0"/>
    <x v="55"/>
    <x v="31"/>
    <x v="66"/>
    <x v="10"/>
    <x v="60"/>
    <x v="61"/>
    <x v="51"/>
    <x v="14"/>
    <x v="51"/>
    <x v="8"/>
    <x v="6"/>
  </r>
  <r>
    <x v="8"/>
    <x v="0"/>
    <x v="0"/>
    <x v="0"/>
    <x v="0"/>
    <x v="14"/>
    <x v="62"/>
    <x v="70"/>
    <x v="0"/>
    <x v="0"/>
    <x v="0"/>
    <x v="0"/>
    <x v="56"/>
    <x v="31"/>
    <x v="67"/>
    <x v="10"/>
    <x v="61"/>
    <x v="62"/>
    <x v="52"/>
    <x v="54"/>
    <x v="52"/>
    <x v="8"/>
    <x v="6"/>
  </r>
  <r>
    <x v="8"/>
    <x v="0"/>
    <x v="0"/>
    <x v="0"/>
    <x v="0"/>
    <x v="14"/>
    <x v="63"/>
    <x v="71"/>
    <x v="0"/>
    <x v="0"/>
    <x v="0"/>
    <x v="0"/>
    <x v="13"/>
    <x v="0"/>
    <x v="68"/>
    <x v="10"/>
    <x v="62"/>
    <x v="63"/>
    <x v="52"/>
    <x v="55"/>
    <x v="53"/>
    <x v="2"/>
    <x v="34"/>
  </r>
  <r>
    <x v="8"/>
    <x v="0"/>
    <x v="0"/>
    <x v="0"/>
    <x v="0"/>
    <x v="14"/>
    <x v="64"/>
    <x v="72"/>
    <x v="0"/>
    <x v="0"/>
    <x v="0"/>
    <x v="0"/>
    <x v="13"/>
    <x v="0"/>
    <x v="69"/>
    <x v="10"/>
    <x v="63"/>
    <x v="64"/>
    <x v="53"/>
    <x v="56"/>
    <x v="41"/>
    <x v="2"/>
    <x v="40"/>
  </r>
  <r>
    <x v="8"/>
    <x v="0"/>
    <x v="0"/>
    <x v="0"/>
    <x v="0"/>
    <x v="14"/>
    <x v="65"/>
    <x v="73"/>
    <x v="0"/>
    <x v="0"/>
    <x v="0"/>
    <x v="0"/>
    <x v="57"/>
    <x v="32"/>
    <x v="70"/>
    <x v="10"/>
    <x v="64"/>
    <x v="65"/>
    <x v="54"/>
    <x v="57"/>
    <x v="54"/>
    <x v="53"/>
    <x v="3"/>
  </r>
  <r>
    <x v="8"/>
    <x v="0"/>
    <x v="0"/>
    <x v="0"/>
    <x v="0"/>
    <x v="14"/>
    <x v="66"/>
    <x v="74"/>
    <x v="0"/>
    <x v="0"/>
    <x v="0"/>
    <x v="0"/>
    <x v="53"/>
    <x v="31"/>
    <x v="71"/>
    <x v="10"/>
    <x v="65"/>
    <x v="66"/>
    <x v="45"/>
    <x v="58"/>
    <x v="13"/>
    <x v="51"/>
    <x v="3"/>
  </r>
  <r>
    <x v="8"/>
    <x v="0"/>
    <x v="0"/>
    <x v="0"/>
    <x v="0"/>
    <x v="14"/>
    <x v="67"/>
    <x v="75"/>
    <x v="0"/>
    <x v="0"/>
    <x v="0"/>
    <x v="0"/>
    <x v="13"/>
    <x v="0"/>
    <x v="72"/>
    <x v="10"/>
    <x v="66"/>
    <x v="67"/>
    <x v="55"/>
    <x v="59"/>
    <x v="55"/>
    <x v="2"/>
    <x v="41"/>
  </r>
  <r>
    <x v="8"/>
    <x v="0"/>
    <x v="0"/>
    <x v="0"/>
    <x v="0"/>
    <x v="14"/>
    <x v="68"/>
    <x v="76"/>
    <x v="0"/>
    <x v="0"/>
    <x v="0"/>
    <x v="0"/>
    <x v="13"/>
    <x v="0"/>
    <x v="73"/>
    <x v="10"/>
    <x v="67"/>
    <x v="68"/>
    <x v="49"/>
    <x v="60"/>
    <x v="49"/>
    <x v="54"/>
    <x v="3"/>
  </r>
  <r>
    <x v="8"/>
    <x v="0"/>
    <x v="0"/>
    <x v="0"/>
    <x v="0"/>
    <x v="14"/>
    <x v="69"/>
    <x v="77"/>
    <x v="0"/>
    <x v="0"/>
    <x v="0"/>
    <x v="0"/>
    <x v="13"/>
    <x v="0"/>
    <x v="74"/>
    <x v="10"/>
    <x v="68"/>
    <x v="69"/>
    <x v="10"/>
    <x v="14"/>
    <x v="13"/>
    <x v="2"/>
    <x v="3"/>
  </r>
  <r>
    <x v="8"/>
    <x v="0"/>
    <x v="0"/>
    <x v="0"/>
    <x v="0"/>
    <x v="14"/>
    <x v="70"/>
    <x v="78"/>
    <x v="0"/>
    <x v="0"/>
    <x v="0"/>
    <x v="0"/>
    <x v="53"/>
    <x v="31"/>
    <x v="75"/>
    <x v="10"/>
    <x v="69"/>
    <x v="70"/>
    <x v="45"/>
    <x v="61"/>
    <x v="56"/>
    <x v="51"/>
    <x v="3"/>
  </r>
  <r>
    <x v="9"/>
    <x v="0"/>
    <x v="1"/>
    <x v="10"/>
    <x v="9"/>
    <x v="14"/>
    <x v="71"/>
    <x v="79"/>
    <x v="0"/>
    <x v="0"/>
    <x v="0"/>
    <x v="0"/>
    <x v="58"/>
    <x v="33"/>
    <x v="76"/>
    <x v="10"/>
    <x v="70"/>
    <x v="71"/>
    <x v="56"/>
    <x v="62"/>
    <x v="57"/>
    <x v="55"/>
    <x v="3"/>
  </r>
  <r>
    <x v="8"/>
    <x v="0"/>
    <x v="0"/>
    <x v="0"/>
    <x v="0"/>
    <x v="14"/>
    <x v="72"/>
    <x v="80"/>
    <x v="0"/>
    <x v="0"/>
    <x v="0"/>
    <x v="0"/>
    <x v="59"/>
    <x v="31"/>
    <x v="77"/>
    <x v="10"/>
    <x v="71"/>
    <x v="72"/>
    <x v="57"/>
    <x v="6"/>
    <x v="58"/>
    <x v="56"/>
    <x v="42"/>
  </r>
  <r>
    <x v="8"/>
    <x v="0"/>
    <x v="0"/>
    <x v="0"/>
    <x v="0"/>
    <x v="14"/>
    <x v="73"/>
    <x v="81"/>
    <x v="0"/>
    <x v="0"/>
    <x v="0"/>
    <x v="0"/>
    <x v="21"/>
    <x v="31"/>
    <x v="78"/>
    <x v="10"/>
    <x v="72"/>
    <x v="73"/>
    <x v="20"/>
    <x v="63"/>
    <x v="59"/>
    <x v="57"/>
    <x v="3"/>
  </r>
  <r>
    <x v="0"/>
    <x v="0"/>
    <x v="0"/>
    <x v="0"/>
    <x v="0"/>
    <x v="15"/>
    <x v="0"/>
    <x v="0"/>
    <x v="0"/>
    <x v="0"/>
    <x v="0"/>
    <x v="0"/>
    <x v="60"/>
    <x v="0"/>
    <x v="79"/>
    <x v="11"/>
    <x v="0"/>
    <x v="0"/>
    <x v="58"/>
    <x v="0"/>
    <x v="0"/>
    <x v="58"/>
    <x v="43"/>
  </r>
  <r>
    <x v="8"/>
    <x v="0"/>
    <x v="0"/>
    <x v="0"/>
    <x v="0"/>
    <x v="16"/>
    <x v="74"/>
    <x v="82"/>
    <x v="6"/>
    <x v="6"/>
    <x v="6"/>
    <x v="5"/>
    <x v="36"/>
    <x v="34"/>
    <x v="80"/>
    <x v="12"/>
    <x v="73"/>
    <x v="74"/>
    <x v="36"/>
    <x v="64"/>
    <x v="40"/>
    <x v="35"/>
    <x v="3"/>
  </r>
  <r>
    <x v="8"/>
    <x v="0"/>
    <x v="0"/>
    <x v="0"/>
    <x v="0"/>
    <x v="16"/>
    <x v="75"/>
    <x v="83"/>
    <x v="6"/>
    <x v="6"/>
    <x v="6"/>
    <x v="5"/>
    <x v="61"/>
    <x v="35"/>
    <x v="81"/>
    <x v="12"/>
    <x v="74"/>
    <x v="75"/>
    <x v="59"/>
    <x v="65"/>
    <x v="60"/>
    <x v="59"/>
    <x v="3"/>
  </r>
  <r>
    <x v="7"/>
    <x v="0"/>
    <x v="0"/>
    <x v="0"/>
    <x v="0"/>
    <x v="16"/>
    <x v="76"/>
    <x v="84"/>
    <x v="6"/>
    <x v="6"/>
    <x v="6"/>
    <x v="5"/>
    <x v="62"/>
    <x v="35"/>
    <x v="82"/>
    <x v="12"/>
    <x v="75"/>
    <x v="76"/>
    <x v="60"/>
    <x v="66"/>
    <x v="13"/>
    <x v="60"/>
    <x v="3"/>
  </r>
  <r>
    <x v="8"/>
    <x v="0"/>
    <x v="0"/>
    <x v="0"/>
    <x v="0"/>
    <x v="16"/>
    <x v="77"/>
    <x v="85"/>
    <x v="6"/>
    <x v="6"/>
    <x v="6"/>
    <x v="5"/>
    <x v="63"/>
    <x v="36"/>
    <x v="83"/>
    <x v="12"/>
    <x v="76"/>
    <x v="77"/>
    <x v="61"/>
    <x v="67"/>
    <x v="61"/>
    <x v="61"/>
    <x v="44"/>
  </r>
  <r>
    <x v="8"/>
    <x v="0"/>
    <x v="0"/>
    <x v="0"/>
    <x v="0"/>
    <x v="16"/>
    <x v="78"/>
    <x v="86"/>
    <x v="6"/>
    <x v="6"/>
    <x v="6"/>
    <x v="5"/>
    <x v="41"/>
    <x v="35"/>
    <x v="84"/>
    <x v="12"/>
    <x v="77"/>
    <x v="78"/>
    <x v="53"/>
    <x v="14"/>
    <x v="62"/>
    <x v="39"/>
    <x v="3"/>
  </r>
  <r>
    <x v="7"/>
    <x v="0"/>
    <x v="0"/>
    <x v="0"/>
    <x v="0"/>
    <x v="16"/>
    <x v="79"/>
    <x v="87"/>
    <x v="6"/>
    <x v="6"/>
    <x v="6"/>
    <x v="5"/>
    <x v="64"/>
    <x v="35"/>
    <x v="85"/>
    <x v="12"/>
    <x v="78"/>
    <x v="79"/>
    <x v="62"/>
    <x v="68"/>
    <x v="63"/>
    <x v="57"/>
    <x v="45"/>
  </r>
  <r>
    <x v="8"/>
    <x v="0"/>
    <x v="0"/>
    <x v="0"/>
    <x v="0"/>
    <x v="16"/>
    <x v="80"/>
    <x v="88"/>
    <x v="6"/>
    <x v="6"/>
    <x v="6"/>
    <x v="5"/>
    <x v="54"/>
    <x v="37"/>
    <x v="86"/>
    <x v="12"/>
    <x v="79"/>
    <x v="80"/>
    <x v="63"/>
    <x v="14"/>
    <x v="64"/>
    <x v="54"/>
    <x v="37"/>
  </r>
  <r>
    <x v="8"/>
    <x v="0"/>
    <x v="0"/>
    <x v="0"/>
    <x v="0"/>
    <x v="16"/>
    <x v="81"/>
    <x v="89"/>
    <x v="6"/>
    <x v="6"/>
    <x v="6"/>
    <x v="5"/>
    <x v="41"/>
    <x v="35"/>
    <x v="87"/>
    <x v="12"/>
    <x v="80"/>
    <x v="81"/>
    <x v="51"/>
    <x v="69"/>
    <x v="65"/>
    <x v="62"/>
    <x v="3"/>
  </r>
  <r>
    <x v="8"/>
    <x v="0"/>
    <x v="0"/>
    <x v="0"/>
    <x v="0"/>
    <x v="16"/>
    <x v="82"/>
    <x v="90"/>
    <x v="6"/>
    <x v="6"/>
    <x v="6"/>
    <x v="5"/>
    <x v="36"/>
    <x v="35"/>
    <x v="88"/>
    <x v="12"/>
    <x v="81"/>
    <x v="82"/>
    <x v="52"/>
    <x v="70"/>
    <x v="53"/>
    <x v="48"/>
    <x v="3"/>
  </r>
  <r>
    <x v="7"/>
    <x v="0"/>
    <x v="0"/>
    <x v="0"/>
    <x v="0"/>
    <x v="16"/>
    <x v="83"/>
    <x v="91"/>
    <x v="6"/>
    <x v="6"/>
    <x v="6"/>
    <x v="5"/>
    <x v="65"/>
    <x v="38"/>
    <x v="89"/>
    <x v="12"/>
    <x v="82"/>
    <x v="83"/>
    <x v="64"/>
    <x v="71"/>
    <x v="13"/>
    <x v="63"/>
    <x v="3"/>
  </r>
  <r>
    <x v="7"/>
    <x v="0"/>
    <x v="0"/>
    <x v="0"/>
    <x v="0"/>
    <x v="16"/>
    <x v="84"/>
    <x v="92"/>
    <x v="6"/>
    <x v="6"/>
    <x v="6"/>
    <x v="5"/>
    <x v="66"/>
    <x v="39"/>
    <x v="90"/>
    <x v="12"/>
    <x v="83"/>
    <x v="84"/>
    <x v="65"/>
    <x v="72"/>
    <x v="66"/>
    <x v="64"/>
    <x v="46"/>
  </r>
  <r>
    <x v="7"/>
    <x v="0"/>
    <x v="0"/>
    <x v="0"/>
    <x v="0"/>
    <x v="16"/>
    <x v="85"/>
    <x v="93"/>
    <x v="6"/>
    <x v="6"/>
    <x v="6"/>
    <x v="5"/>
    <x v="67"/>
    <x v="40"/>
    <x v="91"/>
    <x v="13"/>
    <x v="84"/>
    <x v="85"/>
    <x v="66"/>
    <x v="73"/>
    <x v="67"/>
    <x v="65"/>
    <x v="3"/>
  </r>
  <r>
    <x v="8"/>
    <x v="0"/>
    <x v="0"/>
    <x v="0"/>
    <x v="0"/>
    <x v="16"/>
    <x v="86"/>
    <x v="94"/>
    <x v="7"/>
    <x v="6"/>
    <x v="6"/>
    <x v="5"/>
    <x v="68"/>
    <x v="41"/>
    <x v="92"/>
    <x v="12"/>
    <x v="85"/>
    <x v="86"/>
    <x v="67"/>
    <x v="74"/>
    <x v="68"/>
    <x v="66"/>
    <x v="3"/>
  </r>
  <r>
    <x v="8"/>
    <x v="0"/>
    <x v="0"/>
    <x v="0"/>
    <x v="0"/>
    <x v="16"/>
    <x v="87"/>
    <x v="95"/>
    <x v="7"/>
    <x v="6"/>
    <x v="6"/>
    <x v="5"/>
    <x v="69"/>
    <x v="42"/>
    <x v="93"/>
    <x v="12"/>
    <x v="86"/>
    <x v="87"/>
    <x v="68"/>
    <x v="75"/>
    <x v="69"/>
    <x v="67"/>
    <x v="47"/>
  </r>
  <r>
    <x v="0"/>
    <x v="0"/>
    <x v="0"/>
    <x v="0"/>
    <x v="0"/>
    <x v="17"/>
    <x v="0"/>
    <x v="0"/>
    <x v="0"/>
    <x v="0"/>
    <x v="0"/>
    <x v="0"/>
    <x v="70"/>
    <x v="0"/>
    <x v="94"/>
    <x v="14"/>
    <x v="0"/>
    <x v="0"/>
    <x v="69"/>
    <x v="0"/>
    <x v="0"/>
    <x v="68"/>
    <x v="48"/>
  </r>
  <r>
    <x v="8"/>
    <x v="0"/>
    <x v="0"/>
    <x v="0"/>
    <x v="0"/>
    <x v="18"/>
    <x v="88"/>
    <x v="96"/>
    <x v="8"/>
    <x v="7"/>
    <x v="7"/>
    <x v="6"/>
    <x v="48"/>
    <x v="43"/>
    <x v="95"/>
    <x v="15"/>
    <x v="87"/>
    <x v="88"/>
    <x v="70"/>
    <x v="14"/>
    <x v="70"/>
    <x v="69"/>
    <x v="3"/>
  </r>
  <r>
    <x v="8"/>
    <x v="0"/>
    <x v="0"/>
    <x v="0"/>
    <x v="0"/>
    <x v="18"/>
    <x v="89"/>
    <x v="97"/>
    <x v="8"/>
    <x v="7"/>
    <x v="7"/>
    <x v="6"/>
    <x v="48"/>
    <x v="35"/>
    <x v="96"/>
    <x v="15"/>
    <x v="88"/>
    <x v="89"/>
    <x v="71"/>
    <x v="76"/>
    <x v="71"/>
    <x v="70"/>
    <x v="3"/>
  </r>
  <r>
    <x v="8"/>
    <x v="0"/>
    <x v="0"/>
    <x v="0"/>
    <x v="0"/>
    <x v="18"/>
    <x v="90"/>
    <x v="98"/>
    <x v="8"/>
    <x v="7"/>
    <x v="7"/>
    <x v="6"/>
    <x v="55"/>
    <x v="35"/>
    <x v="97"/>
    <x v="15"/>
    <x v="89"/>
    <x v="90"/>
    <x v="52"/>
    <x v="14"/>
    <x v="53"/>
    <x v="62"/>
    <x v="49"/>
  </r>
  <r>
    <x v="8"/>
    <x v="0"/>
    <x v="0"/>
    <x v="0"/>
    <x v="0"/>
    <x v="18"/>
    <x v="91"/>
    <x v="99"/>
    <x v="8"/>
    <x v="7"/>
    <x v="7"/>
    <x v="6"/>
    <x v="71"/>
    <x v="44"/>
    <x v="98"/>
    <x v="15"/>
    <x v="90"/>
    <x v="91"/>
    <x v="72"/>
    <x v="77"/>
    <x v="72"/>
    <x v="71"/>
    <x v="50"/>
  </r>
  <r>
    <x v="6"/>
    <x v="4"/>
    <x v="0"/>
    <x v="0"/>
    <x v="0"/>
    <x v="18"/>
    <x v="92"/>
    <x v="100"/>
    <x v="8"/>
    <x v="7"/>
    <x v="7"/>
    <x v="6"/>
    <x v="41"/>
    <x v="35"/>
    <x v="99"/>
    <x v="15"/>
    <x v="91"/>
    <x v="92"/>
    <x v="53"/>
    <x v="78"/>
    <x v="73"/>
    <x v="39"/>
    <x v="3"/>
  </r>
  <r>
    <x v="8"/>
    <x v="0"/>
    <x v="0"/>
    <x v="0"/>
    <x v="0"/>
    <x v="18"/>
    <x v="93"/>
    <x v="101"/>
    <x v="8"/>
    <x v="7"/>
    <x v="7"/>
    <x v="6"/>
    <x v="72"/>
    <x v="45"/>
    <x v="100"/>
    <x v="15"/>
    <x v="92"/>
    <x v="93"/>
    <x v="49"/>
    <x v="79"/>
    <x v="74"/>
    <x v="51"/>
    <x v="51"/>
  </r>
  <r>
    <x v="7"/>
    <x v="0"/>
    <x v="0"/>
    <x v="0"/>
    <x v="0"/>
    <x v="18"/>
    <x v="94"/>
    <x v="102"/>
    <x v="8"/>
    <x v="7"/>
    <x v="7"/>
    <x v="6"/>
    <x v="73"/>
    <x v="46"/>
    <x v="101"/>
    <x v="15"/>
    <x v="93"/>
    <x v="94"/>
    <x v="73"/>
    <x v="14"/>
    <x v="13"/>
    <x v="51"/>
    <x v="42"/>
  </r>
  <r>
    <x v="7"/>
    <x v="0"/>
    <x v="0"/>
    <x v="0"/>
    <x v="0"/>
    <x v="18"/>
    <x v="95"/>
    <x v="103"/>
    <x v="8"/>
    <x v="7"/>
    <x v="7"/>
    <x v="6"/>
    <x v="53"/>
    <x v="35"/>
    <x v="102"/>
    <x v="15"/>
    <x v="94"/>
    <x v="95"/>
    <x v="45"/>
    <x v="80"/>
    <x v="56"/>
    <x v="51"/>
    <x v="3"/>
  </r>
  <r>
    <x v="0"/>
    <x v="0"/>
    <x v="0"/>
    <x v="0"/>
    <x v="0"/>
    <x v="19"/>
    <x v="0"/>
    <x v="0"/>
    <x v="0"/>
    <x v="0"/>
    <x v="0"/>
    <x v="0"/>
    <x v="74"/>
    <x v="0"/>
    <x v="103"/>
    <x v="16"/>
    <x v="0"/>
    <x v="0"/>
    <x v="74"/>
    <x v="0"/>
    <x v="0"/>
    <x v="72"/>
    <x v="52"/>
  </r>
  <r>
    <x v="8"/>
    <x v="0"/>
    <x v="0"/>
    <x v="0"/>
    <x v="0"/>
    <x v="20"/>
    <x v="96"/>
    <x v="104"/>
    <x v="9"/>
    <x v="8"/>
    <x v="8"/>
    <x v="7"/>
    <x v="75"/>
    <x v="47"/>
    <x v="104"/>
    <x v="17"/>
    <x v="95"/>
    <x v="96"/>
    <x v="75"/>
    <x v="81"/>
    <x v="75"/>
    <x v="73"/>
    <x v="3"/>
  </r>
  <r>
    <x v="8"/>
    <x v="0"/>
    <x v="0"/>
    <x v="0"/>
    <x v="0"/>
    <x v="20"/>
    <x v="97"/>
    <x v="105"/>
    <x v="9"/>
    <x v="8"/>
    <x v="8"/>
    <x v="7"/>
    <x v="76"/>
    <x v="48"/>
    <x v="105"/>
    <x v="17"/>
    <x v="96"/>
    <x v="97"/>
    <x v="76"/>
    <x v="82"/>
    <x v="76"/>
    <x v="74"/>
    <x v="3"/>
  </r>
  <r>
    <x v="8"/>
    <x v="0"/>
    <x v="0"/>
    <x v="0"/>
    <x v="0"/>
    <x v="20"/>
    <x v="98"/>
    <x v="106"/>
    <x v="9"/>
    <x v="8"/>
    <x v="8"/>
    <x v="7"/>
    <x v="77"/>
    <x v="49"/>
    <x v="106"/>
    <x v="17"/>
    <x v="97"/>
    <x v="98"/>
    <x v="49"/>
    <x v="83"/>
    <x v="77"/>
    <x v="54"/>
    <x v="40"/>
  </r>
  <r>
    <x v="8"/>
    <x v="0"/>
    <x v="0"/>
    <x v="0"/>
    <x v="0"/>
    <x v="20"/>
    <x v="99"/>
    <x v="107"/>
    <x v="9"/>
    <x v="8"/>
    <x v="8"/>
    <x v="7"/>
    <x v="41"/>
    <x v="50"/>
    <x v="107"/>
    <x v="17"/>
    <x v="98"/>
    <x v="99"/>
    <x v="53"/>
    <x v="14"/>
    <x v="78"/>
    <x v="8"/>
    <x v="6"/>
  </r>
  <r>
    <x v="8"/>
    <x v="0"/>
    <x v="0"/>
    <x v="0"/>
    <x v="0"/>
    <x v="20"/>
    <x v="100"/>
    <x v="108"/>
    <x v="9"/>
    <x v="8"/>
    <x v="8"/>
    <x v="7"/>
    <x v="56"/>
    <x v="51"/>
    <x v="108"/>
    <x v="17"/>
    <x v="99"/>
    <x v="100"/>
    <x v="52"/>
    <x v="14"/>
    <x v="53"/>
    <x v="39"/>
    <x v="3"/>
  </r>
  <r>
    <x v="8"/>
    <x v="0"/>
    <x v="0"/>
    <x v="0"/>
    <x v="0"/>
    <x v="20"/>
    <x v="101"/>
    <x v="109"/>
    <x v="9"/>
    <x v="8"/>
    <x v="8"/>
    <x v="7"/>
    <x v="78"/>
    <x v="52"/>
    <x v="109"/>
    <x v="17"/>
    <x v="100"/>
    <x v="101"/>
    <x v="52"/>
    <x v="84"/>
    <x v="79"/>
    <x v="8"/>
    <x v="6"/>
  </r>
  <r>
    <x v="2"/>
    <x v="1"/>
    <x v="1"/>
    <x v="11"/>
    <x v="10"/>
    <x v="20"/>
    <x v="102"/>
    <x v="110"/>
    <x v="10"/>
    <x v="9"/>
    <x v="8"/>
    <x v="7"/>
    <x v="79"/>
    <x v="53"/>
    <x v="110"/>
    <x v="13"/>
    <x v="101"/>
    <x v="102"/>
    <x v="73"/>
    <x v="85"/>
    <x v="80"/>
    <x v="75"/>
    <x v="53"/>
  </r>
  <r>
    <x v="8"/>
    <x v="0"/>
    <x v="0"/>
    <x v="0"/>
    <x v="0"/>
    <x v="20"/>
    <x v="103"/>
    <x v="111"/>
    <x v="9"/>
    <x v="8"/>
    <x v="8"/>
    <x v="7"/>
    <x v="77"/>
    <x v="54"/>
    <x v="111"/>
    <x v="17"/>
    <x v="102"/>
    <x v="103"/>
    <x v="73"/>
    <x v="14"/>
    <x v="81"/>
    <x v="76"/>
    <x v="3"/>
  </r>
  <r>
    <x v="8"/>
    <x v="0"/>
    <x v="0"/>
    <x v="0"/>
    <x v="0"/>
    <x v="20"/>
    <x v="104"/>
    <x v="112"/>
    <x v="9"/>
    <x v="8"/>
    <x v="8"/>
    <x v="7"/>
    <x v="78"/>
    <x v="55"/>
    <x v="112"/>
    <x v="17"/>
    <x v="103"/>
    <x v="104"/>
    <x v="45"/>
    <x v="14"/>
    <x v="13"/>
    <x v="77"/>
    <x v="54"/>
  </r>
  <r>
    <x v="8"/>
    <x v="0"/>
    <x v="0"/>
    <x v="0"/>
    <x v="0"/>
    <x v="20"/>
    <x v="105"/>
    <x v="113"/>
    <x v="9"/>
    <x v="8"/>
    <x v="8"/>
    <x v="7"/>
    <x v="80"/>
    <x v="56"/>
    <x v="113"/>
    <x v="17"/>
    <x v="104"/>
    <x v="105"/>
    <x v="77"/>
    <x v="14"/>
    <x v="82"/>
    <x v="78"/>
    <x v="3"/>
  </r>
  <r>
    <x v="8"/>
    <x v="0"/>
    <x v="0"/>
    <x v="0"/>
    <x v="0"/>
    <x v="20"/>
    <x v="106"/>
    <x v="114"/>
    <x v="9"/>
    <x v="8"/>
    <x v="8"/>
    <x v="7"/>
    <x v="54"/>
    <x v="57"/>
    <x v="114"/>
    <x v="17"/>
    <x v="105"/>
    <x v="106"/>
    <x v="53"/>
    <x v="86"/>
    <x v="41"/>
    <x v="51"/>
    <x v="35"/>
  </r>
  <r>
    <x v="8"/>
    <x v="0"/>
    <x v="0"/>
    <x v="0"/>
    <x v="0"/>
    <x v="20"/>
    <x v="18"/>
    <x v="115"/>
    <x v="9"/>
    <x v="8"/>
    <x v="8"/>
    <x v="7"/>
    <x v="77"/>
    <x v="58"/>
    <x v="19"/>
    <x v="3"/>
    <x v="0"/>
    <x v="0"/>
    <x v="10"/>
    <x v="0"/>
    <x v="0"/>
    <x v="76"/>
    <x v="20"/>
  </r>
  <r>
    <x v="7"/>
    <x v="0"/>
    <x v="0"/>
    <x v="0"/>
    <x v="0"/>
    <x v="20"/>
    <x v="18"/>
    <x v="116"/>
    <x v="9"/>
    <x v="8"/>
    <x v="8"/>
    <x v="7"/>
    <x v="81"/>
    <x v="59"/>
    <x v="19"/>
    <x v="3"/>
    <x v="0"/>
    <x v="0"/>
    <x v="10"/>
    <x v="0"/>
    <x v="0"/>
    <x v="79"/>
    <x v="55"/>
  </r>
  <r>
    <x v="8"/>
    <x v="0"/>
    <x v="0"/>
    <x v="0"/>
    <x v="0"/>
    <x v="20"/>
    <x v="18"/>
    <x v="117"/>
    <x v="9"/>
    <x v="8"/>
    <x v="8"/>
    <x v="7"/>
    <x v="78"/>
    <x v="60"/>
    <x v="19"/>
    <x v="3"/>
    <x v="0"/>
    <x v="0"/>
    <x v="10"/>
    <x v="0"/>
    <x v="0"/>
    <x v="2"/>
    <x v="3"/>
  </r>
  <r>
    <x v="8"/>
    <x v="0"/>
    <x v="0"/>
    <x v="0"/>
    <x v="0"/>
    <x v="20"/>
    <x v="18"/>
    <x v="118"/>
    <x v="9"/>
    <x v="8"/>
    <x v="8"/>
    <x v="7"/>
    <x v="78"/>
    <x v="61"/>
    <x v="19"/>
    <x v="3"/>
    <x v="0"/>
    <x v="0"/>
    <x v="10"/>
    <x v="0"/>
    <x v="0"/>
    <x v="2"/>
    <x v="3"/>
  </r>
  <r>
    <x v="8"/>
    <x v="0"/>
    <x v="0"/>
    <x v="0"/>
    <x v="0"/>
    <x v="20"/>
    <x v="18"/>
    <x v="119"/>
    <x v="9"/>
    <x v="8"/>
    <x v="8"/>
    <x v="7"/>
    <x v="82"/>
    <x v="62"/>
    <x v="19"/>
    <x v="3"/>
    <x v="0"/>
    <x v="0"/>
    <x v="10"/>
    <x v="0"/>
    <x v="0"/>
    <x v="2"/>
    <x v="3"/>
  </r>
  <r>
    <x v="8"/>
    <x v="0"/>
    <x v="0"/>
    <x v="0"/>
    <x v="0"/>
    <x v="20"/>
    <x v="18"/>
    <x v="120"/>
    <x v="9"/>
    <x v="8"/>
    <x v="8"/>
    <x v="7"/>
    <x v="83"/>
    <x v="63"/>
    <x v="19"/>
    <x v="3"/>
    <x v="0"/>
    <x v="0"/>
    <x v="10"/>
    <x v="0"/>
    <x v="0"/>
    <x v="80"/>
    <x v="56"/>
  </r>
  <r>
    <x v="8"/>
    <x v="0"/>
    <x v="4"/>
    <x v="12"/>
    <x v="11"/>
    <x v="20"/>
    <x v="107"/>
    <x v="121"/>
    <x v="0"/>
    <x v="0"/>
    <x v="0"/>
    <x v="0"/>
    <x v="67"/>
    <x v="64"/>
    <x v="115"/>
    <x v="17"/>
    <x v="106"/>
    <x v="107"/>
    <x v="78"/>
    <x v="87"/>
    <x v="13"/>
    <x v="65"/>
    <x v="57"/>
  </r>
  <r>
    <x v="8"/>
    <x v="0"/>
    <x v="4"/>
    <x v="13"/>
    <x v="12"/>
    <x v="20"/>
    <x v="0"/>
    <x v="122"/>
    <x v="0"/>
    <x v="0"/>
    <x v="0"/>
    <x v="0"/>
    <x v="21"/>
    <x v="65"/>
    <x v="19"/>
    <x v="3"/>
    <x v="0"/>
    <x v="0"/>
    <x v="10"/>
    <x v="0"/>
    <x v="0"/>
    <x v="57"/>
    <x v="58"/>
  </r>
  <r>
    <x v="8"/>
    <x v="0"/>
    <x v="1"/>
    <x v="13"/>
    <x v="3"/>
    <x v="20"/>
    <x v="18"/>
    <x v="123"/>
    <x v="0"/>
    <x v="0"/>
    <x v="0"/>
    <x v="0"/>
    <x v="4"/>
    <x v="0"/>
    <x v="19"/>
    <x v="3"/>
    <x v="0"/>
    <x v="0"/>
    <x v="10"/>
    <x v="0"/>
    <x v="0"/>
    <x v="4"/>
    <x v="59"/>
  </r>
  <r>
    <x v="0"/>
    <x v="0"/>
    <x v="0"/>
    <x v="0"/>
    <x v="0"/>
    <x v="21"/>
    <x v="0"/>
    <x v="0"/>
    <x v="0"/>
    <x v="0"/>
    <x v="0"/>
    <x v="0"/>
    <x v="84"/>
    <x v="0"/>
    <x v="116"/>
    <x v="18"/>
    <x v="0"/>
    <x v="0"/>
    <x v="79"/>
    <x v="0"/>
    <x v="0"/>
    <x v="81"/>
    <x v="60"/>
  </r>
  <r>
    <x v="8"/>
    <x v="0"/>
    <x v="0"/>
    <x v="0"/>
    <x v="0"/>
    <x v="22"/>
    <x v="108"/>
    <x v="124"/>
    <x v="11"/>
    <x v="10"/>
    <x v="1"/>
    <x v="8"/>
    <x v="45"/>
    <x v="66"/>
    <x v="117"/>
    <x v="13"/>
    <x v="107"/>
    <x v="108"/>
    <x v="46"/>
    <x v="88"/>
    <x v="47"/>
    <x v="82"/>
    <x v="3"/>
  </r>
  <r>
    <x v="8"/>
    <x v="0"/>
    <x v="0"/>
    <x v="0"/>
    <x v="0"/>
    <x v="22"/>
    <x v="109"/>
    <x v="125"/>
    <x v="11"/>
    <x v="10"/>
    <x v="1"/>
    <x v="8"/>
    <x v="55"/>
    <x v="67"/>
    <x v="118"/>
    <x v="13"/>
    <x v="108"/>
    <x v="109"/>
    <x v="80"/>
    <x v="89"/>
    <x v="83"/>
    <x v="83"/>
    <x v="3"/>
  </r>
  <r>
    <x v="8"/>
    <x v="0"/>
    <x v="0"/>
    <x v="0"/>
    <x v="0"/>
    <x v="22"/>
    <x v="110"/>
    <x v="126"/>
    <x v="11"/>
    <x v="10"/>
    <x v="1"/>
    <x v="8"/>
    <x v="78"/>
    <x v="68"/>
    <x v="119"/>
    <x v="13"/>
    <x v="109"/>
    <x v="110"/>
    <x v="81"/>
    <x v="90"/>
    <x v="84"/>
    <x v="37"/>
    <x v="61"/>
  </r>
  <r>
    <x v="7"/>
    <x v="0"/>
    <x v="0"/>
    <x v="0"/>
    <x v="0"/>
    <x v="22"/>
    <x v="111"/>
    <x v="127"/>
    <x v="12"/>
    <x v="11"/>
    <x v="1"/>
    <x v="8"/>
    <x v="85"/>
    <x v="69"/>
    <x v="120"/>
    <x v="13"/>
    <x v="110"/>
    <x v="111"/>
    <x v="4"/>
    <x v="91"/>
    <x v="85"/>
    <x v="84"/>
    <x v="20"/>
  </r>
  <r>
    <x v="7"/>
    <x v="0"/>
    <x v="0"/>
    <x v="0"/>
    <x v="0"/>
    <x v="22"/>
    <x v="112"/>
    <x v="128"/>
    <x v="12"/>
    <x v="11"/>
    <x v="1"/>
    <x v="8"/>
    <x v="86"/>
    <x v="70"/>
    <x v="121"/>
    <x v="13"/>
    <x v="111"/>
    <x v="112"/>
    <x v="82"/>
    <x v="92"/>
    <x v="86"/>
    <x v="85"/>
    <x v="62"/>
  </r>
  <r>
    <x v="7"/>
    <x v="0"/>
    <x v="0"/>
    <x v="0"/>
    <x v="0"/>
    <x v="22"/>
    <x v="113"/>
    <x v="129"/>
    <x v="13"/>
    <x v="12"/>
    <x v="1"/>
    <x v="8"/>
    <x v="41"/>
    <x v="71"/>
    <x v="122"/>
    <x v="13"/>
    <x v="112"/>
    <x v="113"/>
    <x v="53"/>
    <x v="93"/>
    <x v="41"/>
    <x v="39"/>
    <x v="3"/>
  </r>
  <r>
    <x v="6"/>
    <x v="4"/>
    <x v="0"/>
    <x v="0"/>
    <x v="0"/>
    <x v="22"/>
    <x v="0"/>
    <x v="130"/>
    <x v="11"/>
    <x v="10"/>
    <x v="1"/>
    <x v="8"/>
    <x v="87"/>
    <x v="72"/>
    <x v="19"/>
    <x v="3"/>
    <x v="0"/>
    <x v="0"/>
    <x v="10"/>
    <x v="0"/>
    <x v="87"/>
    <x v="86"/>
    <x v="63"/>
  </r>
  <r>
    <x v="6"/>
    <x v="4"/>
    <x v="0"/>
    <x v="0"/>
    <x v="0"/>
    <x v="22"/>
    <x v="114"/>
    <x v="131"/>
    <x v="12"/>
    <x v="11"/>
    <x v="1"/>
    <x v="8"/>
    <x v="88"/>
    <x v="73"/>
    <x v="123"/>
    <x v="13"/>
    <x v="113"/>
    <x v="114"/>
    <x v="83"/>
    <x v="94"/>
    <x v="88"/>
    <x v="87"/>
    <x v="3"/>
  </r>
  <r>
    <x v="6"/>
    <x v="4"/>
    <x v="0"/>
    <x v="0"/>
    <x v="0"/>
    <x v="22"/>
    <x v="115"/>
    <x v="132"/>
    <x v="12"/>
    <x v="11"/>
    <x v="1"/>
    <x v="8"/>
    <x v="38"/>
    <x v="74"/>
    <x v="124"/>
    <x v="13"/>
    <x v="114"/>
    <x v="115"/>
    <x v="84"/>
    <x v="95"/>
    <x v="89"/>
    <x v="88"/>
    <x v="3"/>
  </r>
  <r>
    <x v="6"/>
    <x v="4"/>
    <x v="0"/>
    <x v="0"/>
    <x v="0"/>
    <x v="22"/>
    <x v="116"/>
    <x v="133"/>
    <x v="0"/>
    <x v="0"/>
    <x v="0"/>
    <x v="0"/>
    <x v="13"/>
    <x v="0"/>
    <x v="125"/>
    <x v="13"/>
    <x v="115"/>
    <x v="116"/>
    <x v="85"/>
    <x v="96"/>
    <x v="90"/>
    <x v="8"/>
    <x v="64"/>
  </r>
  <r>
    <x v="6"/>
    <x v="4"/>
    <x v="0"/>
    <x v="0"/>
    <x v="0"/>
    <x v="22"/>
    <x v="117"/>
    <x v="134"/>
    <x v="13"/>
    <x v="12"/>
    <x v="1"/>
    <x v="8"/>
    <x v="79"/>
    <x v="75"/>
    <x v="126"/>
    <x v="13"/>
    <x v="116"/>
    <x v="117"/>
    <x v="73"/>
    <x v="97"/>
    <x v="91"/>
    <x v="75"/>
    <x v="53"/>
  </r>
  <r>
    <x v="6"/>
    <x v="4"/>
    <x v="0"/>
    <x v="0"/>
    <x v="0"/>
    <x v="22"/>
    <x v="118"/>
    <x v="135"/>
    <x v="1"/>
    <x v="1"/>
    <x v="1"/>
    <x v="8"/>
    <x v="21"/>
    <x v="76"/>
    <x v="127"/>
    <x v="13"/>
    <x v="117"/>
    <x v="118"/>
    <x v="20"/>
    <x v="98"/>
    <x v="92"/>
    <x v="57"/>
    <x v="3"/>
  </r>
  <r>
    <x v="6"/>
    <x v="4"/>
    <x v="0"/>
    <x v="0"/>
    <x v="0"/>
    <x v="22"/>
    <x v="119"/>
    <x v="136"/>
    <x v="1"/>
    <x v="1"/>
    <x v="1"/>
    <x v="8"/>
    <x v="89"/>
    <x v="77"/>
    <x v="128"/>
    <x v="13"/>
    <x v="118"/>
    <x v="119"/>
    <x v="86"/>
    <x v="99"/>
    <x v="93"/>
    <x v="89"/>
    <x v="3"/>
  </r>
  <r>
    <x v="6"/>
    <x v="4"/>
    <x v="0"/>
    <x v="0"/>
    <x v="0"/>
    <x v="22"/>
    <x v="120"/>
    <x v="137"/>
    <x v="0"/>
    <x v="0"/>
    <x v="0"/>
    <x v="0"/>
    <x v="13"/>
    <x v="0"/>
    <x v="129"/>
    <x v="13"/>
    <x v="119"/>
    <x v="120"/>
    <x v="87"/>
    <x v="14"/>
    <x v="94"/>
    <x v="2"/>
    <x v="65"/>
  </r>
  <r>
    <x v="9"/>
    <x v="0"/>
    <x v="1"/>
    <x v="14"/>
    <x v="13"/>
    <x v="22"/>
    <x v="121"/>
    <x v="138"/>
    <x v="1"/>
    <x v="1"/>
    <x v="1"/>
    <x v="8"/>
    <x v="90"/>
    <x v="78"/>
    <x v="130"/>
    <x v="13"/>
    <x v="120"/>
    <x v="121"/>
    <x v="88"/>
    <x v="100"/>
    <x v="95"/>
    <x v="90"/>
    <x v="66"/>
  </r>
  <r>
    <x v="6"/>
    <x v="6"/>
    <x v="0"/>
    <x v="0"/>
    <x v="0"/>
    <x v="22"/>
    <x v="122"/>
    <x v="139"/>
    <x v="1"/>
    <x v="1"/>
    <x v="1"/>
    <x v="8"/>
    <x v="91"/>
    <x v="79"/>
    <x v="131"/>
    <x v="13"/>
    <x v="121"/>
    <x v="122"/>
    <x v="89"/>
    <x v="101"/>
    <x v="96"/>
    <x v="91"/>
    <x v="3"/>
  </r>
  <r>
    <x v="6"/>
    <x v="4"/>
    <x v="0"/>
    <x v="0"/>
    <x v="0"/>
    <x v="22"/>
    <x v="123"/>
    <x v="140"/>
    <x v="1"/>
    <x v="1"/>
    <x v="1"/>
    <x v="8"/>
    <x v="21"/>
    <x v="80"/>
    <x v="132"/>
    <x v="13"/>
    <x v="122"/>
    <x v="123"/>
    <x v="20"/>
    <x v="102"/>
    <x v="97"/>
    <x v="57"/>
    <x v="3"/>
  </r>
  <r>
    <x v="7"/>
    <x v="0"/>
    <x v="0"/>
    <x v="0"/>
    <x v="0"/>
    <x v="22"/>
    <x v="124"/>
    <x v="141"/>
    <x v="14"/>
    <x v="13"/>
    <x v="1"/>
    <x v="8"/>
    <x v="92"/>
    <x v="81"/>
    <x v="133"/>
    <x v="13"/>
    <x v="123"/>
    <x v="124"/>
    <x v="90"/>
    <x v="103"/>
    <x v="98"/>
    <x v="20"/>
    <x v="67"/>
  </r>
  <r>
    <x v="7"/>
    <x v="0"/>
    <x v="0"/>
    <x v="0"/>
    <x v="0"/>
    <x v="22"/>
    <x v="125"/>
    <x v="142"/>
    <x v="14"/>
    <x v="13"/>
    <x v="1"/>
    <x v="8"/>
    <x v="93"/>
    <x v="82"/>
    <x v="134"/>
    <x v="13"/>
    <x v="124"/>
    <x v="125"/>
    <x v="91"/>
    <x v="14"/>
    <x v="99"/>
    <x v="92"/>
    <x v="6"/>
  </r>
  <r>
    <x v="7"/>
    <x v="0"/>
    <x v="0"/>
    <x v="0"/>
    <x v="0"/>
    <x v="22"/>
    <x v="126"/>
    <x v="143"/>
    <x v="0"/>
    <x v="0"/>
    <x v="0"/>
    <x v="0"/>
    <x v="13"/>
    <x v="0"/>
    <x v="135"/>
    <x v="13"/>
    <x v="125"/>
    <x v="126"/>
    <x v="92"/>
    <x v="14"/>
    <x v="13"/>
    <x v="93"/>
    <x v="3"/>
  </r>
  <r>
    <x v="7"/>
    <x v="0"/>
    <x v="0"/>
    <x v="0"/>
    <x v="0"/>
    <x v="22"/>
    <x v="127"/>
    <x v="144"/>
    <x v="15"/>
    <x v="14"/>
    <x v="1"/>
    <x v="8"/>
    <x v="94"/>
    <x v="83"/>
    <x v="136"/>
    <x v="13"/>
    <x v="126"/>
    <x v="127"/>
    <x v="93"/>
    <x v="104"/>
    <x v="100"/>
    <x v="85"/>
    <x v="68"/>
  </r>
  <r>
    <x v="7"/>
    <x v="0"/>
    <x v="0"/>
    <x v="0"/>
    <x v="0"/>
    <x v="22"/>
    <x v="128"/>
    <x v="145"/>
    <x v="12"/>
    <x v="11"/>
    <x v="1"/>
    <x v="8"/>
    <x v="95"/>
    <x v="84"/>
    <x v="137"/>
    <x v="13"/>
    <x v="127"/>
    <x v="128"/>
    <x v="4"/>
    <x v="105"/>
    <x v="13"/>
    <x v="94"/>
    <x v="69"/>
  </r>
  <r>
    <x v="7"/>
    <x v="0"/>
    <x v="0"/>
    <x v="0"/>
    <x v="0"/>
    <x v="22"/>
    <x v="129"/>
    <x v="146"/>
    <x v="15"/>
    <x v="14"/>
    <x v="1"/>
    <x v="8"/>
    <x v="96"/>
    <x v="85"/>
    <x v="138"/>
    <x v="13"/>
    <x v="128"/>
    <x v="129"/>
    <x v="94"/>
    <x v="106"/>
    <x v="13"/>
    <x v="95"/>
    <x v="70"/>
  </r>
  <r>
    <x v="7"/>
    <x v="0"/>
    <x v="0"/>
    <x v="0"/>
    <x v="0"/>
    <x v="22"/>
    <x v="130"/>
    <x v="147"/>
    <x v="13"/>
    <x v="12"/>
    <x v="1"/>
    <x v="8"/>
    <x v="97"/>
    <x v="86"/>
    <x v="139"/>
    <x v="13"/>
    <x v="129"/>
    <x v="130"/>
    <x v="95"/>
    <x v="107"/>
    <x v="101"/>
    <x v="96"/>
    <x v="71"/>
  </r>
  <r>
    <x v="7"/>
    <x v="0"/>
    <x v="4"/>
    <x v="1"/>
    <x v="0"/>
    <x v="22"/>
    <x v="131"/>
    <x v="148"/>
    <x v="12"/>
    <x v="11"/>
    <x v="1"/>
    <x v="8"/>
    <x v="98"/>
    <x v="87"/>
    <x v="140"/>
    <x v="13"/>
    <x v="130"/>
    <x v="131"/>
    <x v="2"/>
    <x v="108"/>
    <x v="102"/>
    <x v="2"/>
    <x v="2"/>
  </r>
  <r>
    <x v="10"/>
    <x v="0"/>
    <x v="4"/>
    <x v="0"/>
    <x v="14"/>
    <x v="22"/>
    <x v="0"/>
    <x v="149"/>
    <x v="0"/>
    <x v="0"/>
    <x v="0"/>
    <x v="0"/>
    <x v="13"/>
    <x v="0"/>
    <x v="141"/>
    <x v="13"/>
    <x v="131"/>
    <x v="132"/>
    <x v="96"/>
    <x v="109"/>
    <x v="13"/>
    <x v="97"/>
    <x v="3"/>
  </r>
  <r>
    <x v="7"/>
    <x v="0"/>
    <x v="0"/>
    <x v="0"/>
    <x v="0"/>
    <x v="3"/>
    <x v="18"/>
    <x v="150"/>
    <x v="0"/>
    <x v="0"/>
    <x v="0"/>
    <x v="0"/>
    <x v="8"/>
    <x v="0"/>
    <x v="19"/>
    <x v="3"/>
    <x v="0"/>
    <x v="0"/>
    <x v="10"/>
    <x v="0"/>
    <x v="0"/>
    <x v="98"/>
    <x v="72"/>
  </r>
  <r>
    <x v="7"/>
    <x v="0"/>
    <x v="4"/>
    <x v="15"/>
    <x v="15"/>
    <x v="22"/>
    <x v="132"/>
    <x v="151"/>
    <x v="0"/>
    <x v="0"/>
    <x v="0"/>
    <x v="0"/>
    <x v="95"/>
    <x v="0"/>
    <x v="142"/>
    <x v="13"/>
    <x v="132"/>
    <x v="133"/>
    <x v="97"/>
    <x v="110"/>
    <x v="13"/>
    <x v="94"/>
    <x v="11"/>
  </r>
  <r>
    <x v="7"/>
    <x v="0"/>
    <x v="4"/>
    <x v="16"/>
    <x v="1"/>
    <x v="22"/>
    <x v="133"/>
    <x v="152"/>
    <x v="0"/>
    <x v="0"/>
    <x v="0"/>
    <x v="9"/>
    <x v="13"/>
    <x v="0"/>
    <x v="143"/>
    <x v="13"/>
    <x v="133"/>
    <x v="134"/>
    <x v="98"/>
    <x v="111"/>
    <x v="13"/>
    <x v="2"/>
    <x v="73"/>
  </r>
  <r>
    <x v="7"/>
    <x v="0"/>
    <x v="0"/>
    <x v="0"/>
    <x v="0"/>
    <x v="22"/>
    <x v="134"/>
    <x v="153"/>
    <x v="0"/>
    <x v="0"/>
    <x v="0"/>
    <x v="9"/>
    <x v="13"/>
    <x v="0"/>
    <x v="144"/>
    <x v="13"/>
    <x v="134"/>
    <x v="135"/>
    <x v="73"/>
    <x v="112"/>
    <x v="13"/>
    <x v="2"/>
    <x v="45"/>
  </r>
  <r>
    <x v="7"/>
    <x v="0"/>
    <x v="4"/>
    <x v="17"/>
    <x v="1"/>
    <x v="22"/>
    <x v="135"/>
    <x v="154"/>
    <x v="0"/>
    <x v="0"/>
    <x v="0"/>
    <x v="10"/>
    <x v="13"/>
    <x v="0"/>
    <x v="145"/>
    <x v="13"/>
    <x v="135"/>
    <x v="136"/>
    <x v="20"/>
    <x v="113"/>
    <x v="13"/>
    <x v="2"/>
    <x v="62"/>
  </r>
  <r>
    <x v="7"/>
    <x v="0"/>
    <x v="0"/>
    <x v="0"/>
    <x v="0"/>
    <x v="22"/>
    <x v="136"/>
    <x v="155"/>
    <x v="0"/>
    <x v="0"/>
    <x v="0"/>
    <x v="10"/>
    <x v="13"/>
    <x v="0"/>
    <x v="146"/>
    <x v="13"/>
    <x v="136"/>
    <x v="137"/>
    <x v="20"/>
    <x v="114"/>
    <x v="13"/>
    <x v="2"/>
    <x v="62"/>
  </r>
  <r>
    <x v="7"/>
    <x v="0"/>
    <x v="4"/>
    <x v="18"/>
    <x v="1"/>
    <x v="22"/>
    <x v="137"/>
    <x v="156"/>
    <x v="0"/>
    <x v="0"/>
    <x v="0"/>
    <x v="11"/>
    <x v="8"/>
    <x v="0"/>
    <x v="147"/>
    <x v="13"/>
    <x v="137"/>
    <x v="138"/>
    <x v="81"/>
    <x v="115"/>
    <x v="13"/>
    <x v="2"/>
    <x v="42"/>
  </r>
  <r>
    <x v="7"/>
    <x v="0"/>
    <x v="0"/>
    <x v="0"/>
    <x v="0"/>
    <x v="22"/>
    <x v="138"/>
    <x v="157"/>
    <x v="0"/>
    <x v="0"/>
    <x v="0"/>
    <x v="11"/>
    <x v="13"/>
    <x v="0"/>
    <x v="148"/>
    <x v="13"/>
    <x v="138"/>
    <x v="139"/>
    <x v="49"/>
    <x v="116"/>
    <x v="13"/>
    <x v="2"/>
    <x v="74"/>
  </r>
  <r>
    <x v="7"/>
    <x v="0"/>
    <x v="4"/>
    <x v="13"/>
    <x v="12"/>
    <x v="22"/>
    <x v="18"/>
    <x v="158"/>
    <x v="0"/>
    <x v="0"/>
    <x v="0"/>
    <x v="12"/>
    <x v="21"/>
    <x v="0"/>
    <x v="19"/>
    <x v="3"/>
    <x v="0"/>
    <x v="0"/>
    <x v="10"/>
    <x v="0"/>
    <x v="0"/>
    <x v="57"/>
    <x v="58"/>
  </r>
  <r>
    <x v="7"/>
    <x v="0"/>
    <x v="0"/>
    <x v="0"/>
    <x v="0"/>
    <x v="22"/>
    <x v="18"/>
    <x v="159"/>
    <x v="16"/>
    <x v="15"/>
    <x v="9"/>
    <x v="12"/>
    <x v="99"/>
    <x v="88"/>
    <x v="19"/>
    <x v="3"/>
    <x v="0"/>
    <x v="0"/>
    <x v="10"/>
    <x v="0"/>
    <x v="0"/>
    <x v="57"/>
    <x v="58"/>
  </r>
  <r>
    <x v="7"/>
    <x v="0"/>
    <x v="4"/>
    <x v="13"/>
    <x v="12"/>
    <x v="22"/>
    <x v="18"/>
    <x v="160"/>
    <x v="0"/>
    <x v="0"/>
    <x v="0"/>
    <x v="13"/>
    <x v="21"/>
    <x v="0"/>
    <x v="19"/>
    <x v="3"/>
    <x v="0"/>
    <x v="0"/>
    <x v="10"/>
    <x v="0"/>
    <x v="0"/>
    <x v="57"/>
    <x v="58"/>
  </r>
  <r>
    <x v="7"/>
    <x v="0"/>
    <x v="0"/>
    <x v="0"/>
    <x v="0"/>
    <x v="22"/>
    <x v="18"/>
    <x v="161"/>
    <x v="17"/>
    <x v="16"/>
    <x v="10"/>
    <x v="13"/>
    <x v="64"/>
    <x v="89"/>
    <x v="19"/>
    <x v="3"/>
    <x v="0"/>
    <x v="0"/>
    <x v="10"/>
    <x v="0"/>
    <x v="0"/>
    <x v="57"/>
    <x v="58"/>
  </r>
  <r>
    <x v="7"/>
    <x v="0"/>
    <x v="4"/>
    <x v="13"/>
    <x v="10"/>
    <x v="22"/>
    <x v="18"/>
    <x v="162"/>
    <x v="0"/>
    <x v="0"/>
    <x v="0"/>
    <x v="14"/>
    <x v="79"/>
    <x v="0"/>
    <x v="19"/>
    <x v="3"/>
    <x v="0"/>
    <x v="0"/>
    <x v="10"/>
    <x v="0"/>
    <x v="0"/>
    <x v="75"/>
    <x v="75"/>
  </r>
  <r>
    <x v="7"/>
    <x v="0"/>
    <x v="0"/>
    <x v="0"/>
    <x v="0"/>
    <x v="22"/>
    <x v="18"/>
    <x v="163"/>
    <x v="18"/>
    <x v="17"/>
    <x v="11"/>
    <x v="14"/>
    <x v="77"/>
    <x v="89"/>
    <x v="19"/>
    <x v="3"/>
    <x v="0"/>
    <x v="0"/>
    <x v="10"/>
    <x v="0"/>
    <x v="0"/>
    <x v="75"/>
    <x v="75"/>
  </r>
  <r>
    <x v="7"/>
    <x v="0"/>
    <x v="4"/>
    <x v="13"/>
    <x v="10"/>
    <x v="22"/>
    <x v="18"/>
    <x v="164"/>
    <x v="0"/>
    <x v="0"/>
    <x v="0"/>
    <x v="15"/>
    <x v="79"/>
    <x v="0"/>
    <x v="19"/>
    <x v="3"/>
    <x v="0"/>
    <x v="0"/>
    <x v="10"/>
    <x v="0"/>
    <x v="0"/>
    <x v="75"/>
    <x v="75"/>
  </r>
  <r>
    <x v="7"/>
    <x v="0"/>
    <x v="0"/>
    <x v="0"/>
    <x v="0"/>
    <x v="22"/>
    <x v="18"/>
    <x v="165"/>
    <x v="19"/>
    <x v="18"/>
    <x v="12"/>
    <x v="15"/>
    <x v="21"/>
    <x v="0"/>
    <x v="19"/>
    <x v="3"/>
    <x v="0"/>
    <x v="0"/>
    <x v="10"/>
    <x v="0"/>
    <x v="0"/>
    <x v="75"/>
    <x v="75"/>
  </r>
  <r>
    <x v="7"/>
    <x v="0"/>
    <x v="0"/>
    <x v="0"/>
    <x v="0"/>
    <x v="22"/>
    <x v="139"/>
    <x v="166"/>
    <x v="20"/>
    <x v="19"/>
    <x v="13"/>
    <x v="9"/>
    <x v="21"/>
    <x v="90"/>
    <x v="149"/>
    <x v="13"/>
    <x v="139"/>
    <x v="140"/>
    <x v="20"/>
    <x v="117"/>
    <x v="13"/>
    <x v="79"/>
    <x v="51"/>
  </r>
  <r>
    <x v="7"/>
    <x v="0"/>
    <x v="0"/>
    <x v="0"/>
    <x v="0"/>
    <x v="22"/>
    <x v="18"/>
    <x v="167"/>
    <x v="0"/>
    <x v="0"/>
    <x v="0"/>
    <x v="16"/>
    <x v="78"/>
    <x v="0"/>
    <x v="19"/>
    <x v="3"/>
    <x v="0"/>
    <x v="0"/>
    <x v="10"/>
    <x v="0"/>
    <x v="0"/>
    <x v="99"/>
    <x v="76"/>
  </r>
  <r>
    <x v="7"/>
    <x v="0"/>
    <x v="0"/>
    <x v="0"/>
    <x v="0"/>
    <x v="22"/>
    <x v="18"/>
    <x v="168"/>
    <x v="21"/>
    <x v="20"/>
    <x v="14"/>
    <x v="16"/>
    <x v="78"/>
    <x v="91"/>
    <x v="19"/>
    <x v="3"/>
    <x v="0"/>
    <x v="0"/>
    <x v="10"/>
    <x v="0"/>
    <x v="0"/>
    <x v="99"/>
    <x v="76"/>
  </r>
  <r>
    <x v="7"/>
    <x v="0"/>
    <x v="0"/>
    <x v="0"/>
    <x v="0"/>
    <x v="22"/>
    <x v="18"/>
    <x v="169"/>
    <x v="0"/>
    <x v="0"/>
    <x v="0"/>
    <x v="17"/>
    <x v="78"/>
    <x v="0"/>
    <x v="19"/>
    <x v="3"/>
    <x v="0"/>
    <x v="0"/>
    <x v="10"/>
    <x v="0"/>
    <x v="0"/>
    <x v="99"/>
    <x v="76"/>
  </r>
  <r>
    <x v="7"/>
    <x v="0"/>
    <x v="0"/>
    <x v="0"/>
    <x v="0"/>
    <x v="22"/>
    <x v="18"/>
    <x v="170"/>
    <x v="22"/>
    <x v="21"/>
    <x v="15"/>
    <x v="17"/>
    <x v="78"/>
    <x v="91"/>
    <x v="19"/>
    <x v="3"/>
    <x v="0"/>
    <x v="0"/>
    <x v="10"/>
    <x v="0"/>
    <x v="0"/>
    <x v="99"/>
    <x v="76"/>
  </r>
  <r>
    <x v="7"/>
    <x v="0"/>
    <x v="0"/>
    <x v="0"/>
    <x v="0"/>
    <x v="22"/>
    <x v="140"/>
    <x v="171"/>
    <x v="23"/>
    <x v="22"/>
    <x v="16"/>
    <x v="18"/>
    <x v="100"/>
    <x v="92"/>
    <x v="150"/>
    <x v="13"/>
    <x v="140"/>
    <x v="141"/>
    <x v="99"/>
    <x v="118"/>
    <x v="13"/>
    <x v="100"/>
    <x v="77"/>
  </r>
  <r>
    <x v="7"/>
    <x v="0"/>
    <x v="0"/>
    <x v="0"/>
    <x v="0"/>
    <x v="22"/>
    <x v="141"/>
    <x v="172"/>
    <x v="24"/>
    <x v="23"/>
    <x v="17"/>
    <x v="19"/>
    <x v="100"/>
    <x v="93"/>
    <x v="151"/>
    <x v="13"/>
    <x v="141"/>
    <x v="141"/>
    <x v="99"/>
    <x v="119"/>
    <x v="13"/>
    <x v="100"/>
    <x v="77"/>
  </r>
  <r>
    <x v="7"/>
    <x v="0"/>
    <x v="0"/>
    <x v="0"/>
    <x v="0"/>
    <x v="22"/>
    <x v="142"/>
    <x v="173"/>
    <x v="25"/>
    <x v="24"/>
    <x v="18"/>
    <x v="20"/>
    <x v="100"/>
    <x v="94"/>
    <x v="152"/>
    <x v="13"/>
    <x v="142"/>
    <x v="141"/>
    <x v="99"/>
    <x v="14"/>
    <x v="13"/>
    <x v="100"/>
    <x v="77"/>
  </r>
  <r>
    <x v="7"/>
    <x v="0"/>
    <x v="4"/>
    <x v="19"/>
    <x v="16"/>
    <x v="22"/>
    <x v="143"/>
    <x v="174"/>
    <x v="0"/>
    <x v="0"/>
    <x v="0"/>
    <x v="12"/>
    <x v="64"/>
    <x v="0"/>
    <x v="153"/>
    <x v="13"/>
    <x v="143"/>
    <x v="142"/>
    <x v="62"/>
    <x v="120"/>
    <x v="13"/>
    <x v="20"/>
    <x v="3"/>
  </r>
  <r>
    <x v="7"/>
    <x v="0"/>
    <x v="0"/>
    <x v="0"/>
    <x v="0"/>
    <x v="22"/>
    <x v="144"/>
    <x v="175"/>
    <x v="20"/>
    <x v="19"/>
    <x v="9"/>
    <x v="12"/>
    <x v="88"/>
    <x v="95"/>
    <x v="154"/>
    <x v="13"/>
    <x v="144"/>
    <x v="143"/>
    <x v="100"/>
    <x v="121"/>
    <x v="13"/>
    <x v="20"/>
    <x v="78"/>
  </r>
  <r>
    <x v="7"/>
    <x v="0"/>
    <x v="4"/>
    <x v="19"/>
    <x v="16"/>
    <x v="22"/>
    <x v="145"/>
    <x v="176"/>
    <x v="0"/>
    <x v="0"/>
    <x v="0"/>
    <x v="10"/>
    <x v="64"/>
    <x v="0"/>
    <x v="155"/>
    <x v="13"/>
    <x v="145"/>
    <x v="144"/>
    <x v="62"/>
    <x v="122"/>
    <x v="13"/>
    <x v="20"/>
    <x v="3"/>
  </r>
  <r>
    <x v="7"/>
    <x v="0"/>
    <x v="0"/>
    <x v="0"/>
    <x v="0"/>
    <x v="22"/>
    <x v="146"/>
    <x v="177"/>
    <x v="26"/>
    <x v="25"/>
    <x v="19"/>
    <x v="10"/>
    <x v="88"/>
    <x v="96"/>
    <x v="156"/>
    <x v="13"/>
    <x v="146"/>
    <x v="145"/>
    <x v="100"/>
    <x v="82"/>
    <x v="13"/>
    <x v="20"/>
    <x v="78"/>
  </r>
  <r>
    <x v="7"/>
    <x v="0"/>
    <x v="4"/>
    <x v="19"/>
    <x v="16"/>
    <x v="22"/>
    <x v="147"/>
    <x v="178"/>
    <x v="0"/>
    <x v="0"/>
    <x v="0"/>
    <x v="21"/>
    <x v="64"/>
    <x v="0"/>
    <x v="157"/>
    <x v="13"/>
    <x v="147"/>
    <x v="146"/>
    <x v="62"/>
    <x v="123"/>
    <x v="13"/>
    <x v="20"/>
    <x v="3"/>
  </r>
  <r>
    <x v="7"/>
    <x v="0"/>
    <x v="0"/>
    <x v="0"/>
    <x v="0"/>
    <x v="22"/>
    <x v="148"/>
    <x v="179"/>
    <x v="27"/>
    <x v="26"/>
    <x v="20"/>
    <x v="21"/>
    <x v="88"/>
    <x v="97"/>
    <x v="158"/>
    <x v="13"/>
    <x v="148"/>
    <x v="147"/>
    <x v="100"/>
    <x v="14"/>
    <x v="13"/>
    <x v="20"/>
    <x v="78"/>
  </r>
  <r>
    <x v="7"/>
    <x v="0"/>
    <x v="0"/>
    <x v="0"/>
    <x v="0"/>
    <x v="22"/>
    <x v="18"/>
    <x v="180"/>
    <x v="0"/>
    <x v="0"/>
    <x v="0"/>
    <x v="21"/>
    <x v="64"/>
    <x v="0"/>
    <x v="19"/>
    <x v="3"/>
    <x v="0"/>
    <x v="0"/>
    <x v="10"/>
    <x v="0"/>
    <x v="0"/>
    <x v="20"/>
    <x v="79"/>
  </r>
  <r>
    <x v="7"/>
    <x v="0"/>
    <x v="0"/>
    <x v="0"/>
    <x v="0"/>
    <x v="22"/>
    <x v="0"/>
    <x v="181"/>
    <x v="0"/>
    <x v="0"/>
    <x v="0"/>
    <x v="21"/>
    <x v="64"/>
    <x v="0"/>
    <x v="19"/>
    <x v="3"/>
    <x v="0"/>
    <x v="0"/>
    <x v="10"/>
    <x v="0"/>
    <x v="0"/>
    <x v="20"/>
    <x v="79"/>
  </r>
  <r>
    <x v="7"/>
    <x v="0"/>
    <x v="4"/>
    <x v="19"/>
    <x v="16"/>
    <x v="22"/>
    <x v="149"/>
    <x v="182"/>
    <x v="0"/>
    <x v="0"/>
    <x v="0"/>
    <x v="22"/>
    <x v="64"/>
    <x v="0"/>
    <x v="159"/>
    <x v="13"/>
    <x v="149"/>
    <x v="148"/>
    <x v="62"/>
    <x v="124"/>
    <x v="13"/>
    <x v="20"/>
    <x v="3"/>
  </r>
  <r>
    <x v="7"/>
    <x v="0"/>
    <x v="0"/>
    <x v="0"/>
    <x v="0"/>
    <x v="22"/>
    <x v="150"/>
    <x v="183"/>
    <x v="28"/>
    <x v="27"/>
    <x v="21"/>
    <x v="22"/>
    <x v="88"/>
    <x v="98"/>
    <x v="160"/>
    <x v="13"/>
    <x v="150"/>
    <x v="149"/>
    <x v="100"/>
    <x v="125"/>
    <x v="13"/>
    <x v="20"/>
    <x v="78"/>
  </r>
  <r>
    <x v="7"/>
    <x v="0"/>
    <x v="0"/>
    <x v="0"/>
    <x v="0"/>
    <x v="22"/>
    <x v="18"/>
    <x v="184"/>
    <x v="0"/>
    <x v="0"/>
    <x v="0"/>
    <x v="23"/>
    <x v="4"/>
    <x v="0"/>
    <x v="19"/>
    <x v="3"/>
    <x v="0"/>
    <x v="0"/>
    <x v="10"/>
    <x v="0"/>
    <x v="0"/>
    <x v="4"/>
    <x v="59"/>
  </r>
  <r>
    <x v="7"/>
    <x v="0"/>
    <x v="0"/>
    <x v="0"/>
    <x v="0"/>
    <x v="22"/>
    <x v="151"/>
    <x v="185"/>
    <x v="29"/>
    <x v="28"/>
    <x v="1"/>
    <x v="8"/>
    <x v="101"/>
    <x v="99"/>
    <x v="161"/>
    <x v="13"/>
    <x v="151"/>
    <x v="150"/>
    <x v="101"/>
    <x v="126"/>
    <x v="13"/>
    <x v="101"/>
    <x v="80"/>
  </r>
  <r>
    <x v="7"/>
    <x v="0"/>
    <x v="0"/>
    <x v="0"/>
    <x v="0"/>
    <x v="22"/>
    <x v="0"/>
    <x v="186"/>
    <x v="0"/>
    <x v="0"/>
    <x v="0"/>
    <x v="0"/>
    <x v="8"/>
    <x v="0"/>
    <x v="19"/>
    <x v="3"/>
    <x v="0"/>
    <x v="0"/>
    <x v="10"/>
    <x v="0"/>
    <x v="0"/>
    <x v="102"/>
    <x v="81"/>
  </r>
  <r>
    <x v="7"/>
    <x v="0"/>
    <x v="0"/>
    <x v="0"/>
    <x v="0"/>
    <x v="22"/>
    <x v="152"/>
    <x v="187"/>
    <x v="28"/>
    <x v="27"/>
    <x v="21"/>
    <x v="22"/>
    <x v="4"/>
    <x v="100"/>
    <x v="162"/>
    <x v="13"/>
    <x v="152"/>
    <x v="151"/>
    <x v="4"/>
    <x v="127"/>
    <x v="13"/>
    <x v="2"/>
    <x v="11"/>
  </r>
  <r>
    <x v="7"/>
    <x v="0"/>
    <x v="0"/>
    <x v="0"/>
    <x v="0"/>
    <x v="22"/>
    <x v="0"/>
    <x v="188"/>
    <x v="0"/>
    <x v="0"/>
    <x v="0"/>
    <x v="12"/>
    <x v="21"/>
    <x v="0"/>
    <x v="19"/>
    <x v="3"/>
    <x v="0"/>
    <x v="0"/>
    <x v="10"/>
    <x v="0"/>
    <x v="0"/>
    <x v="57"/>
    <x v="58"/>
  </r>
  <r>
    <x v="7"/>
    <x v="0"/>
    <x v="0"/>
    <x v="0"/>
    <x v="0"/>
    <x v="22"/>
    <x v="0"/>
    <x v="189"/>
    <x v="0"/>
    <x v="0"/>
    <x v="0"/>
    <x v="24"/>
    <x v="21"/>
    <x v="0"/>
    <x v="19"/>
    <x v="3"/>
    <x v="0"/>
    <x v="0"/>
    <x v="10"/>
    <x v="0"/>
    <x v="0"/>
    <x v="57"/>
    <x v="58"/>
  </r>
  <r>
    <x v="7"/>
    <x v="0"/>
    <x v="0"/>
    <x v="0"/>
    <x v="0"/>
    <x v="22"/>
    <x v="0"/>
    <x v="190"/>
    <x v="29"/>
    <x v="28"/>
    <x v="1"/>
    <x v="8"/>
    <x v="102"/>
    <x v="101"/>
    <x v="19"/>
    <x v="3"/>
    <x v="0"/>
    <x v="0"/>
    <x v="10"/>
    <x v="128"/>
    <x v="0"/>
    <x v="103"/>
    <x v="82"/>
  </r>
  <r>
    <x v="7"/>
    <x v="0"/>
    <x v="4"/>
    <x v="17"/>
    <x v="1"/>
    <x v="22"/>
    <x v="153"/>
    <x v="191"/>
    <x v="0"/>
    <x v="0"/>
    <x v="0"/>
    <x v="0"/>
    <x v="13"/>
    <x v="0"/>
    <x v="163"/>
    <x v="13"/>
    <x v="153"/>
    <x v="152"/>
    <x v="20"/>
    <x v="129"/>
    <x v="13"/>
    <x v="2"/>
    <x v="62"/>
  </r>
  <r>
    <x v="7"/>
    <x v="0"/>
    <x v="0"/>
    <x v="0"/>
    <x v="0"/>
    <x v="22"/>
    <x v="154"/>
    <x v="192"/>
    <x v="18"/>
    <x v="17"/>
    <x v="22"/>
    <x v="25"/>
    <x v="86"/>
    <x v="102"/>
    <x v="164"/>
    <x v="13"/>
    <x v="154"/>
    <x v="153"/>
    <x v="2"/>
    <x v="130"/>
    <x v="13"/>
    <x v="95"/>
    <x v="83"/>
  </r>
  <r>
    <x v="7"/>
    <x v="0"/>
    <x v="0"/>
    <x v="0"/>
    <x v="0"/>
    <x v="22"/>
    <x v="155"/>
    <x v="193"/>
    <x v="18"/>
    <x v="17"/>
    <x v="22"/>
    <x v="25"/>
    <x v="21"/>
    <x v="103"/>
    <x v="165"/>
    <x v="13"/>
    <x v="155"/>
    <x v="154"/>
    <x v="20"/>
    <x v="131"/>
    <x v="13"/>
    <x v="57"/>
    <x v="3"/>
  </r>
  <r>
    <x v="7"/>
    <x v="0"/>
    <x v="0"/>
    <x v="0"/>
    <x v="0"/>
    <x v="22"/>
    <x v="156"/>
    <x v="194"/>
    <x v="30"/>
    <x v="29"/>
    <x v="1"/>
    <x v="8"/>
    <x v="103"/>
    <x v="104"/>
    <x v="166"/>
    <x v="13"/>
    <x v="156"/>
    <x v="155"/>
    <x v="102"/>
    <x v="132"/>
    <x v="13"/>
    <x v="104"/>
    <x v="84"/>
  </r>
  <r>
    <x v="7"/>
    <x v="0"/>
    <x v="0"/>
    <x v="0"/>
    <x v="0"/>
    <x v="22"/>
    <x v="18"/>
    <x v="195"/>
    <x v="0"/>
    <x v="0"/>
    <x v="0"/>
    <x v="0"/>
    <x v="104"/>
    <x v="0"/>
    <x v="19"/>
    <x v="3"/>
    <x v="0"/>
    <x v="0"/>
    <x v="10"/>
    <x v="0"/>
    <x v="0"/>
    <x v="105"/>
    <x v="85"/>
  </r>
  <r>
    <x v="7"/>
    <x v="0"/>
    <x v="0"/>
    <x v="0"/>
    <x v="0"/>
    <x v="22"/>
    <x v="0"/>
    <x v="196"/>
    <x v="30"/>
    <x v="29"/>
    <x v="1"/>
    <x v="8"/>
    <x v="67"/>
    <x v="105"/>
    <x v="19"/>
    <x v="3"/>
    <x v="0"/>
    <x v="0"/>
    <x v="10"/>
    <x v="0"/>
    <x v="0"/>
    <x v="65"/>
    <x v="86"/>
  </r>
  <r>
    <x v="7"/>
    <x v="0"/>
    <x v="0"/>
    <x v="0"/>
    <x v="0"/>
    <x v="22"/>
    <x v="0"/>
    <x v="197"/>
    <x v="30"/>
    <x v="29"/>
    <x v="1"/>
    <x v="8"/>
    <x v="105"/>
    <x v="106"/>
    <x v="19"/>
    <x v="3"/>
    <x v="0"/>
    <x v="0"/>
    <x v="10"/>
    <x v="0"/>
    <x v="0"/>
    <x v="2"/>
    <x v="3"/>
  </r>
  <r>
    <x v="0"/>
    <x v="0"/>
    <x v="0"/>
    <x v="0"/>
    <x v="0"/>
    <x v="23"/>
    <x v="0"/>
    <x v="0"/>
    <x v="0"/>
    <x v="0"/>
    <x v="0"/>
    <x v="0"/>
    <x v="106"/>
    <x v="0"/>
    <x v="19"/>
    <x v="3"/>
    <x v="0"/>
    <x v="0"/>
    <x v="103"/>
    <x v="0"/>
    <x v="0"/>
    <x v="106"/>
    <x v="87"/>
  </r>
  <r>
    <x v="8"/>
    <x v="0"/>
    <x v="0"/>
    <x v="0"/>
    <x v="0"/>
    <x v="24"/>
    <x v="18"/>
    <x v="198"/>
    <x v="31"/>
    <x v="30"/>
    <x v="23"/>
    <x v="26"/>
    <x v="107"/>
    <x v="107"/>
    <x v="19"/>
    <x v="3"/>
    <x v="0"/>
    <x v="0"/>
    <x v="10"/>
    <x v="0"/>
    <x v="0"/>
    <x v="107"/>
    <x v="88"/>
  </r>
  <r>
    <x v="8"/>
    <x v="0"/>
    <x v="0"/>
    <x v="0"/>
    <x v="0"/>
    <x v="24"/>
    <x v="18"/>
    <x v="199"/>
    <x v="31"/>
    <x v="30"/>
    <x v="23"/>
    <x v="26"/>
    <x v="108"/>
    <x v="108"/>
    <x v="19"/>
    <x v="3"/>
    <x v="0"/>
    <x v="0"/>
    <x v="10"/>
    <x v="0"/>
    <x v="0"/>
    <x v="47"/>
    <x v="33"/>
  </r>
  <r>
    <x v="7"/>
    <x v="0"/>
    <x v="0"/>
    <x v="0"/>
    <x v="0"/>
    <x v="24"/>
    <x v="157"/>
    <x v="200"/>
    <x v="31"/>
    <x v="30"/>
    <x v="23"/>
    <x v="26"/>
    <x v="109"/>
    <x v="109"/>
    <x v="167"/>
    <x v="13"/>
    <x v="157"/>
    <x v="156"/>
    <x v="104"/>
    <x v="133"/>
    <x v="13"/>
    <x v="108"/>
    <x v="3"/>
  </r>
  <r>
    <x v="7"/>
    <x v="0"/>
    <x v="0"/>
    <x v="0"/>
    <x v="0"/>
    <x v="24"/>
    <x v="18"/>
    <x v="201"/>
    <x v="31"/>
    <x v="30"/>
    <x v="23"/>
    <x v="26"/>
    <x v="96"/>
    <x v="110"/>
    <x v="19"/>
    <x v="3"/>
    <x v="0"/>
    <x v="0"/>
    <x v="10"/>
    <x v="0"/>
    <x v="0"/>
    <x v="2"/>
    <x v="3"/>
  </r>
  <r>
    <x v="2"/>
    <x v="1"/>
    <x v="1"/>
    <x v="20"/>
    <x v="17"/>
    <x v="24"/>
    <x v="158"/>
    <x v="202"/>
    <x v="0"/>
    <x v="0"/>
    <x v="0"/>
    <x v="0"/>
    <x v="13"/>
    <x v="0"/>
    <x v="168"/>
    <x v="13"/>
    <x v="158"/>
    <x v="157"/>
    <x v="105"/>
    <x v="134"/>
    <x v="103"/>
    <x v="109"/>
    <x v="89"/>
  </r>
  <r>
    <x v="0"/>
    <x v="0"/>
    <x v="0"/>
    <x v="0"/>
    <x v="0"/>
    <x v="25"/>
    <x v="0"/>
    <x v="0"/>
    <x v="0"/>
    <x v="0"/>
    <x v="0"/>
    <x v="0"/>
    <x v="110"/>
    <x v="0"/>
    <x v="169"/>
    <x v="19"/>
    <x v="0"/>
    <x v="0"/>
    <x v="106"/>
    <x v="0"/>
    <x v="0"/>
    <x v="110"/>
    <x v="90"/>
  </r>
  <r>
    <x v="8"/>
    <x v="0"/>
    <x v="0"/>
    <x v="0"/>
    <x v="0"/>
    <x v="26"/>
    <x v="159"/>
    <x v="203"/>
    <x v="0"/>
    <x v="0"/>
    <x v="0"/>
    <x v="0"/>
    <x v="13"/>
    <x v="0"/>
    <x v="170"/>
    <x v="20"/>
    <x v="159"/>
    <x v="158"/>
    <x v="107"/>
    <x v="135"/>
    <x v="104"/>
    <x v="111"/>
    <x v="3"/>
  </r>
  <r>
    <x v="8"/>
    <x v="0"/>
    <x v="0"/>
    <x v="0"/>
    <x v="0"/>
    <x v="26"/>
    <x v="160"/>
    <x v="204"/>
    <x v="0"/>
    <x v="0"/>
    <x v="0"/>
    <x v="0"/>
    <x v="13"/>
    <x v="0"/>
    <x v="171"/>
    <x v="20"/>
    <x v="160"/>
    <x v="159"/>
    <x v="52"/>
    <x v="136"/>
    <x v="105"/>
    <x v="48"/>
    <x v="3"/>
  </r>
  <r>
    <x v="2"/>
    <x v="1"/>
    <x v="5"/>
    <x v="11"/>
    <x v="18"/>
    <x v="26"/>
    <x v="161"/>
    <x v="205"/>
    <x v="32"/>
    <x v="31"/>
    <x v="18"/>
    <x v="20"/>
    <x v="64"/>
    <x v="111"/>
    <x v="172"/>
    <x v="20"/>
    <x v="161"/>
    <x v="160"/>
    <x v="73"/>
    <x v="137"/>
    <x v="106"/>
    <x v="76"/>
    <x v="3"/>
  </r>
  <r>
    <x v="2"/>
    <x v="1"/>
    <x v="6"/>
    <x v="21"/>
    <x v="19"/>
    <x v="26"/>
    <x v="162"/>
    <x v="206"/>
    <x v="32"/>
    <x v="31"/>
    <x v="18"/>
    <x v="20"/>
    <x v="111"/>
    <x v="112"/>
    <x v="173"/>
    <x v="20"/>
    <x v="162"/>
    <x v="161"/>
    <x v="108"/>
    <x v="138"/>
    <x v="107"/>
    <x v="17"/>
    <x v="91"/>
  </r>
  <r>
    <x v="0"/>
    <x v="1"/>
    <x v="1"/>
    <x v="22"/>
    <x v="20"/>
    <x v="3"/>
    <x v="0"/>
    <x v="0"/>
    <x v="0"/>
    <x v="0"/>
    <x v="0"/>
    <x v="0"/>
    <x v="8"/>
    <x v="0"/>
    <x v="174"/>
    <x v="20"/>
    <x v="163"/>
    <x v="162"/>
    <x v="81"/>
    <x v="14"/>
    <x v="108"/>
    <x v="8"/>
    <x v="6"/>
  </r>
  <r>
    <x v="0"/>
    <x v="1"/>
    <x v="1"/>
    <x v="0"/>
    <x v="0"/>
    <x v="3"/>
    <x v="0"/>
    <x v="0"/>
    <x v="0"/>
    <x v="0"/>
    <x v="0"/>
    <x v="0"/>
    <x v="8"/>
    <x v="0"/>
    <x v="175"/>
    <x v="20"/>
    <x v="164"/>
    <x v="163"/>
    <x v="46"/>
    <x v="139"/>
    <x v="109"/>
    <x v="8"/>
    <x v="6"/>
  </r>
  <r>
    <x v="0"/>
    <x v="1"/>
    <x v="1"/>
    <x v="0"/>
    <x v="0"/>
    <x v="3"/>
    <x v="0"/>
    <x v="0"/>
    <x v="0"/>
    <x v="0"/>
    <x v="0"/>
    <x v="0"/>
    <x v="8"/>
    <x v="0"/>
    <x v="176"/>
    <x v="20"/>
    <x v="165"/>
    <x v="164"/>
    <x v="51"/>
    <x v="140"/>
    <x v="110"/>
    <x v="8"/>
    <x v="6"/>
  </r>
  <r>
    <x v="0"/>
    <x v="1"/>
    <x v="1"/>
    <x v="0"/>
    <x v="0"/>
    <x v="3"/>
    <x v="0"/>
    <x v="0"/>
    <x v="0"/>
    <x v="0"/>
    <x v="0"/>
    <x v="0"/>
    <x v="8"/>
    <x v="0"/>
    <x v="177"/>
    <x v="20"/>
    <x v="166"/>
    <x v="165"/>
    <x v="62"/>
    <x v="141"/>
    <x v="111"/>
    <x v="8"/>
    <x v="6"/>
  </r>
  <r>
    <x v="0"/>
    <x v="1"/>
    <x v="1"/>
    <x v="0"/>
    <x v="0"/>
    <x v="3"/>
    <x v="0"/>
    <x v="0"/>
    <x v="0"/>
    <x v="0"/>
    <x v="0"/>
    <x v="0"/>
    <x v="8"/>
    <x v="0"/>
    <x v="178"/>
    <x v="20"/>
    <x v="167"/>
    <x v="166"/>
    <x v="109"/>
    <x v="142"/>
    <x v="112"/>
    <x v="8"/>
    <x v="6"/>
  </r>
  <r>
    <x v="0"/>
    <x v="1"/>
    <x v="1"/>
    <x v="0"/>
    <x v="0"/>
    <x v="3"/>
    <x v="0"/>
    <x v="0"/>
    <x v="0"/>
    <x v="0"/>
    <x v="0"/>
    <x v="0"/>
    <x v="8"/>
    <x v="0"/>
    <x v="179"/>
    <x v="20"/>
    <x v="168"/>
    <x v="167"/>
    <x v="110"/>
    <x v="143"/>
    <x v="49"/>
    <x v="8"/>
    <x v="6"/>
  </r>
  <r>
    <x v="0"/>
    <x v="1"/>
    <x v="1"/>
    <x v="0"/>
    <x v="0"/>
    <x v="3"/>
    <x v="0"/>
    <x v="0"/>
    <x v="0"/>
    <x v="0"/>
    <x v="0"/>
    <x v="0"/>
    <x v="8"/>
    <x v="0"/>
    <x v="180"/>
    <x v="20"/>
    <x v="169"/>
    <x v="168"/>
    <x v="62"/>
    <x v="144"/>
    <x v="113"/>
    <x v="8"/>
    <x v="6"/>
  </r>
  <r>
    <x v="0"/>
    <x v="1"/>
    <x v="1"/>
    <x v="0"/>
    <x v="0"/>
    <x v="3"/>
    <x v="0"/>
    <x v="0"/>
    <x v="0"/>
    <x v="0"/>
    <x v="0"/>
    <x v="0"/>
    <x v="8"/>
    <x v="0"/>
    <x v="181"/>
    <x v="20"/>
    <x v="170"/>
    <x v="169"/>
    <x v="111"/>
    <x v="14"/>
    <x v="114"/>
    <x v="8"/>
    <x v="6"/>
  </r>
  <r>
    <x v="0"/>
    <x v="1"/>
    <x v="1"/>
    <x v="0"/>
    <x v="0"/>
    <x v="3"/>
    <x v="0"/>
    <x v="0"/>
    <x v="0"/>
    <x v="0"/>
    <x v="0"/>
    <x v="0"/>
    <x v="8"/>
    <x v="0"/>
    <x v="182"/>
    <x v="13"/>
    <x v="171"/>
    <x v="170"/>
    <x v="53"/>
    <x v="145"/>
    <x v="41"/>
    <x v="8"/>
    <x v="6"/>
  </r>
  <r>
    <x v="2"/>
    <x v="1"/>
    <x v="5"/>
    <x v="23"/>
    <x v="21"/>
    <x v="26"/>
    <x v="163"/>
    <x v="207"/>
    <x v="32"/>
    <x v="31"/>
    <x v="18"/>
    <x v="20"/>
    <x v="112"/>
    <x v="113"/>
    <x v="183"/>
    <x v="20"/>
    <x v="172"/>
    <x v="171"/>
    <x v="112"/>
    <x v="146"/>
    <x v="115"/>
    <x v="112"/>
    <x v="3"/>
  </r>
  <r>
    <x v="2"/>
    <x v="1"/>
    <x v="1"/>
    <x v="24"/>
    <x v="22"/>
    <x v="26"/>
    <x v="0"/>
    <x v="208"/>
    <x v="0"/>
    <x v="0"/>
    <x v="0"/>
    <x v="0"/>
    <x v="80"/>
    <x v="114"/>
    <x v="184"/>
    <x v="20"/>
    <x v="173"/>
    <x v="172"/>
    <x v="113"/>
    <x v="147"/>
    <x v="116"/>
    <x v="78"/>
    <x v="55"/>
  </r>
  <r>
    <x v="2"/>
    <x v="1"/>
    <x v="5"/>
    <x v="25"/>
    <x v="23"/>
    <x v="26"/>
    <x v="162"/>
    <x v="209"/>
    <x v="33"/>
    <x v="32"/>
    <x v="18"/>
    <x v="20"/>
    <x v="113"/>
    <x v="115"/>
    <x v="19"/>
    <x v="20"/>
    <x v="174"/>
    <x v="173"/>
    <x v="10"/>
    <x v="148"/>
    <x v="13"/>
    <x v="93"/>
    <x v="92"/>
  </r>
  <r>
    <x v="0"/>
    <x v="1"/>
    <x v="0"/>
    <x v="0"/>
    <x v="0"/>
    <x v="3"/>
    <x v="164"/>
    <x v="210"/>
    <x v="0"/>
    <x v="0"/>
    <x v="0"/>
    <x v="0"/>
    <x v="8"/>
    <x v="0"/>
    <x v="185"/>
    <x v="20"/>
    <x v="175"/>
    <x v="174"/>
    <x v="73"/>
    <x v="14"/>
    <x v="117"/>
    <x v="8"/>
    <x v="6"/>
  </r>
  <r>
    <x v="0"/>
    <x v="1"/>
    <x v="0"/>
    <x v="0"/>
    <x v="0"/>
    <x v="3"/>
    <x v="165"/>
    <x v="211"/>
    <x v="0"/>
    <x v="0"/>
    <x v="0"/>
    <x v="0"/>
    <x v="8"/>
    <x v="0"/>
    <x v="186"/>
    <x v="13"/>
    <x v="176"/>
    <x v="175"/>
    <x v="73"/>
    <x v="149"/>
    <x v="118"/>
    <x v="8"/>
    <x v="6"/>
  </r>
  <r>
    <x v="0"/>
    <x v="1"/>
    <x v="0"/>
    <x v="0"/>
    <x v="0"/>
    <x v="3"/>
    <x v="166"/>
    <x v="212"/>
    <x v="0"/>
    <x v="0"/>
    <x v="0"/>
    <x v="0"/>
    <x v="8"/>
    <x v="0"/>
    <x v="187"/>
    <x v="20"/>
    <x v="177"/>
    <x v="176"/>
    <x v="4"/>
    <x v="150"/>
    <x v="13"/>
    <x v="8"/>
    <x v="6"/>
  </r>
  <r>
    <x v="6"/>
    <x v="4"/>
    <x v="0"/>
    <x v="0"/>
    <x v="0"/>
    <x v="26"/>
    <x v="0"/>
    <x v="213"/>
    <x v="33"/>
    <x v="32"/>
    <x v="18"/>
    <x v="20"/>
    <x v="114"/>
    <x v="116"/>
    <x v="19"/>
    <x v="3"/>
    <x v="0"/>
    <x v="177"/>
    <x v="10"/>
    <x v="0"/>
    <x v="0"/>
    <x v="2"/>
    <x v="3"/>
  </r>
  <r>
    <x v="2"/>
    <x v="1"/>
    <x v="5"/>
    <x v="3"/>
    <x v="1"/>
    <x v="26"/>
    <x v="162"/>
    <x v="214"/>
    <x v="33"/>
    <x v="32"/>
    <x v="18"/>
    <x v="20"/>
    <x v="115"/>
    <x v="117"/>
    <x v="188"/>
    <x v="20"/>
    <x v="178"/>
    <x v="178"/>
    <x v="114"/>
    <x v="151"/>
    <x v="119"/>
    <x v="113"/>
    <x v="93"/>
  </r>
  <r>
    <x v="0"/>
    <x v="1"/>
    <x v="1"/>
    <x v="26"/>
    <x v="24"/>
    <x v="3"/>
    <x v="0"/>
    <x v="0"/>
    <x v="0"/>
    <x v="0"/>
    <x v="0"/>
    <x v="0"/>
    <x v="8"/>
    <x v="0"/>
    <x v="189"/>
    <x v="20"/>
    <x v="179"/>
    <x v="179"/>
    <x v="115"/>
    <x v="152"/>
    <x v="120"/>
    <x v="8"/>
    <x v="6"/>
  </r>
  <r>
    <x v="2"/>
    <x v="1"/>
    <x v="1"/>
    <x v="13"/>
    <x v="1"/>
    <x v="26"/>
    <x v="162"/>
    <x v="215"/>
    <x v="34"/>
    <x v="33"/>
    <x v="18"/>
    <x v="20"/>
    <x v="116"/>
    <x v="118"/>
    <x v="190"/>
    <x v="20"/>
    <x v="180"/>
    <x v="180"/>
    <x v="116"/>
    <x v="14"/>
    <x v="121"/>
    <x v="17"/>
    <x v="94"/>
  </r>
  <r>
    <x v="0"/>
    <x v="0"/>
    <x v="0"/>
    <x v="0"/>
    <x v="0"/>
    <x v="3"/>
    <x v="167"/>
    <x v="0"/>
    <x v="0"/>
    <x v="33"/>
    <x v="18"/>
    <x v="0"/>
    <x v="8"/>
    <x v="0"/>
    <x v="191"/>
    <x v="20"/>
    <x v="181"/>
    <x v="181"/>
    <x v="117"/>
    <x v="153"/>
    <x v="122"/>
    <x v="8"/>
    <x v="6"/>
  </r>
  <r>
    <x v="0"/>
    <x v="0"/>
    <x v="0"/>
    <x v="0"/>
    <x v="0"/>
    <x v="3"/>
    <x v="168"/>
    <x v="0"/>
    <x v="0"/>
    <x v="33"/>
    <x v="18"/>
    <x v="0"/>
    <x v="8"/>
    <x v="0"/>
    <x v="192"/>
    <x v="20"/>
    <x v="182"/>
    <x v="182"/>
    <x v="118"/>
    <x v="154"/>
    <x v="123"/>
    <x v="8"/>
    <x v="6"/>
  </r>
  <r>
    <x v="0"/>
    <x v="0"/>
    <x v="0"/>
    <x v="0"/>
    <x v="0"/>
    <x v="3"/>
    <x v="169"/>
    <x v="0"/>
    <x v="0"/>
    <x v="33"/>
    <x v="18"/>
    <x v="0"/>
    <x v="8"/>
    <x v="0"/>
    <x v="193"/>
    <x v="20"/>
    <x v="183"/>
    <x v="183"/>
    <x v="119"/>
    <x v="155"/>
    <x v="124"/>
    <x v="8"/>
    <x v="6"/>
  </r>
  <r>
    <x v="0"/>
    <x v="0"/>
    <x v="0"/>
    <x v="0"/>
    <x v="0"/>
    <x v="3"/>
    <x v="170"/>
    <x v="0"/>
    <x v="0"/>
    <x v="33"/>
    <x v="18"/>
    <x v="0"/>
    <x v="8"/>
    <x v="0"/>
    <x v="194"/>
    <x v="20"/>
    <x v="184"/>
    <x v="184"/>
    <x v="120"/>
    <x v="156"/>
    <x v="125"/>
    <x v="8"/>
    <x v="6"/>
  </r>
  <r>
    <x v="0"/>
    <x v="0"/>
    <x v="0"/>
    <x v="0"/>
    <x v="0"/>
    <x v="3"/>
    <x v="171"/>
    <x v="0"/>
    <x v="0"/>
    <x v="33"/>
    <x v="18"/>
    <x v="0"/>
    <x v="8"/>
    <x v="0"/>
    <x v="195"/>
    <x v="20"/>
    <x v="185"/>
    <x v="185"/>
    <x v="73"/>
    <x v="157"/>
    <x v="126"/>
    <x v="8"/>
    <x v="6"/>
  </r>
  <r>
    <x v="0"/>
    <x v="0"/>
    <x v="0"/>
    <x v="0"/>
    <x v="0"/>
    <x v="3"/>
    <x v="172"/>
    <x v="0"/>
    <x v="0"/>
    <x v="33"/>
    <x v="24"/>
    <x v="0"/>
    <x v="8"/>
    <x v="0"/>
    <x v="196"/>
    <x v="13"/>
    <x v="186"/>
    <x v="186"/>
    <x v="121"/>
    <x v="158"/>
    <x v="127"/>
    <x v="8"/>
    <x v="6"/>
  </r>
  <r>
    <x v="0"/>
    <x v="0"/>
    <x v="0"/>
    <x v="0"/>
    <x v="0"/>
    <x v="3"/>
    <x v="173"/>
    <x v="0"/>
    <x v="0"/>
    <x v="34"/>
    <x v="18"/>
    <x v="0"/>
    <x v="8"/>
    <x v="0"/>
    <x v="197"/>
    <x v="20"/>
    <x v="187"/>
    <x v="187"/>
    <x v="87"/>
    <x v="159"/>
    <x v="128"/>
    <x v="8"/>
    <x v="6"/>
  </r>
  <r>
    <x v="2"/>
    <x v="1"/>
    <x v="1"/>
    <x v="27"/>
    <x v="1"/>
    <x v="26"/>
    <x v="174"/>
    <x v="216"/>
    <x v="0"/>
    <x v="0"/>
    <x v="0"/>
    <x v="0"/>
    <x v="13"/>
    <x v="0"/>
    <x v="198"/>
    <x v="20"/>
    <x v="188"/>
    <x v="188"/>
    <x v="76"/>
    <x v="14"/>
    <x v="13"/>
    <x v="2"/>
    <x v="95"/>
  </r>
  <r>
    <x v="2"/>
    <x v="1"/>
    <x v="5"/>
    <x v="3"/>
    <x v="11"/>
    <x v="26"/>
    <x v="175"/>
    <x v="217"/>
    <x v="35"/>
    <x v="35"/>
    <x v="18"/>
    <x v="20"/>
    <x v="67"/>
    <x v="119"/>
    <x v="199"/>
    <x v="20"/>
    <x v="189"/>
    <x v="189"/>
    <x v="4"/>
    <x v="160"/>
    <x v="129"/>
    <x v="65"/>
    <x v="58"/>
  </r>
  <r>
    <x v="2"/>
    <x v="1"/>
    <x v="1"/>
    <x v="28"/>
    <x v="25"/>
    <x v="26"/>
    <x v="176"/>
    <x v="218"/>
    <x v="33"/>
    <x v="32"/>
    <x v="18"/>
    <x v="20"/>
    <x v="21"/>
    <x v="120"/>
    <x v="200"/>
    <x v="20"/>
    <x v="190"/>
    <x v="190"/>
    <x v="122"/>
    <x v="14"/>
    <x v="130"/>
    <x v="79"/>
    <x v="3"/>
  </r>
  <r>
    <x v="6"/>
    <x v="4"/>
    <x v="0"/>
    <x v="0"/>
    <x v="0"/>
    <x v="26"/>
    <x v="177"/>
    <x v="219"/>
    <x v="36"/>
    <x v="34"/>
    <x v="18"/>
    <x v="20"/>
    <x v="117"/>
    <x v="121"/>
    <x v="201"/>
    <x v="20"/>
    <x v="191"/>
    <x v="191"/>
    <x v="123"/>
    <x v="161"/>
    <x v="131"/>
    <x v="114"/>
    <x v="96"/>
  </r>
  <r>
    <x v="2"/>
    <x v="1"/>
    <x v="1"/>
    <x v="13"/>
    <x v="26"/>
    <x v="26"/>
    <x v="18"/>
    <x v="220"/>
    <x v="37"/>
    <x v="36"/>
    <x v="18"/>
    <x v="20"/>
    <x v="118"/>
    <x v="122"/>
    <x v="19"/>
    <x v="3"/>
    <x v="0"/>
    <x v="0"/>
    <x v="10"/>
    <x v="0"/>
    <x v="0"/>
    <x v="115"/>
    <x v="97"/>
  </r>
  <r>
    <x v="2"/>
    <x v="1"/>
    <x v="1"/>
    <x v="13"/>
    <x v="27"/>
    <x v="26"/>
    <x v="18"/>
    <x v="221"/>
    <x v="36"/>
    <x v="34"/>
    <x v="18"/>
    <x v="20"/>
    <x v="119"/>
    <x v="123"/>
    <x v="19"/>
    <x v="3"/>
    <x v="0"/>
    <x v="0"/>
    <x v="10"/>
    <x v="0"/>
    <x v="0"/>
    <x v="116"/>
    <x v="98"/>
  </r>
  <r>
    <x v="2"/>
    <x v="1"/>
    <x v="1"/>
    <x v="13"/>
    <x v="1"/>
    <x v="26"/>
    <x v="18"/>
    <x v="222"/>
    <x v="34"/>
    <x v="33"/>
    <x v="18"/>
    <x v="20"/>
    <x v="120"/>
    <x v="124"/>
    <x v="19"/>
    <x v="3"/>
    <x v="0"/>
    <x v="0"/>
    <x v="10"/>
    <x v="0"/>
    <x v="0"/>
    <x v="2"/>
    <x v="3"/>
  </r>
  <r>
    <x v="2"/>
    <x v="1"/>
    <x v="1"/>
    <x v="13"/>
    <x v="28"/>
    <x v="26"/>
    <x v="18"/>
    <x v="223"/>
    <x v="34"/>
    <x v="33"/>
    <x v="18"/>
    <x v="20"/>
    <x v="121"/>
    <x v="125"/>
    <x v="19"/>
    <x v="3"/>
    <x v="0"/>
    <x v="0"/>
    <x v="10"/>
    <x v="0"/>
    <x v="0"/>
    <x v="117"/>
    <x v="99"/>
  </r>
  <r>
    <x v="7"/>
    <x v="0"/>
    <x v="0"/>
    <x v="0"/>
    <x v="0"/>
    <x v="26"/>
    <x v="18"/>
    <x v="224"/>
    <x v="36"/>
    <x v="34"/>
    <x v="18"/>
    <x v="20"/>
    <x v="4"/>
    <x v="126"/>
    <x v="19"/>
    <x v="3"/>
    <x v="0"/>
    <x v="0"/>
    <x v="10"/>
    <x v="0"/>
    <x v="0"/>
    <x v="2"/>
    <x v="3"/>
  </r>
  <r>
    <x v="2"/>
    <x v="1"/>
    <x v="1"/>
    <x v="13"/>
    <x v="1"/>
    <x v="26"/>
    <x v="18"/>
    <x v="225"/>
    <x v="36"/>
    <x v="34"/>
    <x v="18"/>
    <x v="20"/>
    <x v="122"/>
    <x v="127"/>
    <x v="19"/>
    <x v="3"/>
    <x v="0"/>
    <x v="0"/>
    <x v="10"/>
    <x v="0"/>
    <x v="0"/>
    <x v="2"/>
    <x v="3"/>
  </r>
  <r>
    <x v="2"/>
    <x v="1"/>
    <x v="1"/>
    <x v="13"/>
    <x v="29"/>
    <x v="26"/>
    <x v="18"/>
    <x v="226"/>
    <x v="36"/>
    <x v="34"/>
    <x v="18"/>
    <x v="20"/>
    <x v="123"/>
    <x v="128"/>
    <x v="19"/>
    <x v="3"/>
    <x v="0"/>
    <x v="0"/>
    <x v="10"/>
    <x v="0"/>
    <x v="0"/>
    <x v="118"/>
    <x v="100"/>
  </r>
  <r>
    <x v="2"/>
    <x v="0"/>
    <x v="0"/>
    <x v="0"/>
    <x v="0"/>
    <x v="26"/>
    <x v="18"/>
    <x v="227"/>
    <x v="0"/>
    <x v="0"/>
    <x v="0"/>
    <x v="20"/>
    <x v="4"/>
    <x v="0"/>
    <x v="19"/>
    <x v="3"/>
    <x v="0"/>
    <x v="0"/>
    <x v="10"/>
    <x v="0"/>
    <x v="0"/>
    <x v="4"/>
    <x v="59"/>
  </r>
  <r>
    <x v="2"/>
    <x v="1"/>
    <x v="1"/>
    <x v="13"/>
    <x v="1"/>
    <x v="26"/>
    <x v="18"/>
    <x v="228"/>
    <x v="36"/>
    <x v="34"/>
    <x v="18"/>
    <x v="20"/>
    <x v="124"/>
    <x v="129"/>
    <x v="19"/>
    <x v="3"/>
    <x v="0"/>
    <x v="0"/>
    <x v="10"/>
    <x v="0"/>
    <x v="0"/>
    <x v="2"/>
    <x v="3"/>
  </r>
  <r>
    <x v="2"/>
    <x v="1"/>
    <x v="4"/>
    <x v="29"/>
    <x v="30"/>
    <x v="26"/>
    <x v="178"/>
    <x v="229"/>
    <x v="0"/>
    <x v="0"/>
    <x v="0"/>
    <x v="0"/>
    <x v="125"/>
    <x v="0"/>
    <x v="202"/>
    <x v="20"/>
    <x v="192"/>
    <x v="192"/>
    <x v="124"/>
    <x v="162"/>
    <x v="13"/>
    <x v="119"/>
    <x v="3"/>
  </r>
  <r>
    <x v="2"/>
    <x v="1"/>
    <x v="4"/>
    <x v="30"/>
    <x v="1"/>
    <x v="26"/>
    <x v="179"/>
    <x v="230"/>
    <x v="0"/>
    <x v="0"/>
    <x v="0"/>
    <x v="0"/>
    <x v="13"/>
    <x v="0"/>
    <x v="203"/>
    <x v="20"/>
    <x v="193"/>
    <x v="193"/>
    <x v="125"/>
    <x v="163"/>
    <x v="13"/>
    <x v="2"/>
    <x v="101"/>
  </r>
  <r>
    <x v="2"/>
    <x v="1"/>
    <x v="4"/>
    <x v="31"/>
    <x v="31"/>
    <x v="26"/>
    <x v="180"/>
    <x v="231"/>
    <x v="0"/>
    <x v="0"/>
    <x v="0"/>
    <x v="0"/>
    <x v="89"/>
    <x v="130"/>
    <x v="204"/>
    <x v="20"/>
    <x v="194"/>
    <x v="194"/>
    <x v="126"/>
    <x v="164"/>
    <x v="13"/>
    <x v="98"/>
    <x v="102"/>
  </r>
  <r>
    <x v="2"/>
    <x v="1"/>
    <x v="4"/>
    <x v="11"/>
    <x v="18"/>
    <x v="26"/>
    <x v="181"/>
    <x v="232"/>
    <x v="0"/>
    <x v="0"/>
    <x v="0"/>
    <x v="0"/>
    <x v="77"/>
    <x v="0"/>
    <x v="205"/>
    <x v="20"/>
    <x v="195"/>
    <x v="195"/>
    <x v="73"/>
    <x v="14"/>
    <x v="13"/>
    <x v="76"/>
    <x v="3"/>
  </r>
  <r>
    <x v="0"/>
    <x v="0"/>
    <x v="0"/>
    <x v="0"/>
    <x v="0"/>
    <x v="27"/>
    <x v="0"/>
    <x v="0"/>
    <x v="0"/>
    <x v="0"/>
    <x v="0"/>
    <x v="0"/>
    <x v="126"/>
    <x v="0"/>
    <x v="206"/>
    <x v="21"/>
    <x v="0"/>
    <x v="0"/>
    <x v="127"/>
    <x v="0"/>
    <x v="0"/>
    <x v="120"/>
    <x v="103"/>
  </r>
  <r>
    <x v="8"/>
    <x v="0"/>
    <x v="0"/>
    <x v="0"/>
    <x v="0"/>
    <x v="28"/>
    <x v="182"/>
    <x v="233"/>
    <x v="38"/>
    <x v="37"/>
    <x v="25"/>
    <x v="27"/>
    <x v="127"/>
    <x v="131"/>
    <x v="207"/>
    <x v="22"/>
    <x v="196"/>
    <x v="196"/>
    <x v="128"/>
    <x v="165"/>
    <x v="132"/>
    <x v="121"/>
    <x v="3"/>
  </r>
  <r>
    <x v="8"/>
    <x v="0"/>
    <x v="0"/>
    <x v="0"/>
    <x v="0"/>
    <x v="28"/>
    <x v="183"/>
    <x v="234"/>
    <x v="38"/>
    <x v="37"/>
    <x v="25"/>
    <x v="27"/>
    <x v="47"/>
    <x v="132"/>
    <x v="208"/>
    <x v="22"/>
    <x v="197"/>
    <x v="197"/>
    <x v="129"/>
    <x v="166"/>
    <x v="133"/>
    <x v="122"/>
    <x v="3"/>
  </r>
  <r>
    <x v="8"/>
    <x v="0"/>
    <x v="0"/>
    <x v="0"/>
    <x v="0"/>
    <x v="28"/>
    <x v="184"/>
    <x v="235"/>
    <x v="38"/>
    <x v="37"/>
    <x v="25"/>
    <x v="27"/>
    <x v="64"/>
    <x v="133"/>
    <x v="209"/>
    <x v="22"/>
    <x v="198"/>
    <x v="198"/>
    <x v="84"/>
    <x v="167"/>
    <x v="134"/>
    <x v="88"/>
    <x v="3"/>
  </r>
  <r>
    <x v="8"/>
    <x v="0"/>
    <x v="0"/>
    <x v="0"/>
    <x v="0"/>
    <x v="28"/>
    <x v="185"/>
    <x v="236"/>
    <x v="38"/>
    <x v="37"/>
    <x v="25"/>
    <x v="27"/>
    <x v="21"/>
    <x v="134"/>
    <x v="210"/>
    <x v="22"/>
    <x v="199"/>
    <x v="199"/>
    <x v="20"/>
    <x v="168"/>
    <x v="135"/>
    <x v="57"/>
    <x v="3"/>
  </r>
  <r>
    <x v="8"/>
    <x v="0"/>
    <x v="0"/>
    <x v="0"/>
    <x v="0"/>
    <x v="28"/>
    <x v="186"/>
    <x v="237"/>
    <x v="38"/>
    <x v="37"/>
    <x v="25"/>
    <x v="27"/>
    <x v="73"/>
    <x v="135"/>
    <x v="211"/>
    <x v="22"/>
    <x v="200"/>
    <x v="200"/>
    <x v="122"/>
    <x v="169"/>
    <x v="136"/>
    <x v="79"/>
    <x v="3"/>
  </r>
  <r>
    <x v="8"/>
    <x v="0"/>
    <x v="0"/>
    <x v="0"/>
    <x v="0"/>
    <x v="28"/>
    <x v="187"/>
    <x v="238"/>
    <x v="38"/>
    <x v="37"/>
    <x v="25"/>
    <x v="27"/>
    <x v="128"/>
    <x v="136"/>
    <x v="212"/>
    <x v="22"/>
    <x v="201"/>
    <x v="201"/>
    <x v="130"/>
    <x v="170"/>
    <x v="137"/>
    <x v="123"/>
    <x v="104"/>
  </r>
  <r>
    <x v="2"/>
    <x v="1"/>
    <x v="1"/>
    <x v="13"/>
    <x v="1"/>
    <x v="28"/>
    <x v="188"/>
    <x v="239"/>
    <x v="38"/>
    <x v="37"/>
    <x v="25"/>
    <x v="27"/>
    <x v="129"/>
    <x v="137"/>
    <x v="213"/>
    <x v="22"/>
    <x v="202"/>
    <x v="202"/>
    <x v="10"/>
    <x v="171"/>
    <x v="138"/>
    <x v="2"/>
    <x v="3"/>
  </r>
  <r>
    <x v="2"/>
    <x v="1"/>
    <x v="1"/>
    <x v="13"/>
    <x v="1"/>
    <x v="28"/>
    <x v="189"/>
    <x v="240"/>
    <x v="38"/>
    <x v="37"/>
    <x v="25"/>
    <x v="27"/>
    <x v="130"/>
    <x v="138"/>
    <x v="214"/>
    <x v="22"/>
    <x v="203"/>
    <x v="203"/>
    <x v="10"/>
    <x v="172"/>
    <x v="139"/>
    <x v="2"/>
    <x v="3"/>
  </r>
  <r>
    <x v="8"/>
    <x v="0"/>
    <x v="0"/>
    <x v="0"/>
    <x v="0"/>
    <x v="28"/>
    <x v="190"/>
    <x v="241"/>
    <x v="38"/>
    <x v="37"/>
    <x v="25"/>
    <x v="27"/>
    <x v="77"/>
    <x v="139"/>
    <x v="215"/>
    <x v="23"/>
    <x v="204"/>
    <x v="204"/>
    <x v="131"/>
    <x v="173"/>
    <x v="140"/>
    <x v="48"/>
    <x v="95"/>
  </r>
  <r>
    <x v="8"/>
    <x v="0"/>
    <x v="0"/>
    <x v="0"/>
    <x v="0"/>
    <x v="28"/>
    <x v="18"/>
    <x v="242"/>
    <x v="38"/>
    <x v="37"/>
    <x v="25"/>
    <x v="27"/>
    <x v="131"/>
    <x v="140"/>
    <x v="19"/>
    <x v="3"/>
    <x v="0"/>
    <x v="0"/>
    <x v="10"/>
    <x v="0"/>
    <x v="0"/>
    <x v="2"/>
    <x v="3"/>
  </r>
  <r>
    <x v="8"/>
    <x v="0"/>
    <x v="0"/>
    <x v="0"/>
    <x v="0"/>
    <x v="28"/>
    <x v="18"/>
    <x v="243"/>
    <x v="38"/>
    <x v="37"/>
    <x v="25"/>
    <x v="27"/>
    <x v="132"/>
    <x v="141"/>
    <x v="19"/>
    <x v="3"/>
    <x v="0"/>
    <x v="0"/>
    <x v="10"/>
    <x v="0"/>
    <x v="0"/>
    <x v="2"/>
    <x v="3"/>
  </r>
  <r>
    <x v="0"/>
    <x v="0"/>
    <x v="0"/>
    <x v="0"/>
    <x v="0"/>
    <x v="29"/>
    <x v="0"/>
    <x v="0"/>
    <x v="0"/>
    <x v="0"/>
    <x v="0"/>
    <x v="0"/>
    <x v="133"/>
    <x v="0"/>
    <x v="216"/>
    <x v="24"/>
    <x v="0"/>
    <x v="0"/>
    <x v="132"/>
    <x v="0"/>
    <x v="0"/>
    <x v="124"/>
    <x v="105"/>
  </r>
  <r>
    <x v="5"/>
    <x v="0"/>
    <x v="0"/>
    <x v="0"/>
    <x v="0"/>
    <x v="30"/>
    <x v="0"/>
    <x v="244"/>
    <x v="0"/>
    <x v="0"/>
    <x v="0"/>
    <x v="0"/>
    <x v="13"/>
    <x v="0"/>
    <x v="217"/>
    <x v="25"/>
    <x v="205"/>
    <x v="205"/>
    <x v="133"/>
    <x v="174"/>
    <x v="141"/>
    <x v="125"/>
    <x v="3"/>
  </r>
  <r>
    <x v="5"/>
    <x v="0"/>
    <x v="0"/>
    <x v="0"/>
    <x v="0"/>
    <x v="30"/>
    <x v="191"/>
    <x v="245"/>
    <x v="39"/>
    <x v="38"/>
    <x v="26"/>
    <x v="28"/>
    <x v="134"/>
    <x v="142"/>
    <x v="218"/>
    <x v="25"/>
    <x v="206"/>
    <x v="206"/>
    <x v="134"/>
    <x v="175"/>
    <x v="142"/>
    <x v="126"/>
    <x v="3"/>
  </r>
  <r>
    <x v="5"/>
    <x v="0"/>
    <x v="0"/>
    <x v="0"/>
    <x v="0"/>
    <x v="30"/>
    <x v="192"/>
    <x v="246"/>
    <x v="0"/>
    <x v="0"/>
    <x v="0"/>
    <x v="0"/>
    <x v="13"/>
    <x v="0"/>
    <x v="219"/>
    <x v="25"/>
    <x v="207"/>
    <x v="207"/>
    <x v="81"/>
    <x v="176"/>
    <x v="143"/>
    <x v="99"/>
    <x v="3"/>
  </r>
  <r>
    <x v="2"/>
    <x v="1"/>
    <x v="5"/>
    <x v="32"/>
    <x v="32"/>
    <x v="30"/>
    <x v="193"/>
    <x v="247"/>
    <x v="40"/>
    <x v="39"/>
    <x v="26"/>
    <x v="28"/>
    <x v="135"/>
    <x v="143"/>
    <x v="220"/>
    <x v="25"/>
    <x v="208"/>
    <x v="208"/>
    <x v="135"/>
    <x v="177"/>
    <x v="144"/>
    <x v="95"/>
    <x v="3"/>
  </r>
  <r>
    <x v="2"/>
    <x v="1"/>
    <x v="5"/>
    <x v="18"/>
    <x v="33"/>
    <x v="30"/>
    <x v="194"/>
    <x v="248"/>
    <x v="40"/>
    <x v="39"/>
    <x v="26"/>
    <x v="28"/>
    <x v="136"/>
    <x v="144"/>
    <x v="221"/>
    <x v="25"/>
    <x v="209"/>
    <x v="209"/>
    <x v="81"/>
    <x v="178"/>
    <x v="145"/>
    <x v="99"/>
    <x v="3"/>
  </r>
  <r>
    <x v="5"/>
    <x v="0"/>
    <x v="0"/>
    <x v="0"/>
    <x v="0"/>
    <x v="30"/>
    <x v="195"/>
    <x v="249"/>
    <x v="41"/>
    <x v="40"/>
    <x v="26"/>
    <x v="28"/>
    <x v="137"/>
    <x v="145"/>
    <x v="222"/>
    <x v="25"/>
    <x v="210"/>
    <x v="210"/>
    <x v="113"/>
    <x v="179"/>
    <x v="146"/>
    <x v="4"/>
    <x v="106"/>
  </r>
  <r>
    <x v="5"/>
    <x v="0"/>
    <x v="0"/>
    <x v="0"/>
    <x v="0"/>
    <x v="30"/>
    <x v="196"/>
    <x v="250"/>
    <x v="41"/>
    <x v="40"/>
    <x v="26"/>
    <x v="28"/>
    <x v="138"/>
    <x v="146"/>
    <x v="223"/>
    <x v="25"/>
    <x v="211"/>
    <x v="211"/>
    <x v="45"/>
    <x v="180"/>
    <x v="56"/>
    <x v="51"/>
    <x v="3"/>
  </r>
  <r>
    <x v="2"/>
    <x v="1"/>
    <x v="1"/>
    <x v="17"/>
    <x v="1"/>
    <x v="30"/>
    <x v="0"/>
    <x v="251"/>
    <x v="0"/>
    <x v="0"/>
    <x v="0"/>
    <x v="0"/>
    <x v="13"/>
    <x v="0"/>
    <x v="224"/>
    <x v="25"/>
    <x v="212"/>
    <x v="212"/>
    <x v="20"/>
    <x v="181"/>
    <x v="13"/>
    <x v="2"/>
    <x v="62"/>
  </r>
  <r>
    <x v="2"/>
    <x v="1"/>
    <x v="1"/>
    <x v="16"/>
    <x v="34"/>
    <x v="30"/>
    <x v="0"/>
    <x v="252"/>
    <x v="0"/>
    <x v="0"/>
    <x v="0"/>
    <x v="0"/>
    <x v="13"/>
    <x v="0"/>
    <x v="225"/>
    <x v="25"/>
    <x v="213"/>
    <x v="213"/>
    <x v="98"/>
    <x v="182"/>
    <x v="147"/>
    <x v="127"/>
    <x v="3"/>
  </r>
  <r>
    <x v="2"/>
    <x v="1"/>
    <x v="1"/>
    <x v="33"/>
    <x v="35"/>
    <x v="30"/>
    <x v="197"/>
    <x v="253"/>
    <x v="40"/>
    <x v="39"/>
    <x v="26"/>
    <x v="28"/>
    <x v="139"/>
    <x v="147"/>
    <x v="226"/>
    <x v="25"/>
    <x v="213"/>
    <x v="214"/>
    <x v="136"/>
    <x v="0"/>
    <x v="0"/>
    <x v="128"/>
    <x v="107"/>
  </r>
  <r>
    <x v="5"/>
    <x v="0"/>
    <x v="0"/>
    <x v="0"/>
    <x v="0"/>
    <x v="30"/>
    <x v="18"/>
    <x v="254"/>
    <x v="41"/>
    <x v="40"/>
    <x v="26"/>
    <x v="28"/>
    <x v="140"/>
    <x v="148"/>
    <x v="19"/>
    <x v="3"/>
    <x v="0"/>
    <x v="0"/>
    <x v="137"/>
    <x v="0"/>
    <x v="0"/>
    <x v="4"/>
    <x v="35"/>
  </r>
  <r>
    <x v="5"/>
    <x v="0"/>
    <x v="0"/>
    <x v="0"/>
    <x v="0"/>
    <x v="30"/>
    <x v="18"/>
    <x v="255"/>
    <x v="41"/>
    <x v="40"/>
    <x v="26"/>
    <x v="28"/>
    <x v="121"/>
    <x v="149"/>
    <x v="19"/>
    <x v="3"/>
    <x v="0"/>
    <x v="0"/>
    <x v="138"/>
    <x v="0"/>
    <x v="0"/>
    <x v="95"/>
    <x v="108"/>
  </r>
  <r>
    <x v="5"/>
    <x v="0"/>
    <x v="0"/>
    <x v="0"/>
    <x v="0"/>
    <x v="30"/>
    <x v="18"/>
    <x v="256"/>
    <x v="41"/>
    <x v="40"/>
    <x v="26"/>
    <x v="28"/>
    <x v="86"/>
    <x v="150"/>
    <x v="19"/>
    <x v="3"/>
    <x v="0"/>
    <x v="0"/>
    <x v="10"/>
    <x v="0"/>
    <x v="0"/>
    <x v="2"/>
    <x v="3"/>
  </r>
  <r>
    <x v="11"/>
    <x v="0"/>
    <x v="1"/>
    <x v="13"/>
    <x v="1"/>
    <x v="30"/>
    <x v="18"/>
    <x v="257"/>
    <x v="41"/>
    <x v="40"/>
    <x v="26"/>
    <x v="28"/>
    <x v="21"/>
    <x v="151"/>
    <x v="19"/>
    <x v="3"/>
    <x v="0"/>
    <x v="0"/>
    <x v="10"/>
    <x v="0"/>
    <x v="0"/>
    <x v="2"/>
    <x v="3"/>
  </r>
  <r>
    <x v="5"/>
    <x v="0"/>
    <x v="0"/>
    <x v="0"/>
    <x v="0"/>
    <x v="30"/>
    <x v="18"/>
    <x v="258"/>
    <x v="41"/>
    <x v="40"/>
    <x v="26"/>
    <x v="28"/>
    <x v="141"/>
    <x v="152"/>
    <x v="19"/>
    <x v="3"/>
    <x v="0"/>
    <x v="0"/>
    <x v="10"/>
    <x v="0"/>
    <x v="0"/>
    <x v="2"/>
    <x v="3"/>
  </r>
  <r>
    <x v="5"/>
    <x v="0"/>
    <x v="0"/>
    <x v="0"/>
    <x v="0"/>
    <x v="30"/>
    <x v="18"/>
    <x v="259"/>
    <x v="41"/>
    <x v="40"/>
    <x v="26"/>
    <x v="28"/>
    <x v="81"/>
    <x v="153"/>
    <x v="19"/>
    <x v="3"/>
    <x v="0"/>
    <x v="0"/>
    <x v="10"/>
    <x v="0"/>
    <x v="0"/>
    <x v="2"/>
    <x v="3"/>
  </r>
  <r>
    <x v="5"/>
    <x v="0"/>
    <x v="0"/>
    <x v="0"/>
    <x v="0"/>
    <x v="30"/>
    <x v="18"/>
    <x v="260"/>
    <x v="41"/>
    <x v="40"/>
    <x v="26"/>
    <x v="28"/>
    <x v="81"/>
    <x v="154"/>
    <x v="19"/>
    <x v="3"/>
    <x v="0"/>
    <x v="0"/>
    <x v="10"/>
    <x v="0"/>
    <x v="0"/>
    <x v="2"/>
    <x v="3"/>
  </r>
  <r>
    <x v="7"/>
    <x v="0"/>
    <x v="0"/>
    <x v="0"/>
    <x v="0"/>
    <x v="30"/>
    <x v="18"/>
    <x v="261"/>
    <x v="42"/>
    <x v="41"/>
    <x v="26"/>
    <x v="28"/>
    <x v="81"/>
    <x v="155"/>
    <x v="19"/>
    <x v="3"/>
    <x v="0"/>
    <x v="0"/>
    <x v="10"/>
    <x v="0"/>
    <x v="0"/>
    <x v="2"/>
    <x v="3"/>
  </r>
  <r>
    <x v="5"/>
    <x v="0"/>
    <x v="0"/>
    <x v="0"/>
    <x v="0"/>
    <x v="30"/>
    <x v="18"/>
    <x v="262"/>
    <x v="43"/>
    <x v="42"/>
    <x v="27"/>
    <x v="29"/>
    <x v="21"/>
    <x v="156"/>
    <x v="19"/>
    <x v="3"/>
    <x v="0"/>
    <x v="0"/>
    <x v="10"/>
    <x v="0"/>
    <x v="0"/>
    <x v="2"/>
    <x v="3"/>
  </r>
  <r>
    <x v="5"/>
    <x v="0"/>
    <x v="0"/>
    <x v="0"/>
    <x v="0"/>
    <x v="30"/>
    <x v="18"/>
    <x v="263"/>
    <x v="44"/>
    <x v="43"/>
    <x v="28"/>
    <x v="30"/>
    <x v="86"/>
    <x v="157"/>
    <x v="19"/>
    <x v="3"/>
    <x v="0"/>
    <x v="0"/>
    <x v="10"/>
    <x v="0"/>
    <x v="0"/>
    <x v="2"/>
    <x v="3"/>
  </r>
  <r>
    <x v="5"/>
    <x v="0"/>
    <x v="4"/>
    <x v="34"/>
    <x v="1"/>
    <x v="30"/>
    <x v="18"/>
    <x v="264"/>
    <x v="44"/>
    <x v="43"/>
    <x v="28"/>
    <x v="30"/>
    <x v="142"/>
    <x v="158"/>
    <x v="227"/>
    <x v="26"/>
    <x v="214"/>
    <x v="215"/>
    <x v="139"/>
    <x v="183"/>
    <x v="13"/>
    <x v="2"/>
    <x v="109"/>
  </r>
  <r>
    <x v="5"/>
    <x v="0"/>
    <x v="0"/>
    <x v="0"/>
    <x v="0"/>
    <x v="30"/>
    <x v="0"/>
    <x v="265"/>
    <x v="45"/>
    <x v="44"/>
    <x v="19"/>
    <x v="10"/>
    <x v="143"/>
    <x v="159"/>
    <x v="228"/>
    <x v="26"/>
    <x v="215"/>
    <x v="216"/>
    <x v="20"/>
    <x v="184"/>
    <x v="13"/>
    <x v="57"/>
    <x v="3"/>
  </r>
  <r>
    <x v="0"/>
    <x v="0"/>
    <x v="0"/>
    <x v="0"/>
    <x v="0"/>
    <x v="31"/>
    <x v="0"/>
    <x v="0"/>
    <x v="0"/>
    <x v="0"/>
    <x v="0"/>
    <x v="0"/>
    <x v="144"/>
    <x v="0"/>
    <x v="229"/>
    <x v="27"/>
    <x v="0"/>
    <x v="0"/>
    <x v="140"/>
    <x v="0"/>
    <x v="0"/>
    <x v="129"/>
    <x v="110"/>
  </r>
  <r>
    <x v="8"/>
    <x v="0"/>
    <x v="0"/>
    <x v="0"/>
    <x v="0"/>
    <x v="32"/>
    <x v="198"/>
    <x v="266"/>
    <x v="46"/>
    <x v="45"/>
    <x v="29"/>
    <x v="31"/>
    <x v="45"/>
    <x v="160"/>
    <x v="230"/>
    <x v="28"/>
    <x v="216"/>
    <x v="217"/>
    <x v="42"/>
    <x v="185"/>
    <x v="148"/>
    <x v="43"/>
    <x v="3"/>
  </r>
  <r>
    <x v="8"/>
    <x v="0"/>
    <x v="0"/>
    <x v="0"/>
    <x v="0"/>
    <x v="32"/>
    <x v="199"/>
    <x v="267"/>
    <x v="46"/>
    <x v="45"/>
    <x v="29"/>
    <x v="31"/>
    <x v="47"/>
    <x v="161"/>
    <x v="231"/>
    <x v="28"/>
    <x v="217"/>
    <x v="218"/>
    <x v="141"/>
    <x v="186"/>
    <x v="149"/>
    <x v="130"/>
    <x v="3"/>
  </r>
  <r>
    <x v="8"/>
    <x v="0"/>
    <x v="0"/>
    <x v="0"/>
    <x v="0"/>
    <x v="32"/>
    <x v="200"/>
    <x v="268"/>
    <x v="46"/>
    <x v="45"/>
    <x v="29"/>
    <x v="31"/>
    <x v="99"/>
    <x v="162"/>
    <x v="232"/>
    <x v="28"/>
    <x v="218"/>
    <x v="219"/>
    <x v="98"/>
    <x v="14"/>
    <x v="136"/>
    <x v="127"/>
    <x v="3"/>
  </r>
  <r>
    <x v="8"/>
    <x v="0"/>
    <x v="0"/>
    <x v="0"/>
    <x v="0"/>
    <x v="32"/>
    <x v="201"/>
    <x v="269"/>
    <x v="46"/>
    <x v="45"/>
    <x v="29"/>
    <x v="31"/>
    <x v="56"/>
    <x v="163"/>
    <x v="233"/>
    <x v="28"/>
    <x v="219"/>
    <x v="220"/>
    <x v="52"/>
    <x v="14"/>
    <x v="53"/>
    <x v="48"/>
    <x v="3"/>
  </r>
  <r>
    <x v="8"/>
    <x v="0"/>
    <x v="0"/>
    <x v="0"/>
    <x v="0"/>
    <x v="32"/>
    <x v="202"/>
    <x v="270"/>
    <x v="46"/>
    <x v="45"/>
    <x v="29"/>
    <x v="31"/>
    <x v="73"/>
    <x v="164"/>
    <x v="234"/>
    <x v="28"/>
    <x v="220"/>
    <x v="221"/>
    <x v="122"/>
    <x v="187"/>
    <x v="150"/>
    <x v="79"/>
    <x v="3"/>
  </r>
  <r>
    <x v="8"/>
    <x v="0"/>
    <x v="0"/>
    <x v="0"/>
    <x v="0"/>
    <x v="32"/>
    <x v="203"/>
    <x v="271"/>
    <x v="46"/>
    <x v="45"/>
    <x v="29"/>
    <x v="31"/>
    <x v="93"/>
    <x v="165"/>
    <x v="235"/>
    <x v="28"/>
    <x v="221"/>
    <x v="222"/>
    <x v="91"/>
    <x v="14"/>
    <x v="151"/>
    <x v="92"/>
    <x v="3"/>
  </r>
  <r>
    <x v="8"/>
    <x v="0"/>
    <x v="0"/>
    <x v="0"/>
    <x v="0"/>
    <x v="32"/>
    <x v="204"/>
    <x v="272"/>
    <x v="46"/>
    <x v="45"/>
    <x v="29"/>
    <x v="31"/>
    <x v="53"/>
    <x v="166"/>
    <x v="236"/>
    <x v="28"/>
    <x v="222"/>
    <x v="223"/>
    <x v="45"/>
    <x v="14"/>
    <x v="56"/>
    <x v="51"/>
    <x v="3"/>
  </r>
  <r>
    <x v="8"/>
    <x v="0"/>
    <x v="0"/>
    <x v="0"/>
    <x v="0"/>
    <x v="32"/>
    <x v="205"/>
    <x v="273"/>
    <x v="47"/>
    <x v="46"/>
    <x v="29"/>
    <x v="31"/>
    <x v="145"/>
    <x v="167"/>
    <x v="237"/>
    <x v="28"/>
    <x v="223"/>
    <x v="224"/>
    <x v="60"/>
    <x v="188"/>
    <x v="152"/>
    <x v="131"/>
    <x v="111"/>
  </r>
  <r>
    <x v="8"/>
    <x v="0"/>
    <x v="0"/>
    <x v="0"/>
    <x v="0"/>
    <x v="32"/>
    <x v="206"/>
    <x v="274"/>
    <x v="46"/>
    <x v="45"/>
    <x v="29"/>
    <x v="31"/>
    <x v="77"/>
    <x v="168"/>
    <x v="238"/>
    <x v="28"/>
    <x v="224"/>
    <x v="225"/>
    <x v="60"/>
    <x v="189"/>
    <x v="153"/>
    <x v="76"/>
    <x v="112"/>
  </r>
  <r>
    <x v="8"/>
    <x v="0"/>
    <x v="0"/>
    <x v="0"/>
    <x v="0"/>
    <x v="32"/>
    <x v="207"/>
    <x v="275"/>
    <x v="46"/>
    <x v="45"/>
    <x v="29"/>
    <x v="31"/>
    <x v="146"/>
    <x v="169"/>
    <x v="239"/>
    <x v="28"/>
    <x v="225"/>
    <x v="226"/>
    <x v="62"/>
    <x v="190"/>
    <x v="154"/>
    <x v="132"/>
    <x v="113"/>
  </r>
  <r>
    <x v="6"/>
    <x v="4"/>
    <x v="0"/>
    <x v="0"/>
    <x v="0"/>
    <x v="32"/>
    <x v="208"/>
    <x v="276"/>
    <x v="46"/>
    <x v="45"/>
    <x v="29"/>
    <x v="31"/>
    <x v="147"/>
    <x v="170"/>
    <x v="240"/>
    <x v="28"/>
    <x v="226"/>
    <x v="227"/>
    <x v="142"/>
    <x v="191"/>
    <x v="155"/>
    <x v="133"/>
    <x v="114"/>
  </r>
  <r>
    <x v="8"/>
    <x v="0"/>
    <x v="0"/>
    <x v="0"/>
    <x v="0"/>
    <x v="32"/>
    <x v="209"/>
    <x v="277"/>
    <x v="47"/>
    <x v="46"/>
    <x v="29"/>
    <x v="31"/>
    <x v="148"/>
    <x v="171"/>
    <x v="241"/>
    <x v="28"/>
    <x v="227"/>
    <x v="228"/>
    <x v="143"/>
    <x v="14"/>
    <x v="156"/>
    <x v="134"/>
    <x v="3"/>
  </r>
  <r>
    <x v="8"/>
    <x v="0"/>
    <x v="0"/>
    <x v="0"/>
    <x v="0"/>
    <x v="32"/>
    <x v="210"/>
    <x v="278"/>
    <x v="47"/>
    <x v="46"/>
    <x v="29"/>
    <x v="31"/>
    <x v="138"/>
    <x v="172"/>
    <x v="242"/>
    <x v="28"/>
    <x v="228"/>
    <x v="229"/>
    <x v="144"/>
    <x v="14"/>
    <x v="157"/>
    <x v="135"/>
    <x v="3"/>
  </r>
  <r>
    <x v="8"/>
    <x v="0"/>
    <x v="0"/>
    <x v="0"/>
    <x v="0"/>
    <x v="32"/>
    <x v="211"/>
    <x v="279"/>
    <x v="47"/>
    <x v="46"/>
    <x v="29"/>
    <x v="31"/>
    <x v="38"/>
    <x v="173"/>
    <x v="243"/>
    <x v="28"/>
    <x v="229"/>
    <x v="230"/>
    <x v="84"/>
    <x v="192"/>
    <x v="158"/>
    <x v="88"/>
    <x v="3"/>
  </r>
  <r>
    <x v="8"/>
    <x v="0"/>
    <x v="0"/>
    <x v="0"/>
    <x v="0"/>
    <x v="32"/>
    <x v="212"/>
    <x v="280"/>
    <x v="47"/>
    <x v="46"/>
    <x v="29"/>
    <x v="31"/>
    <x v="99"/>
    <x v="174"/>
    <x v="244"/>
    <x v="28"/>
    <x v="230"/>
    <x v="231"/>
    <x v="53"/>
    <x v="14"/>
    <x v="41"/>
    <x v="127"/>
    <x v="20"/>
  </r>
  <r>
    <x v="2"/>
    <x v="1"/>
    <x v="1"/>
    <x v="18"/>
    <x v="33"/>
    <x v="32"/>
    <x v="213"/>
    <x v="281"/>
    <x v="48"/>
    <x v="47"/>
    <x v="29"/>
    <x v="31"/>
    <x v="79"/>
    <x v="175"/>
    <x v="245"/>
    <x v="28"/>
    <x v="231"/>
    <x v="232"/>
    <x v="81"/>
    <x v="193"/>
    <x v="159"/>
    <x v="99"/>
    <x v="3"/>
  </r>
  <r>
    <x v="2"/>
    <x v="1"/>
    <x v="1"/>
    <x v="13"/>
    <x v="1"/>
    <x v="32"/>
    <x v="18"/>
    <x v="282"/>
    <x v="49"/>
    <x v="48"/>
    <x v="29"/>
    <x v="31"/>
    <x v="39"/>
    <x v="176"/>
    <x v="19"/>
    <x v="3"/>
    <x v="0"/>
    <x v="0"/>
    <x v="10"/>
    <x v="0"/>
    <x v="0"/>
    <x v="2"/>
    <x v="3"/>
  </r>
  <r>
    <x v="2"/>
    <x v="1"/>
    <x v="1"/>
    <x v="13"/>
    <x v="16"/>
    <x v="32"/>
    <x v="18"/>
    <x v="283"/>
    <x v="50"/>
    <x v="49"/>
    <x v="29"/>
    <x v="31"/>
    <x v="149"/>
    <x v="177"/>
    <x v="19"/>
    <x v="3"/>
    <x v="0"/>
    <x v="0"/>
    <x v="10"/>
    <x v="0"/>
    <x v="0"/>
    <x v="20"/>
    <x v="79"/>
  </r>
  <r>
    <x v="2"/>
    <x v="1"/>
    <x v="1"/>
    <x v="35"/>
    <x v="36"/>
    <x v="32"/>
    <x v="214"/>
    <x v="284"/>
    <x v="48"/>
    <x v="47"/>
    <x v="29"/>
    <x v="31"/>
    <x v="131"/>
    <x v="178"/>
    <x v="246"/>
    <x v="28"/>
    <x v="232"/>
    <x v="233"/>
    <x v="91"/>
    <x v="194"/>
    <x v="160"/>
    <x v="136"/>
    <x v="59"/>
  </r>
  <r>
    <x v="2"/>
    <x v="1"/>
    <x v="1"/>
    <x v="36"/>
    <x v="37"/>
    <x v="32"/>
    <x v="215"/>
    <x v="285"/>
    <x v="48"/>
    <x v="47"/>
    <x v="29"/>
    <x v="31"/>
    <x v="150"/>
    <x v="179"/>
    <x v="247"/>
    <x v="28"/>
    <x v="233"/>
    <x v="234"/>
    <x v="145"/>
    <x v="195"/>
    <x v="161"/>
    <x v="137"/>
    <x v="45"/>
  </r>
  <r>
    <x v="2"/>
    <x v="1"/>
    <x v="1"/>
    <x v="13"/>
    <x v="1"/>
    <x v="32"/>
    <x v="18"/>
    <x v="286"/>
    <x v="48"/>
    <x v="47"/>
    <x v="29"/>
    <x v="31"/>
    <x v="151"/>
    <x v="180"/>
    <x v="19"/>
    <x v="3"/>
    <x v="0"/>
    <x v="0"/>
    <x v="10"/>
    <x v="0"/>
    <x v="0"/>
    <x v="2"/>
    <x v="3"/>
  </r>
  <r>
    <x v="8"/>
    <x v="0"/>
    <x v="0"/>
    <x v="0"/>
    <x v="0"/>
    <x v="32"/>
    <x v="0"/>
    <x v="287"/>
    <x v="0"/>
    <x v="0"/>
    <x v="0"/>
    <x v="0"/>
    <x v="13"/>
    <x v="0"/>
    <x v="248"/>
    <x v="28"/>
    <x v="234"/>
    <x v="235"/>
    <x v="146"/>
    <x v="196"/>
    <x v="162"/>
    <x v="138"/>
    <x v="115"/>
  </r>
  <r>
    <x v="8"/>
    <x v="0"/>
    <x v="0"/>
    <x v="0"/>
    <x v="0"/>
    <x v="32"/>
    <x v="0"/>
    <x v="288"/>
    <x v="0"/>
    <x v="0"/>
    <x v="0"/>
    <x v="0"/>
    <x v="8"/>
    <x v="0"/>
    <x v="19"/>
    <x v="3"/>
    <x v="0"/>
    <x v="0"/>
    <x v="10"/>
    <x v="0"/>
    <x v="0"/>
    <x v="39"/>
    <x v="35"/>
  </r>
  <r>
    <x v="8"/>
    <x v="0"/>
    <x v="4"/>
    <x v="28"/>
    <x v="1"/>
    <x v="32"/>
    <x v="0"/>
    <x v="289"/>
    <x v="0"/>
    <x v="0"/>
    <x v="0"/>
    <x v="0"/>
    <x v="13"/>
    <x v="0"/>
    <x v="249"/>
    <x v="28"/>
    <x v="235"/>
    <x v="236"/>
    <x v="122"/>
    <x v="197"/>
    <x v="13"/>
    <x v="2"/>
    <x v="116"/>
  </r>
  <r>
    <x v="0"/>
    <x v="0"/>
    <x v="0"/>
    <x v="0"/>
    <x v="0"/>
    <x v="33"/>
    <x v="0"/>
    <x v="0"/>
    <x v="0"/>
    <x v="0"/>
    <x v="0"/>
    <x v="0"/>
    <x v="152"/>
    <x v="0"/>
    <x v="250"/>
    <x v="29"/>
    <x v="0"/>
    <x v="0"/>
    <x v="147"/>
    <x v="0"/>
    <x v="0"/>
    <x v="139"/>
    <x v="117"/>
  </r>
  <r>
    <x v="8"/>
    <x v="0"/>
    <x v="0"/>
    <x v="0"/>
    <x v="0"/>
    <x v="34"/>
    <x v="216"/>
    <x v="290"/>
    <x v="51"/>
    <x v="50"/>
    <x v="30"/>
    <x v="32"/>
    <x v="127"/>
    <x v="181"/>
    <x v="251"/>
    <x v="30"/>
    <x v="236"/>
    <x v="237"/>
    <x v="148"/>
    <x v="198"/>
    <x v="163"/>
    <x v="140"/>
    <x v="3"/>
  </r>
  <r>
    <x v="8"/>
    <x v="0"/>
    <x v="0"/>
    <x v="0"/>
    <x v="0"/>
    <x v="34"/>
    <x v="217"/>
    <x v="291"/>
    <x v="51"/>
    <x v="50"/>
    <x v="30"/>
    <x v="32"/>
    <x v="153"/>
    <x v="182"/>
    <x v="252"/>
    <x v="30"/>
    <x v="237"/>
    <x v="238"/>
    <x v="149"/>
    <x v="199"/>
    <x v="164"/>
    <x v="141"/>
    <x v="3"/>
  </r>
  <r>
    <x v="6"/>
    <x v="4"/>
    <x v="0"/>
    <x v="0"/>
    <x v="0"/>
    <x v="34"/>
    <x v="218"/>
    <x v="292"/>
    <x v="52"/>
    <x v="51"/>
    <x v="30"/>
    <x v="32"/>
    <x v="154"/>
    <x v="183"/>
    <x v="253"/>
    <x v="30"/>
    <x v="238"/>
    <x v="239"/>
    <x v="150"/>
    <x v="200"/>
    <x v="13"/>
    <x v="142"/>
    <x v="3"/>
  </r>
  <r>
    <x v="2"/>
    <x v="1"/>
    <x v="1"/>
    <x v="37"/>
    <x v="33"/>
    <x v="34"/>
    <x v="219"/>
    <x v="293"/>
    <x v="52"/>
    <x v="51"/>
    <x v="30"/>
    <x v="32"/>
    <x v="155"/>
    <x v="184"/>
    <x v="254"/>
    <x v="30"/>
    <x v="239"/>
    <x v="240"/>
    <x v="45"/>
    <x v="201"/>
    <x v="165"/>
    <x v="99"/>
    <x v="35"/>
  </r>
  <r>
    <x v="2"/>
    <x v="1"/>
    <x v="1"/>
    <x v="38"/>
    <x v="38"/>
    <x v="34"/>
    <x v="220"/>
    <x v="294"/>
    <x v="52"/>
    <x v="51"/>
    <x v="30"/>
    <x v="32"/>
    <x v="79"/>
    <x v="0"/>
    <x v="255"/>
    <x v="30"/>
    <x v="240"/>
    <x v="241"/>
    <x v="50"/>
    <x v="74"/>
    <x v="50"/>
    <x v="51"/>
    <x v="37"/>
  </r>
  <r>
    <x v="2"/>
    <x v="1"/>
    <x v="1"/>
    <x v="39"/>
    <x v="39"/>
    <x v="34"/>
    <x v="221"/>
    <x v="295"/>
    <x v="52"/>
    <x v="51"/>
    <x v="30"/>
    <x v="32"/>
    <x v="62"/>
    <x v="0"/>
    <x v="256"/>
    <x v="30"/>
    <x v="241"/>
    <x v="242"/>
    <x v="53"/>
    <x v="202"/>
    <x v="41"/>
    <x v="37"/>
    <x v="37"/>
  </r>
  <r>
    <x v="2"/>
    <x v="1"/>
    <x v="1"/>
    <x v="11"/>
    <x v="18"/>
    <x v="34"/>
    <x v="222"/>
    <x v="296"/>
    <x v="53"/>
    <x v="52"/>
    <x v="30"/>
    <x v="32"/>
    <x v="21"/>
    <x v="185"/>
    <x v="257"/>
    <x v="30"/>
    <x v="242"/>
    <x v="243"/>
    <x v="73"/>
    <x v="203"/>
    <x v="117"/>
    <x v="76"/>
    <x v="3"/>
  </r>
  <r>
    <x v="2"/>
    <x v="1"/>
    <x v="1"/>
    <x v="11"/>
    <x v="40"/>
    <x v="34"/>
    <x v="223"/>
    <x v="297"/>
    <x v="54"/>
    <x v="53"/>
    <x v="30"/>
    <x v="32"/>
    <x v="54"/>
    <x v="186"/>
    <x v="258"/>
    <x v="30"/>
    <x v="243"/>
    <x v="244"/>
    <x v="73"/>
    <x v="204"/>
    <x v="166"/>
    <x v="54"/>
    <x v="40"/>
  </r>
  <r>
    <x v="2"/>
    <x v="1"/>
    <x v="1"/>
    <x v="13"/>
    <x v="12"/>
    <x v="34"/>
    <x v="18"/>
    <x v="298"/>
    <x v="54"/>
    <x v="53"/>
    <x v="30"/>
    <x v="32"/>
    <x v="21"/>
    <x v="187"/>
    <x v="19"/>
    <x v="3"/>
    <x v="0"/>
    <x v="0"/>
    <x v="10"/>
    <x v="0"/>
    <x v="0"/>
    <x v="57"/>
    <x v="58"/>
  </r>
  <r>
    <x v="2"/>
    <x v="1"/>
    <x v="1"/>
    <x v="24"/>
    <x v="41"/>
    <x v="34"/>
    <x v="224"/>
    <x v="299"/>
    <x v="54"/>
    <x v="53"/>
    <x v="30"/>
    <x v="32"/>
    <x v="156"/>
    <x v="188"/>
    <x v="259"/>
    <x v="30"/>
    <x v="244"/>
    <x v="245"/>
    <x v="113"/>
    <x v="14"/>
    <x v="167"/>
    <x v="143"/>
    <x v="31"/>
  </r>
  <r>
    <x v="7"/>
    <x v="0"/>
    <x v="0"/>
    <x v="0"/>
    <x v="0"/>
    <x v="34"/>
    <x v="225"/>
    <x v="300"/>
    <x v="55"/>
    <x v="54"/>
    <x v="30"/>
    <x v="32"/>
    <x v="157"/>
    <x v="0"/>
    <x v="260"/>
    <x v="30"/>
    <x v="245"/>
    <x v="246"/>
    <x v="122"/>
    <x v="205"/>
    <x v="168"/>
    <x v="144"/>
    <x v="118"/>
  </r>
  <r>
    <x v="7"/>
    <x v="0"/>
    <x v="0"/>
    <x v="0"/>
    <x v="0"/>
    <x v="34"/>
    <x v="226"/>
    <x v="301"/>
    <x v="55"/>
    <x v="54"/>
    <x v="30"/>
    <x v="32"/>
    <x v="54"/>
    <x v="189"/>
    <x v="261"/>
    <x v="30"/>
    <x v="246"/>
    <x v="247"/>
    <x v="60"/>
    <x v="14"/>
    <x v="169"/>
    <x v="99"/>
    <x v="37"/>
  </r>
  <r>
    <x v="7"/>
    <x v="0"/>
    <x v="0"/>
    <x v="0"/>
    <x v="0"/>
    <x v="34"/>
    <x v="227"/>
    <x v="302"/>
    <x v="55"/>
    <x v="54"/>
    <x v="30"/>
    <x v="32"/>
    <x v="158"/>
    <x v="190"/>
    <x v="262"/>
    <x v="30"/>
    <x v="247"/>
    <x v="248"/>
    <x v="60"/>
    <x v="14"/>
    <x v="109"/>
    <x v="99"/>
    <x v="37"/>
  </r>
  <r>
    <x v="8"/>
    <x v="0"/>
    <x v="0"/>
    <x v="0"/>
    <x v="0"/>
    <x v="34"/>
    <x v="228"/>
    <x v="303"/>
    <x v="51"/>
    <x v="50"/>
    <x v="30"/>
    <x v="32"/>
    <x v="159"/>
    <x v="191"/>
    <x v="263"/>
    <x v="30"/>
    <x v="248"/>
    <x v="249"/>
    <x v="151"/>
    <x v="206"/>
    <x v="170"/>
    <x v="145"/>
    <x v="3"/>
  </r>
  <r>
    <x v="8"/>
    <x v="0"/>
    <x v="0"/>
    <x v="0"/>
    <x v="0"/>
    <x v="34"/>
    <x v="229"/>
    <x v="304"/>
    <x v="56"/>
    <x v="55"/>
    <x v="30"/>
    <x v="32"/>
    <x v="99"/>
    <x v="192"/>
    <x v="264"/>
    <x v="30"/>
    <x v="249"/>
    <x v="250"/>
    <x v="73"/>
    <x v="207"/>
    <x v="171"/>
    <x v="76"/>
    <x v="3"/>
  </r>
  <r>
    <x v="2"/>
    <x v="1"/>
    <x v="1"/>
    <x v="40"/>
    <x v="40"/>
    <x v="34"/>
    <x v="230"/>
    <x v="305"/>
    <x v="54"/>
    <x v="53"/>
    <x v="30"/>
    <x v="32"/>
    <x v="54"/>
    <x v="193"/>
    <x v="265"/>
    <x v="30"/>
    <x v="250"/>
    <x v="251"/>
    <x v="49"/>
    <x v="14"/>
    <x v="172"/>
    <x v="54"/>
    <x v="3"/>
  </r>
  <r>
    <x v="2"/>
    <x v="1"/>
    <x v="1"/>
    <x v="39"/>
    <x v="42"/>
    <x v="34"/>
    <x v="231"/>
    <x v="306"/>
    <x v="56"/>
    <x v="55"/>
    <x v="30"/>
    <x v="32"/>
    <x v="41"/>
    <x v="194"/>
    <x v="266"/>
    <x v="30"/>
    <x v="251"/>
    <x v="252"/>
    <x v="53"/>
    <x v="208"/>
    <x v="173"/>
    <x v="39"/>
    <x v="3"/>
  </r>
  <r>
    <x v="12"/>
    <x v="0"/>
    <x v="1"/>
    <x v="41"/>
    <x v="43"/>
    <x v="34"/>
    <x v="232"/>
    <x v="307"/>
    <x v="0"/>
    <x v="0"/>
    <x v="0"/>
    <x v="0"/>
    <x v="160"/>
    <x v="0"/>
    <x v="267"/>
    <x v="30"/>
    <x v="252"/>
    <x v="253"/>
    <x v="152"/>
    <x v="209"/>
    <x v="174"/>
    <x v="146"/>
    <x v="119"/>
  </r>
  <r>
    <x v="12"/>
    <x v="0"/>
    <x v="7"/>
    <x v="42"/>
    <x v="44"/>
    <x v="34"/>
    <x v="233"/>
    <x v="308"/>
    <x v="0"/>
    <x v="0"/>
    <x v="0"/>
    <x v="0"/>
    <x v="161"/>
    <x v="195"/>
    <x v="268"/>
    <x v="30"/>
    <x v="253"/>
    <x v="254"/>
    <x v="153"/>
    <x v="210"/>
    <x v="175"/>
    <x v="147"/>
    <x v="120"/>
  </r>
  <r>
    <x v="2"/>
    <x v="1"/>
    <x v="1"/>
    <x v="13"/>
    <x v="40"/>
    <x v="34"/>
    <x v="18"/>
    <x v="309"/>
    <x v="0"/>
    <x v="0"/>
    <x v="0"/>
    <x v="0"/>
    <x v="54"/>
    <x v="196"/>
    <x v="19"/>
    <x v="3"/>
    <x v="0"/>
    <x v="0"/>
    <x v="10"/>
    <x v="0"/>
    <x v="0"/>
    <x v="54"/>
    <x v="68"/>
  </r>
  <r>
    <x v="2"/>
    <x v="1"/>
    <x v="1"/>
    <x v="13"/>
    <x v="1"/>
    <x v="34"/>
    <x v="18"/>
    <x v="310"/>
    <x v="0"/>
    <x v="0"/>
    <x v="0"/>
    <x v="0"/>
    <x v="162"/>
    <x v="197"/>
    <x v="19"/>
    <x v="3"/>
    <x v="0"/>
    <x v="0"/>
    <x v="10"/>
    <x v="0"/>
    <x v="0"/>
    <x v="2"/>
    <x v="3"/>
  </r>
  <r>
    <x v="12"/>
    <x v="0"/>
    <x v="4"/>
    <x v="43"/>
    <x v="45"/>
    <x v="34"/>
    <x v="0"/>
    <x v="311"/>
    <x v="0"/>
    <x v="0"/>
    <x v="0"/>
    <x v="0"/>
    <x v="163"/>
    <x v="0"/>
    <x v="269"/>
    <x v="30"/>
    <x v="254"/>
    <x v="255"/>
    <x v="154"/>
    <x v="14"/>
    <x v="176"/>
    <x v="148"/>
    <x v="121"/>
  </r>
  <r>
    <x v="12"/>
    <x v="0"/>
    <x v="4"/>
    <x v="44"/>
    <x v="46"/>
    <x v="34"/>
    <x v="0"/>
    <x v="312"/>
    <x v="0"/>
    <x v="0"/>
    <x v="0"/>
    <x v="0"/>
    <x v="164"/>
    <x v="0"/>
    <x v="270"/>
    <x v="30"/>
    <x v="255"/>
    <x v="256"/>
    <x v="102"/>
    <x v="211"/>
    <x v="13"/>
    <x v="149"/>
    <x v="112"/>
  </r>
  <r>
    <x v="2"/>
    <x v="1"/>
    <x v="4"/>
    <x v="17"/>
    <x v="12"/>
    <x v="34"/>
    <x v="0"/>
    <x v="313"/>
    <x v="0"/>
    <x v="0"/>
    <x v="0"/>
    <x v="0"/>
    <x v="13"/>
    <x v="0"/>
    <x v="271"/>
    <x v="30"/>
    <x v="256"/>
    <x v="257"/>
    <x v="20"/>
    <x v="212"/>
    <x v="13"/>
    <x v="57"/>
    <x v="3"/>
  </r>
  <r>
    <x v="12"/>
    <x v="0"/>
    <x v="4"/>
    <x v="45"/>
    <x v="1"/>
    <x v="34"/>
    <x v="0"/>
    <x v="314"/>
    <x v="0"/>
    <x v="0"/>
    <x v="0"/>
    <x v="0"/>
    <x v="13"/>
    <x v="0"/>
    <x v="272"/>
    <x v="30"/>
    <x v="257"/>
    <x v="258"/>
    <x v="155"/>
    <x v="14"/>
    <x v="177"/>
    <x v="2"/>
    <x v="122"/>
  </r>
  <r>
    <x v="12"/>
    <x v="0"/>
    <x v="4"/>
    <x v="46"/>
    <x v="47"/>
    <x v="34"/>
    <x v="0"/>
    <x v="315"/>
    <x v="0"/>
    <x v="0"/>
    <x v="0"/>
    <x v="0"/>
    <x v="165"/>
    <x v="0"/>
    <x v="273"/>
    <x v="31"/>
    <x v="258"/>
    <x v="259"/>
    <x v="156"/>
    <x v="14"/>
    <x v="13"/>
    <x v="150"/>
    <x v="123"/>
  </r>
  <r>
    <x v="12"/>
    <x v="0"/>
    <x v="4"/>
    <x v="47"/>
    <x v="1"/>
    <x v="34"/>
    <x v="0"/>
    <x v="316"/>
    <x v="0"/>
    <x v="0"/>
    <x v="0"/>
    <x v="0"/>
    <x v="13"/>
    <x v="0"/>
    <x v="274"/>
    <x v="31"/>
    <x v="259"/>
    <x v="260"/>
    <x v="157"/>
    <x v="14"/>
    <x v="178"/>
    <x v="2"/>
    <x v="124"/>
  </r>
  <r>
    <x v="12"/>
    <x v="0"/>
    <x v="4"/>
    <x v="48"/>
    <x v="48"/>
    <x v="34"/>
    <x v="0"/>
    <x v="317"/>
    <x v="0"/>
    <x v="0"/>
    <x v="0"/>
    <x v="0"/>
    <x v="166"/>
    <x v="0"/>
    <x v="275"/>
    <x v="30"/>
    <x v="260"/>
    <x v="261"/>
    <x v="158"/>
    <x v="213"/>
    <x v="179"/>
    <x v="151"/>
    <x v="125"/>
  </r>
  <r>
    <x v="12"/>
    <x v="0"/>
    <x v="4"/>
    <x v="49"/>
    <x v="49"/>
    <x v="34"/>
    <x v="0"/>
    <x v="318"/>
    <x v="0"/>
    <x v="0"/>
    <x v="0"/>
    <x v="0"/>
    <x v="167"/>
    <x v="0"/>
    <x v="276"/>
    <x v="30"/>
    <x v="261"/>
    <x v="262"/>
    <x v="159"/>
    <x v="14"/>
    <x v="180"/>
    <x v="152"/>
    <x v="126"/>
  </r>
  <r>
    <x v="12"/>
    <x v="0"/>
    <x v="4"/>
    <x v="50"/>
    <x v="50"/>
    <x v="34"/>
    <x v="0"/>
    <x v="319"/>
    <x v="0"/>
    <x v="0"/>
    <x v="0"/>
    <x v="0"/>
    <x v="168"/>
    <x v="0"/>
    <x v="277"/>
    <x v="30"/>
    <x v="262"/>
    <x v="263"/>
    <x v="160"/>
    <x v="214"/>
    <x v="181"/>
    <x v="153"/>
    <x v="127"/>
  </r>
  <r>
    <x v="12"/>
    <x v="0"/>
    <x v="4"/>
    <x v="51"/>
    <x v="51"/>
    <x v="34"/>
    <x v="0"/>
    <x v="320"/>
    <x v="0"/>
    <x v="0"/>
    <x v="0"/>
    <x v="0"/>
    <x v="169"/>
    <x v="0"/>
    <x v="278"/>
    <x v="30"/>
    <x v="263"/>
    <x v="264"/>
    <x v="161"/>
    <x v="14"/>
    <x v="182"/>
    <x v="154"/>
    <x v="128"/>
  </r>
  <r>
    <x v="12"/>
    <x v="0"/>
    <x v="4"/>
    <x v="52"/>
    <x v="52"/>
    <x v="34"/>
    <x v="0"/>
    <x v="321"/>
    <x v="0"/>
    <x v="0"/>
    <x v="0"/>
    <x v="0"/>
    <x v="170"/>
    <x v="0"/>
    <x v="279"/>
    <x v="30"/>
    <x v="264"/>
    <x v="265"/>
    <x v="162"/>
    <x v="14"/>
    <x v="183"/>
    <x v="155"/>
    <x v="129"/>
  </r>
  <r>
    <x v="0"/>
    <x v="0"/>
    <x v="0"/>
    <x v="0"/>
    <x v="0"/>
    <x v="35"/>
    <x v="0"/>
    <x v="0"/>
    <x v="0"/>
    <x v="0"/>
    <x v="0"/>
    <x v="0"/>
    <x v="171"/>
    <x v="0"/>
    <x v="280"/>
    <x v="32"/>
    <x v="0"/>
    <x v="0"/>
    <x v="163"/>
    <x v="0"/>
    <x v="0"/>
    <x v="156"/>
    <x v="130"/>
  </r>
  <r>
    <x v="2"/>
    <x v="7"/>
    <x v="1"/>
    <x v="53"/>
    <x v="53"/>
    <x v="36"/>
    <x v="234"/>
    <x v="322"/>
    <x v="0"/>
    <x v="0"/>
    <x v="0"/>
    <x v="0"/>
    <x v="172"/>
    <x v="198"/>
    <x v="281"/>
    <x v="33"/>
    <x v="265"/>
    <x v="266"/>
    <x v="164"/>
    <x v="215"/>
    <x v="184"/>
    <x v="157"/>
    <x v="131"/>
  </r>
  <r>
    <x v="2"/>
    <x v="7"/>
    <x v="1"/>
    <x v="54"/>
    <x v="1"/>
    <x v="36"/>
    <x v="235"/>
    <x v="323"/>
    <x v="0"/>
    <x v="0"/>
    <x v="0"/>
    <x v="0"/>
    <x v="173"/>
    <x v="199"/>
    <x v="282"/>
    <x v="33"/>
    <x v="266"/>
    <x v="267"/>
    <x v="165"/>
    <x v="216"/>
    <x v="185"/>
    <x v="8"/>
    <x v="6"/>
  </r>
  <r>
    <x v="2"/>
    <x v="7"/>
    <x v="1"/>
    <x v="55"/>
    <x v="1"/>
    <x v="36"/>
    <x v="236"/>
    <x v="324"/>
    <x v="0"/>
    <x v="0"/>
    <x v="0"/>
    <x v="0"/>
    <x v="174"/>
    <x v="200"/>
    <x v="283"/>
    <x v="33"/>
    <x v="267"/>
    <x v="268"/>
    <x v="166"/>
    <x v="217"/>
    <x v="186"/>
    <x v="8"/>
    <x v="6"/>
  </r>
  <r>
    <x v="2"/>
    <x v="7"/>
    <x v="1"/>
    <x v="56"/>
    <x v="1"/>
    <x v="36"/>
    <x v="237"/>
    <x v="325"/>
    <x v="0"/>
    <x v="0"/>
    <x v="0"/>
    <x v="0"/>
    <x v="89"/>
    <x v="201"/>
    <x v="284"/>
    <x v="33"/>
    <x v="268"/>
    <x v="269"/>
    <x v="167"/>
    <x v="14"/>
    <x v="13"/>
    <x v="8"/>
    <x v="6"/>
  </r>
  <r>
    <x v="2"/>
    <x v="7"/>
    <x v="1"/>
    <x v="38"/>
    <x v="1"/>
    <x v="36"/>
    <x v="238"/>
    <x v="326"/>
    <x v="0"/>
    <x v="0"/>
    <x v="0"/>
    <x v="0"/>
    <x v="39"/>
    <x v="199"/>
    <x v="285"/>
    <x v="33"/>
    <x v="269"/>
    <x v="270"/>
    <x v="50"/>
    <x v="14"/>
    <x v="187"/>
    <x v="8"/>
    <x v="6"/>
  </r>
  <r>
    <x v="2"/>
    <x v="7"/>
    <x v="1"/>
    <x v="57"/>
    <x v="1"/>
    <x v="36"/>
    <x v="239"/>
    <x v="327"/>
    <x v="0"/>
    <x v="0"/>
    <x v="0"/>
    <x v="0"/>
    <x v="175"/>
    <x v="202"/>
    <x v="286"/>
    <x v="33"/>
    <x v="270"/>
    <x v="271"/>
    <x v="168"/>
    <x v="218"/>
    <x v="188"/>
    <x v="8"/>
    <x v="6"/>
  </r>
  <r>
    <x v="2"/>
    <x v="7"/>
    <x v="1"/>
    <x v="58"/>
    <x v="1"/>
    <x v="36"/>
    <x v="240"/>
    <x v="328"/>
    <x v="0"/>
    <x v="0"/>
    <x v="0"/>
    <x v="0"/>
    <x v="176"/>
    <x v="203"/>
    <x v="287"/>
    <x v="33"/>
    <x v="271"/>
    <x v="272"/>
    <x v="169"/>
    <x v="219"/>
    <x v="189"/>
    <x v="8"/>
    <x v="6"/>
  </r>
  <r>
    <x v="2"/>
    <x v="7"/>
    <x v="1"/>
    <x v="59"/>
    <x v="1"/>
    <x v="36"/>
    <x v="241"/>
    <x v="329"/>
    <x v="0"/>
    <x v="0"/>
    <x v="0"/>
    <x v="0"/>
    <x v="177"/>
    <x v="204"/>
    <x v="288"/>
    <x v="33"/>
    <x v="272"/>
    <x v="273"/>
    <x v="170"/>
    <x v="220"/>
    <x v="190"/>
    <x v="8"/>
    <x v="6"/>
  </r>
  <r>
    <x v="2"/>
    <x v="7"/>
    <x v="1"/>
    <x v="60"/>
    <x v="1"/>
    <x v="36"/>
    <x v="242"/>
    <x v="330"/>
    <x v="0"/>
    <x v="0"/>
    <x v="0"/>
    <x v="0"/>
    <x v="178"/>
    <x v="205"/>
    <x v="289"/>
    <x v="33"/>
    <x v="273"/>
    <x v="274"/>
    <x v="171"/>
    <x v="14"/>
    <x v="191"/>
    <x v="8"/>
    <x v="6"/>
  </r>
  <r>
    <x v="2"/>
    <x v="7"/>
    <x v="1"/>
    <x v="37"/>
    <x v="1"/>
    <x v="36"/>
    <x v="243"/>
    <x v="331"/>
    <x v="0"/>
    <x v="0"/>
    <x v="0"/>
    <x v="0"/>
    <x v="54"/>
    <x v="206"/>
    <x v="290"/>
    <x v="33"/>
    <x v="274"/>
    <x v="275"/>
    <x v="45"/>
    <x v="221"/>
    <x v="49"/>
    <x v="8"/>
    <x v="6"/>
  </r>
  <r>
    <x v="2"/>
    <x v="7"/>
    <x v="1"/>
    <x v="61"/>
    <x v="1"/>
    <x v="36"/>
    <x v="244"/>
    <x v="332"/>
    <x v="0"/>
    <x v="0"/>
    <x v="0"/>
    <x v="0"/>
    <x v="179"/>
    <x v="207"/>
    <x v="291"/>
    <x v="33"/>
    <x v="275"/>
    <x v="276"/>
    <x v="93"/>
    <x v="222"/>
    <x v="192"/>
    <x v="8"/>
    <x v="6"/>
  </r>
  <r>
    <x v="2"/>
    <x v="7"/>
    <x v="1"/>
    <x v="62"/>
    <x v="1"/>
    <x v="36"/>
    <x v="245"/>
    <x v="333"/>
    <x v="0"/>
    <x v="0"/>
    <x v="0"/>
    <x v="0"/>
    <x v="180"/>
    <x v="208"/>
    <x v="292"/>
    <x v="33"/>
    <x v="276"/>
    <x v="277"/>
    <x v="172"/>
    <x v="223"/>
    <x v="193"/>
    <x v="8"/>
    <x v="6"/>
  </r>
  <r>
    <x v="2"/>
    <x v="7"/>
    <x v="1"/>
    <x v="63"/>
    <x v="1"/>
    <x v="36"/>
    <x v="246"/>
    <x v="334"/>
    <x v="0"/>
    <x v="0"/>
    <x v="0"/>
    <x v="0"/>
    <x v="181"/>
    <x v="209"/>
    <x v="293"/>
    <x v="33"/>
    <x v="277"/>
    <x v="278"/>
    <x v="173"/>
    <x v="224"/>
    <x v="194"/>
    <x v="8"/>
    <x v="6"/>
  </r>
  <r>
    <x v="2"/>
    <x v="7"/>
    <x v="1"/>
    <x v="64"/>
    <x v="1"/>
    <x v="36"/>
    <x v="247"/>
    <x v="335"/>
    <x v="0"/>
    <x v="0"/>
    <x v="0"/>
    <x v="0"/>
    <x v="182"/>
    <x v="210"/>
    <x v="294"/>
    <x v="33"/>
    <x v="278"/>
    <x v="279"/>
    <x v="174"/>
    <x v="14"/>
    <x v="195"/>
    <x v="8"/>
    <x v="6"/>
  </r>
  <r>
    <x v="2"/>
    <x v="7"/>
    <x v="1"/>
    <x v="65"/>
    <x v="1"/>
    <x v="36"/>
    <x v="248"/>
    <x v="336"/>
    <x v="0"/>
    <x v="0"/>
    <x v="0"/>
    <x v="0"/>
    <x v="183"/>
    <x v="211"/>
    <x v="295"/>
    <x v="33"/>
    <x v="279"/>
    <x v="280"/>
    <x v="175"/>
    <x v="225"/>
    <x v="13"/>
    <x v="8"/>
    <x v="6"/>
  </r>
  <r>
    <x v="2"/>
    <x v="7"/>
    <x v="1"/>
    <x v="66"/>
    <x v="1"/>
    <x v="36"/>
    <x v="249"/>
    <x v="337"/>
    <x v="0"/>
    <x v="0"/>
    <x v="0"/>
    <x v="0"/>
    <x v="184"/>
    <x v="212"/>
    <x v="296"/>
    <x v="33"/>
    <x v="280"/>
    <x v="281"/>
    <x v="176"/>
    <x v="14"/>
    <x v="13"/>
    <x v="8"/>
    <x v="6"/>
  </r>
  <r>
    <x v="2"/>
    <x v="7"/>
    <x v="1"/>
    <x v="19"/>
    <x v="1"/>
    <x v="36"/>
    <x v="250"/>
    <x v="338"/>
    <x v="0"/>
    <x v="0"/>
    <x v="0"/>
    <x v="0"/>
    <x v="5"/>
    <x v="213"/>
    <x v="297"/>
    <x v="33"/>
    <x v="281"/>
    <x v="282"/>
    <x v="62"/>
    <x v="226"/>
    <x v="13"/>
    <x v="8"/>
    <x v="6"/>
  </r>
  <r>
    <x v="2"/>
    <x v="7"/>
    <x v="1"/>
    <x v="13"/>
    <x v="1"/>
    <x v="36"/>
    <x v="18"/>
    <x v="339"/>
    <x v="0"/>
    <x v="0"/>
    <x v="0"/>
    <x v="0"/>
    <x v="79"/>
    <x v="214"/>
    <x v="19"/>
    <x v="3"/>
    <x v="0"/>
    <x v="0"/>
    <x v="10"/>
    <x v="0"/>
    <x v="0"/>
    <x v="8"/>
    <x v="6"/>
  </r>
  <r>
    <x v="2"/>
    <x v="7"/>
    <x v="1"/>
    <x v="13"/>
    <x v="1"/>
    <x v="36"/>
    <x v="18"/>
    <x v="340"/>
    <x v="0"/>
    <x v="0"/>
    <x v="0"/>
    <x v="0"/>
    <x v="77"/>
    <x v="215"/>
    <x v="19"/>
    <x v="3"/>
    <x v="0"/>
    <x v="0"/>
    <x v="10"/>
    <x v="0"/>
    <x v="0"/>
    <x v="8"/>
    <x v="6"/>
  </r>
  <r>
    <x v="2"/>
    <x v="7"/>
    <x v="1"/>
    <x v="13"/>
    <x v="1"/>
    <x v="36"/>
    <x v="18"/>
    <x v="341"/>
    <x v="0"/>
    <x v="0"/>
    <x v="0"/>
    <x v="0"/>
    <x v="185"/>
    <x v="216"/>
    <x v="19"/>
    <x v="3"/>
    <x v="0"/>
    <x v="0"/>
    <x v="10"/>
    <x v="0"/>
    <x v="0"/>
    <x v="8"/>
    <x v="3"/>
  </r>
  <r>
    <x v="2"/>
    <x v="7"/>
    <x v="1"/>
    <x v="67"/>
    <x v="54"/>
    <x v="36"/>
    <x v="251"/>
    <x v="342"/>
    <x v="0"/>
    <x v="0"/>
    <x v="0"/>
    <x v="0"/>
    <x v="186"/>
    <x v="216"/>
    <x v="298"/>
    <x v="33"/>
    <x v="282"/>
    <x v="283"/>
    <x v="177"/>
    <x v="227"/>
    <x v="196"/>
    <x v="158"/>
    <x v="132"/>
  </r>
  <r>
    <x v="12"/>
    <x v="0"/>
    <x v="4"/>
    <x v="68"/>
    <x v="55"/>
    <x v="36"/>
    <x v="252"/>
    <x v="343"/>
    <x v="0"/>
    <x v="0"/>
    <x v="0"/>
    <x v="0"/>
    <x v="187"/>
    <x v="0"/>
    <x v="299"/>
    <x v="33"/>
    <x v="283"/>
    <x v="284"/>
    <x v="178"/>
    <x v="228"/>
    <x v="197"/>
    <x v="159"/>
    <x v="133"/>
  </r>
  <r>
    <x v="12"/>
    <x v="0"/>
    <x v="4"/>
    <x v="69"/>
    <x v="56"/>
    <x v="36"/>
    <x v="253"/>
    <x v="344"/>
    <x v="0"/>
    <x v="0"/>
    <x v="0"/>
    <x v="0"/>
    <x v="188"/>
    <x v="0"/>
    <x v="300"/>
    <x v="33"/>
    <x v="284"/>
    <x v="285"/>
    <x v="179"/>
    <x v="14"/>
    <x v="198"/>
    <x v="160"/>
    <x v="134"/>
  </r>
  <r>
    <x v="12"/>
    <x v="0"/>
    <x v="4"/>
    <x v="70"/>
    <x v="57"/>
    <x v="36"/>
    <x v="254"/>
    <x v="345"/>
    <x v="0"/>
    <x v="0"/>
    <x v="0"/>
    <x v="0"/>
    <x v="189"/>
    <x v="0"/>
    <x v="301"/>
    <x v="33"/>
    <x v="285"/>
    <x v="286"/>
    <x v="180"/>
    <x v="14"/>
    <x v="199"/>
    <x v="161"/>
    <x v="135"/>
  </r>
  <r>
    <x v="6"/>
    <x v="4"/>
    <x v="4"/>
    <x v="71"/>
    <x v="58"/>
    <x v="36"/>
    <x v="255"/>
    <x v="346"/>
    <x v="0"/>
    <x v="0"/>
    <x v="0"/>
    <x v="0"/>
    <x v="190"/>
    <x v="0"/>
    <x v="302"/>
    <x v="33"/>
    <x v="286"/>
    <x v="287"/>
    <x v="181"/>
    <x v="229"/>
    <x v="200"/>
    <x v="162"/>
    <x v="136"/>
  </r>
  <r>
    <x v="6"/>
    <x v="4"/>
    <x v="0"/>
    <x v="0"/>
    <x v="0"/>
    <x v="36"/>
    <x v="256"/>
    <x v="347"/>
    <x v="0"/>
    <x v="0"/>
    <x v="0"/>
    <x v="0"/>
    <x v="191"/>
    <x v="217"/>
    <x v="303"/>
    <x v="33"/>
    <x v="287"/>
    <x v="288"/>
    <x v="182"/>
    <x v="230"/>
    <x v="201"/>
    <x v="163"/>
    <x v="137"/>
  </r>
  <r>
    <x v="2"/>
    <x v="7"/>
    <x v="1"/>
    <x v="72"/>
    <x v="59"/>
    <x v="36"/>
    <x v="257"/>
    <x v="348"/>
    <x v="0"/>
    <x v="0"/>
    <x v="0"/>
    <x v="0"/>
    <x v="85"/>
    <x v="218"/>
    <x v="304"/>
    <x v="33"/>
    <x v="288"/>
    <x v="289"/>
    <x v="183"/>
    <x v="231"/>
    <x v="13"/>
    <x v="84"/>
    <x v="138"/>
  </r>
  <r>
    <x v="6"/>
    <x v="4"/>
    <x v="0"/>
    <x v="0"/>
    <x v="0"/>
    <x v="36"/>
    <x v="18"/>
    <x v="349"/>
    <x v="0"/>
    <x v="0"/>
    <x v="0"/>
    <x v="0"/>
    <x v="192"/>
    <x v="219"/>
    <x v="19"/>
    <x v="3"/>
    <x v="0"/>
    <x v="0"/>
    <x v="10"/>
    <x v="0"/>
    <x v="0"/>
    <x v="2"/>
    <x v="3"/>
  </r>
  <r>
    <x v="2"/>
    <x v="7"/>
    <x v="1"/>
    <x v="13"/>
    <x v="1"/>
    <x v="36"/>
    <x v="18"/>
    <x v="350"/>
    <x v="0"/>
    <x v="0"/>
    <x v="0"/>
    <x v="0"/>
    <x v="192"/>
    <x v="219"/>
    <x v="19"/>
    <x v="3"/>
    <x v="0"/>
    <x v="0"/>
    <x v="10"/>
    <x v="0"/>
    <x v="0"/>
    <x v="2"/>
    <x v="3"/>
  </r>
  <r>
    <x v="2"/>
    <x v="7"/>
    <x v="1"/>
    <x v="13"/>
    <x v="60"/>
    <x v="36"/>
    <x v="18"/>
    <x v="351"/>
    <x v="0"/>
    <x v="0"/>
    <x v="0"/>
    <x v="0"/>
    <x v="193"/>
    <x v="220"/>
    <x v="19"/>
    <x v="3"/>
    <x v="0"/>
    <x v="0"/>
    <x v="10"/>
    <x v="0"/>
    <x v="0"/>
    <x v="164"/>
    <x v="139"/>
  </r>
  <r>
    <x v="2"/>
    <x v="7"/>
    <x v="1"/>
    <x v="13"/>
    <x v="1"/>
    <x v="36"/>
    <x v="18"/>
    <x v="352"/>
    <x v="0"/>
    <x v="0"/>
    <x v="0"/>
    <x v="0"/>
    <x v="114"/>
    <x v="221"/>
    <x v="19"/>
    <x v="3"/>
    <x v="0"/>
    <x v="0"/>
    <x v="10"/>
    <x v="0"/>
    <x v="0"/>
    <x v="2"/>
    <x v="3"/>
  </r>
  <r>
    <x v="2"/>
    <x v="7"/>
    <x v="1"/>
    <x v="13"/>
    <x v="1"/>
    <x v="36"/>
    <x v="18"/>
    <x v="353"/>
    <x v="0"/>
    <x v="0"/>
    <x v="0"/>
    <x v="0"/>
    <x v="2"/>
    <x v="222"/>
    <x v="19"/>
    <x v="3"/>
    <x v="0"/>
    <x v="0"/>
    <x v="10"/>
    <x v="0"/>
    <x v="0"/>
    <x v="2"/>
    <x v="3"/>
  </r>
  <r>
    <x v="2"/>
    <x v="0"/>
    <x v="0"/>
    <x v="0"/>
    <x v="0"/>
    <x v="36"/>
    <x v="18"/>
    <x v="354"/>
    <x v="0"/>
    <x v="0"/>
    <x v="0"/>
    <x v="0"/>
    <x v="67"/>
    <x v="0"/>
    <x v="19"/>
    <x v="3"/>
    <x v="0"/>
    <x v="0"/>
    <x v="10"/>
    <x v="0"/>
    <x v="0"/>
    <x v="65"/>
    <x v="86"/>
  </r>
  <r>
    <x v="10"/>
    <x v="7"/>
    <x v="1"/>
    <x v="73"/>
    <x v="1"/>
    <x v="36"/>
    <x v="258"/>
    <x v="355"/>
    <x v="0"/>
    <x v="0"/>
    <x v="0"/>
    <x v="0"/>
    <x v="13"/>
    <x v="0"/>
    <x v="305"/>
    <x v="33"/>
    <x v="289"/>
    <x v="290"/>
    <x v="92"/>
    <x v="232"/>
    <x v="13"/>
    <x v="2"/>
    <x v="140"/>
  </r>
  <r>
    <x v="0"/>
    <x v="0"/>
    <x v="0"/>
    <x v="0"/>
    <x v="0"/>
    <x v="37"/>
    <x v="0"/>
    <x v="0"/>
    <x v="0"/>
    <x v="0"/>
    <x v="0"/>
    <x v="0"/>
    <x v="194"/>
    <x v="0"/>
    <x v="306"/>
    <x v="34"/>
    <x v="0"/>
    <x v="0"/>
    <x v="184"/>
    <x v="0"/>
    <x v="0"/>
    <x v="165"/>
    <x v="141"/>
  </r>
  <r>
    <x v="6"/>
    <x v="3"/>
    <x v="0"/>
    <x v="0"/>
    <x v="0"/>
    <x v="38"/>
    <x v="259"/>
    <x v="356"/>
    <x v="57"/>
    <x v="56"/>
    <x v="31"/>
    <x v="33"/>
    <x v="195"/>
    <x v="223"/>
    <x v="307"/>
    <x v="35"/>
    <x v="290"/>
    <x v="291"/>
    <x v="185"/>
    <x v="233"/>
    <x v="202"/>
    <x v="102"/>
    <x v="3"/>
  </r>
  <r>
    <x v="2"/>
    <x v="2"/>
    <x v="1"/>
    <x v="34"/>
    <x v="61"/>
    <x v="38"/>
    <x v="260"/>
    <x v="357"/>
    <x v="57"/>
    <x v="56"/>
    <x v="31"/>
    <x v="33"/>
    <x v="196"/>
    <x v="224"/>
    <x v="308"/>
    <x v="35"/>
    <x v="291"/>
    <x v="292"/>
    <x v="139"/>
    <x v="234"/>
    <x v="203"/>
    <x v="166"/>
    <x v="3"/>
  </r>
  <r>
    <x v="2"/>
    <x v="2"/>
    <x v="1"/>
    <x v="40"/>
    <x v="40"/>
    <x v="38"/>
    <x v="261"/>
    <x v="358"/>
    <x v="57"/>
    <x v="56"/>
    <x v="31"/>
    <x v="33"/>
    <x v="54"/>
    <x v="223"/>
    <x v="309"/>
    <x v="35"/>
    <x v="292"/>
    <x v="293"/>
    <x v="49"/>
    <x v="235"/>
    <x v="204"/>
    <x v="54"/>
    <x v="3"/>
  </r>
  <r>
    <x v="2"/>
    <x v="2"/>
    <x v="1"/>
    <x v="32"/>
    <x v="62"/>
    <x v="38"/>
    <x v="262"/>
    <x v="359"/>
    <x v="58"/>
    <x v="57"/>
    <x v="31"/>
    <x v="33"/>
    <x v="197"/>
    <x v="225"/>
    <x v="310"/>
    <x v="35"/>
    <x v="293"/>
    <x v="294"/>
    <x v="135"/>
    <x v="14"/>
    <x v="205"/>
    <x v="167"/>
    <x v="142"/>
  </r>
  <r>
    <x v="2"/>
    <x v="2"/>
    <x v="1"/>
    <x v="17"/>
    <x v="12"/>
    <x v="38"/>
    <x v="263"/>
    <x v="360"/>
    <x v="57"/>
    <x v="56"/>
    <x v="31"/>
    <x v="33"/>
    <x v="21"/>
    <x v="226"/>
    <x v="311"/>
    <x v="35"/>
    <x v="294"/>
    <x v="295"/>
    <x v="20"/>
    <x v="14"/>
    <x v="13"/>
    <x v="57"/>
    <x v="3"/>
  </r>
  <r>
    <x v="2"/>
    <x v="2"/>
    <x v="1"/>
    <x v="40"/>
    <x v="40"/>
    <x v="38"/>
    <x v="264"/>
    <x v="361"/>
    <x v="57"/>
    <x v="56"/>
    <x v="31"/>
    <x v="33"/>
    <x v="54"/>
    <x v="227"/>
    <x v="312"/>
    <x v="35"/>
    <x v="295"/>
    <x v="296"/>
    <x v="49"/>
    <x v="14"/>
    <x v="206"/>
    <x v="54"/>
    <x v="3"/>
  </r>
  <r>
    <x v="2"/>
    <x v="2"/>
    <x v="1"/>
    <x v="40"/>
    <x v="40"/>
    <x v="38"/>
    <x v="265"/>
    <x v="362"/>
    <x v="57"/>
    <x v="56"/>
    <x v="31"/>
    <x v="33"/>
    <x v="54"/>
    <x v="228"/>
    <x v="313"/>
    <x v="35"/>
    <x v="296"/>
    <x v="297"/>
    <x v="49"/>
    <x v="14"/>
    <x v="207"/>
    <x v="54"/>
    <x v="3"/>
  </r>
  <r>
    <x v="2"/>
    <x v="2"/>
    <x v="4"/>
    <x v="17"/>
    <x v="22"/>
    <x v="38"/>
    <x v="266"/>
    <x v="363"/>
    <x v="59"/>
    <x v="58"/>
    <x v="31"/>
    <x v="33"/>
    <x v="80"/>
    <x v="229"/>
    <x v="314"/>
    <x v="35"/>
    <x v="297"/>
    <x v="298"/>
    <x v="20"/>
    <x v="236"/>
    <x v="13"/>
    <x v="78"/>
    <x v="143"/>
  </r>
  <r>
    <x v="2"/>
    <x v="2"/>
    <x v="1"/>
    <x v="13"/>
    <x v="1"/>
    <x v="38"/>
    <x v="18"/>
    <x v="364"/>
    <x v="57"/>
    <x v="56"/>
    <x v="31"/>
    <x v="33"/>
    <x v="41"/>
    <x v="230"/>
    <x v="19"/>
    <x v="3"/>
    <x v="0"/>
    <x v="0"/>
    <x v="10"/>
    <x v="0"/>
    <x v="0"/>
    <x v="2"/>
    <x v="3"/>
  </r>
  <r>
    <x v="0"/>
    <x v="0"/>
    <x v="0"/>
    <x v="0"/>
    <x v="0"/>
    <x v="39"/>
    <x v="0"/>
    <x v="0"/>
    <x v="0"/>
    <x v="0"/>
    <x v="0"/>
    <x v="0"/>
    <x v="198"/>
    <x v="0"/>
    <x v="315"/>
    <x v="36"/>
    <x v="0"/>
    <x v="0"/>
    <x v="186"/>
    <x v="0"/>
    <x v="0"/>
    <x v="168"/>
    <x v="144"/>
  </r>
  <r>
    <x v="6"/>
    <x v="3"/>
    <x v="0"/>
    <x v="0"/>
    <x v="0"/>
    <x v="40"/>
    <x v="267"/>
    <x v="365"/>
    <x v="60"/>
    <x v="59"/>
    <x v="32"/>
    <x v="34"/>
    <x v="125"/>
    <x v="231"/>
    <x v="316"/>
    <x v="37"/>
    <x v="298"/>
    <x v="299"/>
    <x v="124"/>
    <x v="237"/>
    <x v="208"/>
    <x v="119"/>
    <x v="3"/>
  </r>
  <r>
    <x v="6"/>
    <x v="3"/>
    <x v="0"/>
    <x v="0"/>
    <x v="0"/>
    <x v="40"/>
    <x v="268"/>
    <x v="366"/>
    <x v="60"/>
    <x v="59"/>
    <x v="32"/>
    <x v="34"/>
    <x v="64"/>
    <x v="232"/>
    <x v="317"/>
    <x v="37"/>
    <x v="299"/>
    <x v="300"/>
    <x v="4"/>
    <x v="238"/>
    <x v="209"/>
    <x v="20"/>
    <x v="45"/>
  </r>
  <r>
    <x v="6"/>
    <x v="3"/>
    <x v="0"/>
    <x v="0"/>
    <x v="0"/>
    <x v="40"/>
    <x v="269"/>
    <x v="367"/>
    <x v="60"/>
    <x v="59"/>
    <x v="32"/>
    <x v="34"/>
    <x v="73"/>
    <x v="233"/>
    <x v="318"/>
    <x v="37"/>
    <x v="300"/>
    <x v="301"/>
    <x v="115"/>
    <x v="239"/>
    <x v="210"/>
    <x v="79"/>
    <x v="74"/>
  </r>
  <r>
    <x v="2"/>
    <x v="8"/>
    <x v="1"/>
    <x v="3"/>
    <x v="16"/>
    <x v="40"/>
    <x v="270"/>
    <x v="368"/>
    <x v="60"/>
    <x v="59"/>
    <x v="32"/>
    <x v="34"/>
    <x v="64"/>
    <x v="234"/>
    <x v="319"/>
    <x v="37"/>
    <x v="301"/>
    <x v="302"/>
    <x v="4"/>
    <x v="240"/>
    <x v="211"/>
    <x v="20"/>
    <x v="45"/>
  </r>
  <r>
    <x v="2"/>
    <x v="8"/>
    <x v="1"/>
    <x v="74"/>
    <x v="63"/>
    <x v="40"/>
    <x v="271"/>
    <x v="369"/>
    <x v="60"/>
    <x v="59"/>
    <x v="32"/>
    <x v="34"/>
    <x v="141"/>
    <x v="235"/>
    <x v="320"/>
    <x v="37"/>
    <x v="302"/>
    <x v="303"/>
    <x v="115"/>
    <x v="241"/>
    <x v="212"/>
    <x v="169"/>
    <x v="68"/>
  </r>
  <r>
    <x v="2"/>
    <x v="8"/>
    <x v="1"/>
    <x v="75"/>
    <x v="12"/>
    <x v="40"/>
    <x v="272"/>
    <x v="370"/>
    <x v="60"/>
    <x v="59"/>
    <x v="32"/>
    <x v="34"/>
    <x v="21"/>
    <x v="236"/>
    <x v="321"/>
    <x v="37"/>
    <x v="303"/>
    <x v="304"/>
    <x v="187"/>
    <x v="242"/>
    <x v="13"/>
    <x v="57"/>
    <x v="145"/>
  </r>
  <r>
    <x v="2"/>
    <x v="8"/>
    <x v="1"/>
    <x v="76"/>
    <x v="33"/>
    <x v="40"/>
    <x v="273"/>
    <x v="371"/>
    <x v="60"/>
    <x v="59"/>
    <x v="32"/>
    <x v="34"/>
    <x v="78"/>
    <x v="237"/>
    <x v="322"/>
    <x v="37"/>
    <x v="304"/>
    <x v="305"/>
    <x v="188"/>
    <x v="14"/>
    <x v="13"/>
    <x v="99"/>
    <x v="146"/>
  </r>
  <r>
    <x v="2"/>
    <x v="8"/>
    <x v="1"/>
    <x v="40"/>
    <x v="41"/>
    <x v="40"/>
    <x v="274"/>
    <x v="372"/>
    <x v="60"/>
    <x v="59"/>
    <x v="32"/>
    <x v="34"/>
    <x v="156"/>
    <x v="238"/>
    <x v="323"/>
    <x v="37"/>
    <x v="305"/>
    <x v="306"/>
    <x v="49"/>
    <x v="243"/>
    <x v="213"/>
    <x v="143"/>
    <x v="147"/>
  </r>
  <r>
    <x v="2"/>
    <x v="8"/>
    <x v="1"/>
    <x v="19"/>
    <x v="64"/>
    <x v="40"/>
    <x v="275"/>
    <x v="373"/>
    <x v="60"/>
    <x v="59"/>
    <x v="32"/>
    <x v="34"/>
    <x v="81"/>
    <x v="239"/>
    <x v="324"/>
    <x v="37"/>
    <x v="306"/>
    <x v="307"/>
    <x v="62"/>
    <x v="244"/>
    <x v="214"/>
    <x v="170"/>
    <x v="42"/>
  </r>
  <r>
    <x v="2"/>
    <x v="8"/>
    <x v="1"/>
    <x v="38"/>
    <x v="42"/>
    <x v="40"/>
    <x v="276"/>
    <x v="374"/>
    <x v="60"/>
    <x v="59"/>
    <x v="32"/>
    <x v="34"/>
    <x v="41"/>
    <x v="240"/>
    <x v="325"/>
    <x v="37"/>
    <x v="307"/>
    <x v="308"/>
    <x v="50"/>
    <x v="245"/>
    <x v="215"/>
    <x v="39"/>
    <x v="34"/>
  </r>
  <r>
    <x v="2"/>
    <x v="8"/>
    <x v="1"/>
    <x v="77"/>
    <x v="11"/>
    <x v="40"/>
    <x v="277"/>
    <x v="375"/>
    <x v="60"/>
    <x v="59"/>
    <x v="32"/>
    <x v="34"/>
    <x v="67"/>
    <x v="241"/>
    <x v="326"/>
    <x v="37"/>
    <x v="308"/>
    <x v="309"/>
    <x v="118"/>
    <x v="246"/>
    <x v="13"/>
    <x v="65"/>
    <x v="42"/>
  </r>
  <r>
    <x v="8"/>
    <x v="0"/>
    <x v="0"/>
    <x v="0"/>
    <x v="0"/>
    <x v="40"/>
    <x v="278"/>
    <x v="376"/>
    <x v="60"/>
    <x v="59"/>
    <x v="32"/>
    <x v="34"/>
    <x v="99"/>
    <x v="242"/>
    <x v="327"/>
    <x v="37"/>
    <x v="309"/>
    <x v="310"/>
    <x v="81"/>
    <x v="247"/>
    <x v="216"/>
    <x v="127"/>
    <x v="76"/>
  </r>
  <r>
    <x v="2"/>
    <x v="8"/>
    <x v="1"/>
    <x v="78"/>
    <x v="65"/>
    <x v="40"/>
    <x v="279"/>
    <x v="377"/>
    <x v="60"/>
    <x v="59"/>
    <x v="32"/>
    <x v="34"/>
    <x v="62"/>
    <x v="243"/>
    <x v="328"/>
    <x v="37"/>
    <x v="310"/>
    <x v="311"/>
    <x v="189"/>
    <x v="248"/>
    <x v="13"/>
    <x v="60"/>
    <x v="148"/>
  </r>
  <r>
    <x v="2"/>
    <x v="8"/>
    <x v="1"/>
    <x v="13"/>
    <x v="66"/>
    <x v="40"/>
    <x v="0"/>
    <x v="378"/>
    <x v="60"/>
    <x v="59"/>
    <x v="32"/>
    <x v="34"/>
    <x v="199"/>
    <x v="244"/>
    <x v="19"/>
    <x v="3"/>
    <x v="0"/>
    <x v="0"/>
    <x v="10"/>
    <x v="0"/>
    <x v="0"/>
    <x v="171"/>
    <x v="149"/>
  </r>
  <r>
    <x v="8"/>
    <x v="0"/>
    <x v="0"/>
    <x v="0"/>
    <x v="0"/>
    <x v="40"/>
    <x v="280"/>
    <x v="379"/>
    <x v="60"/>
    <x v="59"/>
    <x v="32"/>
    <x v="34"/>
    <x v="200"/>
    <x v="245"/>
    <x v="329"/>
    <x v="37"/>
    <x v="311"/>
    <x v="312"/>
    <x v="92"/>
    <x v="249"/>
    <x v="217"/>
    <x v="93"/>
    <x v="3"/>
  </r>
  <r>
    <x v="2"/>
    <x v="8"/>
    <x v="4"/>
    <x v="79"/>
    <x v="31"/>
    <x v="40"/>
    <x v="281"/>
    <x v="380"/>
    <x v="0"/>
    <x v="0"/>
    <x v="0"/>
    <x v="0"/>
    <x v="89"/>
    <x v="0"/>
    <x v="330"/>
    <x v="37"/>
    <x v="312"/>
    <x v="313"/>
    <x v="190"/>
    <x v="250"/>
    <x v="13"/>
    <x v="98"/>
    <x v="3"/>
  </r>
  <r>
    <x v="2"/>
    <x v="8"/>
    <x v="4"/>
    <x v="32"/>
    <x v="1"/>
    <x v="40"/>
    <x v="282"/>
    <x v="381"/>
    <x v="0"/>
    <x v="0"/>
    <x v="0"/>
    <x v="0"/>
    <x v="13"/>
    <x v="0"/>
    <x v="331"/>
    <x v="37"/>
    <x v="313"/>
    <x v="314"/>
    <x v="135"/>
    <x v="14"/>
    <x v="13"/>
    <x v="2"/>
    <x v="83"/>
  </r>
  <r>
    <x v="12"/>
    <x v="0"/>
    <x v="4"/>
    <x v="80"/>
    <x v="67"/>
    <x v="40"/>
    <x v="283"/>
    <x v="382"/>
    <x v="0"/>
    <x v="0"/>
    <x v="0"/>
    <x v="0"/>
    <x v="201"/>
    <x v="246"/>
    <x v="332"/>
    <x v="37"/>
    <x v="314"/>
    <x v="315"/>
    <x v="191"/>
    <x v="227"/>
    <x v="218"/>
    <x v="172"/>
    <x v="150"/>
  </r>
  <r>
    <x v="0"/>
    <x v="0"/>
    <x v="0"/>
    <x v="0"/>
    <x v="0"/>
    <x v="41"/>
    <x v="0"/>
    <x v="0"/>
    <x v="0"/>
    <x v="0"/>
    <x v="0"/>
    <x v="0"/>
    <x v="202"/>
    <x v="0"/>
    <x v="333"/>
    <x v="38"/>
    <x v="0"/>
    <x v="0"/>
    <x v="192"/>
    <x v="0"/>
    <x v="0"/>
    <x v="173"/>
    <x v="151"/>
  </r>
  <r>
    <x v="2"/>
    <x v="1"/>
    <x v="1"/>
    <x v="37"/>
    <x v="38"/>
    <x v="42"/>
    <x v="284"/>
    <x v="383"/>
    <x v="0"/>
    <x v="0"/>
    <x v="0"/>
    <x v="0"/>
    <x v="13"/>
    <x v="0"/>
    <x v="334"/>
    <x v="39"/>
    <x v="315"/>
    <x v="316"/>
    <x v="45"/>
    <x v="251"/>
    <x v="219"/>
    <x v="51"/>
    <x v="3"/>
  </r>
  <r>
    <x v="2"/>
    <x v="1"/>
    <x v="1"/>
    <x v="81"/>
    <x v="68"/>
    <x v="42"/>
    <x v="285"/>
    <x v="384"/>
    <x v="0"/>
    <x v="0"/>
    <x v="0"/>
    <x v="0"/>
    <x v="13"/>
    <x v="0"/>
    <x v="335"/>
    <x v="39"/>
    <x v="316"/>
    <x v="317"/>
    <x v="52"/>
    <x v="252"/>
    <x v="220"/>
    <x v="48"/>
    <x v="3"/>
  </r>
  <r>
    <x v="2"/>
    <x v="1"/>
    <x v="5"/>
    <x v="37"/>
    <x v="38"/>
    <x v="42"/>
    <x v="286"/>
    <x v="385"/>
    <x v="0"/>
    <x v="0"/>
    <x v="0"/>
    <x v="0"/>
    <x v="53"/>
    <x v="247"/>
    <x v="336"/>
    <x v="39"/>
    <x v="317"/>
    <x v="318"/>
    <x v="45"/>
    <x v="253"/>
    <x v="56"/>
    <x v="51"/>
    <x v="3"/>
  </r>
  <r>
    <x v="2"/>
    <x v="1"/>
    <x v="5"/>
    <x v="40"/>
    <x v="40"/>
    <x v="42"/>
    <x v="287"/>
    <x v="386"/>
    <x v="0"/>
    <x v="0"/>
    <x v="0"/>
    <x v="0"/>
    <x v="13"/>
    <x v="248"/>
    <x v="337"/>
    <x v="39"/>
    <x v="318"/>
    <x v="319"/>
    <x v="49"/>
    <x v="254"/>
    <x v="221"/>
    <x v="54"/>
    <x v="3"/>
  </r>
  <r>
    <x v="2"/>
    <x v="1"/>
    <x v="1"/>
    <x v="82"/>
    <x v="69"/>
    <x v="42"/>
    <x v="288"/>
    <x v="387"/>
    <x v="0"/>
    <x v="0"/>
    <x v="0"/>
    <x v="0"/>
    <x v="13"/>
    <x v="0"/>
    <x v="338"/>
    <x v="39"/>
    <x v="319"/>
    <x v="320"/>
    <x v="193"/>
    <x v="255"/>
    <x v="222"/>
    <x v="174"/>
    <x v="152"/>
  </r>
  <r>
    <x v="2"/>
    <x v="1"/>
    <x v="5"/>
    <x v="83"/>
    <x v="70"/>
    <x v="42"/>
    <x v="289"/>
    <x v="388"/>
    <x v="0"/>
    <x v="0"/>
    <x v="0"/>
    <x v="0"/>
    <x v="87"/>
    <x v="247"/>
    <x v="339"/>
    <x v="39"/>
    <x v="320"/>
    <x v="321"/>
    <x v="194"/>
    <x v="256"/>
    <x v="223"/>
    <x v="86"/>
    <x v="3"/>
  </r>
  <r>
    <x v="2"/>
    <x v="1"/>
    <x v="5"/>
    <x v="84"/>
    <x v="71"/>
    <x v="42"/>
    <x v="290"/>
    <x v="389"/>
    <x v="0"/>
    <x v="0"/>
    <x v="0"/>
    <x v="0"/>
    <x v="203"/>
    <x v="249"/>
    <x v="340"/>
    <x v="39"/>
    <x v="321"/>
    <x v="322"/>
    <x v="195"/>
    <x v="257"/>
    <x v="224"/>
    <x v="175"/>
    <x v="153"/>
  </r>
  <r>
    <x v="2"/>
    <x v="1"/>
    <x v="5"/>
    <x v="18"/>
    <x v="0"/>
    <x v="42"/>
    <x v="291"/>
    <x v="390"/>
    <x v="0"/>
    <x v="0"/>
    <x v="0"/>
    <x v="0"/>
    <x v="78"/>
    <x v="247"/>
    <x v="341"/>
    <x v="39"/>
    <x v="322"/>
    <x v="323"/>
    <x v="81"/>
    <x v="258"/>
    <x v="225"/>
    <x v="99"/>
    <x v="3"/>
  </r>
  <r>
    <x v="2"/>
    <x v="1"/>
    <x v="1"/>
    <x v="13"/>
    <x v="1"/>
    <x v="42"/>
    <x v="18"/>
    <x v="391"/>
    <x v="0"/>
    <x v="0"/>
    <x v="0"/>
    <x v="0"/>
    <x v="79"/>
    <x v="250"/>
    <x v="19"/>
    <x v="3"/>
    <x v="0"/>
    <x v="0"/>
    <x v="10"/>
    <x v="0"/>
    <x v="0"/>
    <x v="2"/>
    <x v="3"/>
  </r>
  <r>
    <x v="2"/>
    <x v="1"/>
    <x v="5"/>
    <x v="19"/>
    <x v="16"/>
    <x v="42"/>
    <x v="292"/>
    <x v="392"/>
    <x v="0"/>
    <x v="0"/>
    <x v="0"/>
    <x v="0"/>
    <x v="64"/>
    <x v="251"/>
    <x v="342"/>
    <x v="39"/>
    <x v="323"/>
    <x v="324"/>
    <x v="62"/>
    <x v="259"/>
    <x v="13"/>
    <x v="20"/>
    <x v="3"/>
  </r>
  <r>
    <x v="2"/>
    <x v="1"/>
    <x v="5"/>
    <x v="85"/>
    <x v="72"/>
    <x v="42"/>
    <x v="293"/>
    <x v="393"/>
    <x v="0"/>
    <x v="0"/>
    <x v="0"/>
    <x v="0"/>
    <x v="204"/>
    <x v="252"/>
    <x v="343"/>
    <x v="39"/>
    <x v="324"/>
    <x v="325"/>
    <x v="60"/>
    <x v="14"/>
    <x v="13"/>
    <x v="176"/>
    <x v="154"/>
  </r>
  <r>
    <x v="0"/>
    <x v="0"/>
    <x v="0"/>
    <x v="0"/>
    <x v="0"/>
    <x v="43"/>
    <x v="0"/>
    <x v="0"/>
    <x v="0"/>
    <x v="0"/>
    <x v="0"/>
    <x v="0"/>
    <x v="205"/>
    <x v="0"/>
    <x v="344"/>
    <x v="40"/>
    <x v="0"/>
    <x v="0"/>
    <x v="196"/>
    <x v="0"/>
    <x v="0"/>
    <x v="177"/>
    <x v="155"/>
  </r>
  <r>
    <x v="2"/>
    <x v="1"/>
    <x v="1"/>
    <x v="86"/>
    <x v="73"/>
    <x v="44"/>
    <x v="294"/>
    <x v="394"/>
    <x v="0"/>
    <x v="0"/>
    <x v="0"/>
    <x v="0"/>
    <x v="38"/>
    <x v="253"/>
    <x v="345"/>
    <x v="41"/>
    <x v="325"/>
    <x v="326"/>
    <x v="197"/>
    <x v="260"/>
    <x v="226"/>
    <x v="178"/>
    <x v="3"/>
  </r>
  <r>
    <x v="2"/>
    <x v="1"/>
    <x v="1"/>
    <x v="87"/>
    <x v="74"/>
    <x v="44"/>
    <x v="295"/>
    <x v="395"/>
    <x v="0"/>
    <x v="0"/>
    <x v="0"/>
    <x v="0"/>
    <x v="206"/>
    <x v="254"/>
    <x v="346"/>
    <x v="41"/>
    <x v="326"/>
    <x v="327"/>
    <x v="198"/>
    <x v="261"/>
    <x v="227"/>
    <x v="179"/>
    <x v="3"/>
  </r>
  <r>
    <x v="2"/>
    <x v="1"/>
    <x v="1"/>
    <x v="88"/>
    <x v="75"/>
    <x v="44"/>
    <x v="296"/>
    <x v="396"/>
    <x v="0"/>
    <x v="0"/>
    <x v="0"/>
    <x v="0"/>
    <x v="207"/>
    <x v="255"/>
    <x v="347"/>
    <x v="41"/>
    <x v="327"/>
    <x v="328"/>
    <x v="199"/>
    <x v="262"/>
    <x v="228"/>
    <x v="180"/>
    <x v="156"/>
  </r>
  <r>
    <x v="2"/>
    <x v="1"/>
    <x v="1"/>
    <x v="18"/>
    <x v="18"/>
    <x v="44"/>
    <x v="297"/>
    <x v="397"/>
    <x v="0"/>
    <x v="0"/>
    <x v="0"/>
    <x v="0"/>
    <x v="77"/>
    <x v="256"/>
    <x v="348"/>
    <x v="41"/>
    <x v="328"/>
    <x v="329"/>
    <x v="81"/>
    <x v="263"/>
    <x v="159"/>
    <x v="76"/>
    <x v="53"/>
  </r>
  <r>
    <x v="2"/>
    <x v="1"/>
    <x v="1"/>
    <x v="89"/>
    <x v="76"/>
    <x v="44"/>
    <x v="298"/>
    <x v="398"/>
    <x v="0"/>
    <x v="0"/>
    <x v="0"/>
    <x v="0"/>
    <x v="208"/>
    <x v="257"/>
    <x v="349"/>
    <x v="41"/>
    <x v="329"/>
    <x v="330"/>
    <x v="200"/>
    <x v="264"/>
    <x v="229"/>
    <x v="89"/>
    <x v="157"/>
  </r>
  <r>
    <x v="2"/>
    <x v="0"/>
    <x v="0"/>
    <x v="0"/>
    <x v="0"/>
    <x v="44"/>
    <x v="0"/>
    <x v="399"/>
    <x v="0"/>
    <x v="0"/>
    <x v="0"/>
    <x v="0"/>
    <x v="8"/>
    <x v="258"/>
    <x v="19"/>
    <x v="3"/>
    <x v="0"/>
    <x v="0"/>
    <x v="201"/>
    <x v="0"/>
    <x v="0"/>
    <x v="84"/>
    <x v="83"/>
  </r>
  <r>
    <x v="7"/>
    <x v="0"/>
    <x v="0"/>
    <x v="0"/>
    <x v="0"/>
    <x v="44"/>
    <x v="18"/>
    <x v="400"/>
    <x v="0"/>
    <x v="0"/>
    <x v="0"/>
    <x v="0"/>
    <x v="4"/>
    <x v="259"/>
    <x v="19"/>
    <x v="3"/>
    <x v="0"/>
    <x v="0"/>
    <x v="10"/>
    <x v="0"/>
    <x v="0"/>
    <x v="2"/>
    <x v="3"/>
  </r>
  <r>
    <x v="2"/>
    <x v="1"/>
    <x v="1"/>
    <x v="13"/>
    <x v="1"/>
    <x v="44"/>
    <x v="18"/>
    <x v="401"/>
    <x v="0"/>
    <x v="0"/>
    <x v="0"/>
    <x v="0"/>
    <x v="2"/>
    <x v="260"/>
    <x v="19"/>
    <x v="3"/>
    <x v="0"/>
    <x v="0"/>
    <x v="10"/>
    <x v="0"/>
    <x v="0"/>
    <x v="2"/>
    <x v="3"/>
  </r>
  <r>
    <x v="0"/>
    <x v="0"/>
    <x v="0"/>
    <x v="0"/>
    <x v="0"/>
    <x v="45"/>
    <x v="0"/>
    <x v="0"/>
    <x v="0"/>
    <x v="0"/>
    <x v="0"/>
    <x v="0"/>
    <x v="209"/>
    <x v="0"/>
    <x v="350"/>
    <x v="42"/>
    <x v="0"/>
    <x v="0"/>
    <x v="202"/>
    <x v="0"/>
    <x v="0"/>
    <x v="181"/>
    <x v="158"/>
  </r>
  <r>
    <x v="2"/>
    <x v="1"/>
    <x v="1"/>
    <x v="90"/>
    <x v="77"/>
    <x v="46"/>
    <x v="299"/>
    <x v="402"/>
    <x v="61"/>
    <x v="60"/>
    <x v="33"/>
    <x v="35"/>
    <x v="210"/>
    <x v="261"/>
    <x v="351"/>
    <x v="43"/>
    <x v="330"/>
    <x v="331"/>
    <x v="203"/>
    <x v="265"/>
    <x v="230"/>
    <x v="182"/>
    <x v="3"/>
  </r>
  <r>
    <x v="2"/>
    <x v="1"/>
    <x v="1"/>
    <x v="91"/>
    <x v="78"/>
    <x v="46"/>
    <x v="300"/>
    <x v="403"/>
    <x v="61"/>
    <x v="60"/>
    <x v="33"/>
    <x v="35"/>
    <x v="211"/>
    <x v="262"/>
    <x v="352"/>
    <x v="43"/>
    <x v="331"/>
    <x v="332"/>
    <x v="204"/>
    <x v="14"/>
    <x v="231"/>
    <x v="183"/>
    <x v="3"/>
  </r>
  <r>
    <x v="2"/>
    <x v="1"/>
    <x v="1"/>
    <x v="92"/>
    <x v="79"/>
    <x v="46"/>
    <x v="301"/>
    <x v="404"/>
    <x v="0"/>
    <x v="0"/>
    <x v="0"/>
    <x v="0"/>
    <x v="13"/>
    <x v="0"/>
    <x v="353"/>
    <x v="43"/>
    <x v="332"/>
    <x v="333"/>
    <x v="205"/>
    <x v="266"/>
    <x v="232"/>
    <x v="184"/>
    <x v="44"/>
  </r>
  <r>
    <x v="2"/>
    <x v="1"/>
    <x v="1"/>
    <x v="11"/>
    <x v="18"/>
    <x v="46"/>
    <x v="302"/>
    <x v="405"/>
    <x v="0"/>
    <x v="0"/>
    <x v="0"/>
    <x v="0"/>
    <x v="13"/>
    <x v="0"/>
    <x v="354"/>
    <x v="43"/>
    <x v="333"/>
    <x v="334"/>
    <x v="73"/>
    <x v="267"/>
    <x v="233"/>
    <x v="76"/>
    <x v="3"/>
  </r>
  <r>
    <x v="2"/>
    <x v="1"/>
    <x v="1"/>
    <x v="93"/>
    <x v="1"/>
    <x v="46"/>
    <x v="303"/>
    <x v="406"/>
    <x v="0"/>
    <x v="0"/>
    <x v="0"/>
    <x v="0"/>
    <x v="13"/>
    <x v="263"/>
    <x v="355"/>
    <x v="43"/>
    <x v="334"/>
    <x v="335"/>
    <x v="206"/>
    <x v="268"/>
    <x v="234"/>
    <x v="2"/>
    <x v="159"/>
  </r>
  <r>
    <x v="2"/>
    <x v="1"/>
    <x v="1"/>
    <x v="18"/>
    <x v="80"/>
    <x v="46"/>
    <x v="304"/>
    <x v="407"/>
    <x v="0"/>
    <x v="0"/>
    <x v="0"/>
    <x v="0"/>
    <x v="212"/>
    <x v="0"/>
    <x v="356"/>
    <x v="43"/>
    <x v="335"/>
    <x v="336"/>
    <x v="81"/>
    <x v="14"/>
    <x v="68"/>
    <x v="185"/>
    <x v="160"/>
  </r>
  <r>
    <x v="2"/>
    <x v="1"/>
    <x v="1"/>
    <x v="37"/>
    <x v="38"/>
    <x v="46"/>
    <x v="305"/>
    <x v="408"/>
    <x v="61"/>
    <x v="60"/>
    <x v="33"/>
    <x v="35"/>
    <x v="213"/>
    <x v="264"/>
    <x v="357"/>
    <x v="43"/>
    <x v="336"/>
    <x v="337"/>
    <x v="45"/>
    <x v="14"/>
    <x v="13"/>
    <x v="51"/>
    <x v="3"/>
  </r>
  <r>
    <x v="2"/>
    <x v="1"/>
    <x v="1"/>
    <x v="40"/>
    <x v="40"/>
    <x v="46"/>
    <x v="306"/>
    <x v="409"/>
    <x v="61"/>
    <x v="60"/>
    <x v="33"/>
    <x v="35"/>
    <x v="214"/>
    <x v="265"/>
    <x v="358"/>
    <x v="43"/>
    <x v="337"/>
    <x v="338"/>
    <x v="49"/>
    <x v="14"/>
    <x v="13"/>
    <x v="54"/>
    <x v="3"/>
  </r>
  <r>
    <x v="10"/>
    <x v="7"/>
    <x v="1"/>
    <x v="13"/>
    <x v="3"/>
    <x v="46"/>
    <x v="18"/>
    <x v="410"/>
    <x v="62"/>
    <x v="61"/>
    <x v="33"/>
    <x v="35"/>
    <x v="4"/>
    <x v="266"/>
    <x v="19"/>
    <x v="3"/>
    <x v="0"/>
    <x v="0"/>
    <x v="10"/>
    <x v="0"/>
    <x v="0"/>
    <x v="4"/>
    <x v="59"/>
  </r>
  <r>
    <x v="0"/>
    <x v="0"/>
    <x v="0"/>
    <x v="0"/>
    <x v="0"/>
    <x v="47"/>
    <x v="0"/>
    <x v="0"/>
    <x v="0"/>
    <x v="0"/>
    <x v="0"/>
    <x v="0"/>
    <x v="215"/>
    <x v="0"/>
    <x v="359"/>
    <x v="44"/>
    <x v="0"/>
    <x v="0"/>
    <x v="207"/>
    <x v="0"/>
    <x v="0"/>
    <x v="186"/>
    <x v="66"/>
  </r>
  <r>
    <x v="2"/>
    <x v="1"/>
    <x v="1"/>
    <x v="24"/>
    <x v="81"/>
    <x v="48"/>
    <x v="307"/>
    <x v="411"/>
    <x v="63"/>
    <x v="62"/>
    <x v="27"/>
    <x v="24"/>
    <x v="216"/>
    <x v="267"/>
    <x v="360"/>
    <x v="45"/>
    <x v="338"/>
    <x v="339"/>
    <x v="113"/>
    <x v="269"/>
    <x v="235"/>
    <x v="187"/>
    <x v="3"/>
  </r>
  <r>
    <x v="2"/>
    <x v="1"/>
    <x v="1"/>
    <x v="87"/>
    <x v="74"/>
    <x v="48"/>
    <x v="308"/>
    <x v="412"/>
    <x v="63"/>
    <x v="62"/>
    <x v="27"/>
    <x v="24"/>
    <x v="206"/>
    <x v="268"/>
    <x v="361"/>
    <x v="45"/>
    <x v="339"/>
    <x v="340"/>
    <x v="198"/>
    <x v="270"/>
    <x v="236"/>
    <x v="179"/>
    <x v="3"/>
  </r>
  <r>
    <x v="2"/>
    <x v="1"/>
    <x v="1"/>
    <x v="94"/>
    <x v="82"/>
    <x v="48"/>
    <x v="309"/>
    <x v="413"/>
    <x v="64"/>
    <x v="63"/>
    <x v="34"/>
    <x v="36"/>
    <x v="217"/>
    <x v="269"/>
    <x v="362"/>
    <x v="45"/>
    <x v="340"/>
    <x v="341"/>
    <x v="208"/>
    <x v="271"/>
    <x v="237"/>
    <x v="188"/>
    <x v="161"/>
  </r>
  <r>
    <x v="2"/>
    <x v="1"/>
    <x v="1"/>
    <x v="11"/>
    <x v="18"/>
    <x v="48"/>
    <x v="310"/>
    <x v="414"/>
    <x v="65"/>
    <x v="62"/>
    <x v="27"/>
    <x v="24"/>
    <x v="77"/>
    <x v="270"/>
    <x v="363"/>
    <x v="45"/>
    <x v="341"/>
    <x v="342"/>
    <x v="73"/>
    <x v="272"/>
    <x v="238"/>
    <x v="76"/>
    <x v="3"/>
  </r>
  <r>
    <x v="2"/>
    <x v="1"/>
    <x v="1"/>
    <x v="95"/>
    <x v="83"/>
    <x v="48"/>
    <x v="311"/>
    <x v="415"/>
    <x v="66"/>
    <x v="64"/>
    <x v="27"/>
    <x v="24"/>
    <x v="38"/>
    <x v="271"/>
    <x v="364"/>
    <x v="45"/>
    <x v="342"/>
    <x v="343"/>
    <x v="84"/>
    <x v="273"/>
    <x v="167"/>
    <x v="88"/>
    <x v="3"/>
  </r>
  <r>
    <x v="2"/>
    <x v="1"/>
    <x v="1"/>
    <x v="4"/>
    <x v="84"/>
    <x v="48"/>
    <x v="312"/>
    <x v="416"/>
    <x v="63"/>
    <x v="62"/>
    <x v="27"/>
    <x v="24"/>
    <x v="218"/>
    <x v="272"/>
    <x v="365"/>
    <x v="45"/>
    <x v="343"/>
    <x v="344"/>
    <x v="5"/>
    <x v="274"/>
    <x v="239"/>
    <x v="189"/>
    <x v="162"/>
  </r>
  <r>
    <x v="6"/>
    <x v="4"/>
    <x v="0"/>
    <x v="0"/>
    <x v="0"/>
    <x v="48"/>
    <x v="18"/>
    <x v="417"/>
    <x v="63"/>
    <x v="62"/>
    <x v="27"/>
    <x v="24"/>
    <x v="219"/>
    <x v="273"/>
    <x v="19"/>
    <x v="3"/>
    <x v="0"/>
    <x v="0"/>
    <x v="10"/>
    <x v="0"/>
    <x v="0"/>
    <x v="2"/>
    <x v="3"/>
  </r>
  <r>
    <x v="2"/>
    <x v="1"/>
    <x v="1"/>
    <x v="13"/>
    <x v="1"/>
    <x v="48"/>
    <x v="18"/>
    <x v="418"/>
    <x v="63"/>
    <x v="62"/>
    <x v="27"/>
    <x v="24"/>
    <x v="218"/>
    <x v="274"/>
    <x v="19"/>
    <x v="3"/>
    <x v="0"/>
    <x v="0"/>
    <x v="10"/>
    <x v="0"/>
    <x v="0"/>
    <x v="2"/>
    <x v="3"/>
  </r>
  <r>
    <x v="0"/>
    <x v="0"/>
    <x v="0"/>
    <x v="0"/>
    <x v="0"/>
    <x v="49"/>
    <x v="0"/>
    <x v="0"/>
    <x v="0"/>
    <x v="0"/>
    <x v="0"/>
    <x v="0"/>
    <x v="220"/>
    <x v="0"/>
    <x v="366"/>
    <x v="46"/>
    <x v="0"/>
    <x v="0"/>
    <x v="209"/>
    <x v="0"/>
    <x v="0"/>
    <x v="190"/>
    <x v="163"/>
  </r>
  <r>
    <x v="2"/>
    <x v="1"/>
    <x v="1"/>
    <x v="96"/>
    <x v="65"/>
    <x v="50"/>
    <x v="313"/>
    <x v="419"/>
    <x v="67"/>
    <x v="65"/>
    <x v="35"/>
    <x v="37"/>
    <x v="44"/>
    <x v="275"/>
    <x v="367"/>
    <x v="47"/>
    <x v="344"/>
    <x v="345"/>
    <x v="60"/>
    <x v="275"/>
    <x v="240"/>
    <x v="60"/>
    <x v="3"/>
  </r>
  <r>
    <x v="2"/>
    <x v="1"/>
    <x v="1"/>
    <x v="97"/>
    <x v="85"/>
    <x v="50"/>
    <x v="314"/>
    <x v="420"/>
    <x v="67"/>
    <x v="65"/>
    <x v="35"/>
    <x v="37"/>
    <x v="48"/>
    <x v="276"/>
    <x v="368"/>
    <x v="47"/>
    <x v="345"/>
    <x v="346"/>
    <x v="210"/>
    <x v="14"/>
    <x v="13"/>
    <x v="47"/>
    <x v="3"/>
  </r>
  <r>
    <x v="2"/>
    <x v="1"/>
    <x v="1"/>
    <x v="98"/>
    <x v="86"/>
    <x v="50"/>
    <x v="315"/>
    <x v="421"/>
    <x v="67"/>
    <x v="65"/>
    <x v="35"/>
    <x v="37"/>
    <x v="55"/>
    <x v="277"/>
    <x v="369"/>
    <x v="47"/>
    <x v="346"/>
    <x v="347"/>
    <x v="211"/>
    <x v="276"/>
    <x v="241"/>
    <x v="191"/>
    <x v="163"/>
  </r>
  <r>
    <x v="2"/>
    <x v="1"/>
    <x v="1"/>
    <x v="18"/>
    <x v="33"/>
    <x v="50"/>
    <x v="316"/>
    <x v="422"/>
    <x v="67"/>
    <x v="65"/>
    <x v="35"/>
    <x v="37"/>
    <x v="13"/>
    <x v="0"/>
    <x v="370"/>
    <x v="47"/>
    <x v="347"/>
    <x v="348"/>
    <x v="81"/>
    <x v="277"/>
    <x v="242"/>
    <x v="99"/>
    <x v="3"/>
  </r>
  <r>
    <x v="5"/>
    <x v="0"/>
    <x v="0"/>
    <x v="0"/>
    <x v="0"/>
    <x v="50"/>
    <x v="317"/>
    <x v="423"/>
    <x v="67"/>
    <x v="65"/>
    <x v="35"/>
    <x v="37"/>
    <x v="77"/>
    <x v="278"/>
    <x v="371"/>
    <x v="47"/>
    <x v="348"/>
    <x v="349"/>
    <x v="73"/>
    <x v="278"/>
    <x v="13"/>
    <x v="76"/>
    <x v="3"/>
  </r>
  <r>
    <x v="5"/>
    <x v="0"/>
    <x v="0"/>
    <x v="0"/>
    <x v="0"/>
    <x v="50"/>
    <x v="18"/>
    <x v="424"/>
    <x v="67"/>
    <x v="65"/>
    <x v="35"/>
    <x v="37"/>
    <x v="64"/>
    <x v="279"/>
    <x v="19"/>
    <x v="3"/>
    <x v="0"/>
    <x v="0"/>
    <x v="10"/>
    <x v="0"/>
    <x v="0"/>
    <x v="2"/>
    <x v="3"/>
  </r>
  <r>
    <x v="0"/>
    <x v="0"/>
    <x v="0"/>
    <x v="0"/>
    <x v="0"/>
    <x v="51"/>
    <x v="0"/>
    <x v="0"/>
    <x v="0"/>
    <x v="0"/>
    <x v="0"/>
    <x v="0"/>
    <x v="221"/>
    <x v="0"/>
    <x v="372"/>
    <x v="48"/>
    <x v="0"/>
    <x v="0"/>
    <x v="176"/>
    <x v="0"/>
    <x v="0"/>
    <x v="192"/>
    <x v="31"/>
  </r>
  <r>
    <x v="2"/>
    <x v="1"/>
    <x v="1"/>
    <x v="99"/>
    <x v="87"/>
    <x v="52"/>
    <x v="318"/>
    <x v="425"/>
    <x v="68"/>
    <x v="66"/>
    <x v="36"/>
    <x v="38"/>
    <x v="41"/>
    <x v="280"/>
    <x v="373"/>
    <x v="49"/>
    <x v="349"/>
    <x v="350"/>
    <x v="128"/>
    <x v="279"/>
    <x v="42"/>
    <x v="121"/>
    <x v="3"/>
  </r>
  <r>
    <x v="2"/>
    <x v="1"/>
    <x v="1"/>
    <x v="100"/>
    <x v="88"/>
    <x v="52"/>
    <x v="319"/>
    <x v="426"/>
    <x v="68"/>
    <x v="66"/>
    <x v="36"/>
    <x v="38"/>
    <x v="222"/>
    <x v="281"/>
    <x v="374"/>
    <x v="49"/>
    <x v="350"/>
    <x v="351"/>
    <x v="37"/>
    <x v="280"/>
    <x v="243"/>
    <x v="36"/>
    <x v="3"/>
  </r>
  <r>
    <x v="2"/>
    <x v="1"/>
    <x v="1"/>
    <x v="38"/>
    <x v="33"/>
    <x v="52"/>
    <x v="320"/>
    <x v="427"/>
    <x v="0"/>
    <x v="0"/>
    <x v="0"/>
    <x v="0"/>
    <x v="13"/>
    <x v="0"/>
    <x v="375"/>
    <x v="49"/>
    <x v="351"/>
    <x v="352"/>
    <x v="50"/>
    <x v="281"/>
    <x v="50"/>
    <x v="99"/>
    <x v="31"/>
  </r>
  <r>
    <x v="5"/>
    <x v="0"/>
    <x v="0"/>
    <x v="0"/>
    <x v="0"/>
    <x v="52"/>
    <x v="321"/>
    <x v="428"/>
    <x v="0"/>
    <x v="0"/>
    <x v="0"/>
    <x v="0"/>
    <x v="13"/>
    <x v="0"/>
    <x v="376"/>
    <x v="49"/>
    <x v="352"/>
    <x v="353"/>
    <x v="73"/>
    <x v="282"/>
    <x v="13"/>
    <x v="2"/>
    <x v="45"/>
  </r>
  <r>
    <x v="5"/>
    <x v="0"/>
    <x v="0"/>
    <x v="0"/>
    <x v="0"/>
    <x v="52"/>
    <x v="18"/>
    <x v="429"/>
    <x v="68"/>
    <x v="66"/>
    <x v="36"/>
    <x v="38"/>
    <x v="21"/>
    <x v="282"/>
    <x v="19"/>
    <x v="3"/>
    <x v="0"/>
    <x v="0"/>
    <x v="10"/>
    <x v="0"/>
    <x v="0"/>
    <x v="76"/>
    <x v="20"/>
  </r>
  <r>
    <x v="0"/>
    <x v="0"/>
    <x v="0"/>
    <x v="0"/>
    <x v="0"/>
    <x v="53"/>
    <x v="0"/>
    <x v="0"/>
    <x v="0"/>
    <x v="0"/>
    <x v="0"/>
    <x v="0"/>
    <x v="223"/>
    <x v="0"/>
    <x v="377"/>
    <x v="50"/>
    <x v="0"/>
    <x v="0"/>
    <x v="212"/>
    <x v="0"/>
    <x v="0"/>
    <x v="193"/>
    <x v="164"/>
  </r>
  <r>
    <x v="2"/>
    <x v="1"/>
    <x v="1"/>
    <x v="101"/>
    <x v="89"/>
    <x v="54"/>
    <x v="322"/>
    <x v="430"/>
    <x v="69"/>
    <x v="67"/>
    <x v="37"/>
    <x v="39"/>
    <x v="224"/>
    <x v="283"/>
    <x v="378"/>
    <x v="51"/>
    <x v="353"/>
    <x v="354"/>
    <x v="213"/>
    <x v="283"/>
    <x v="35"/>
    <x v="194"/>
    <x v="3"/>
  </r>
  <r>
    <x v="2"/>
    <x v="1"/>
    <x v="1"/>
    <x v="102"/>
    <x v="90"/>
    <x v="54"/>
    <x v="323"/>
    <x v="431"/>
    <x v="69"/>
    <x v="67"/>
    <x v="37"/>
    <x v="39"/>
    <x v="222"/>
    <x v="284"/>
    <x v="379"/>
    <x v="51"/>
    <x v="354"/>
    <x v="355"/>
    <x v="214"/>
    <x v="14"/>
    <x v="244"/>
    <x v="195"/>
    <x v="3"/>
  </r>
  <r>
    <x v="2"/>
    <x v="1"/>
    <x v="1"/>
    <x v="103"/>
    <x v="91"/>
    <x v="54"/>
    <x v="324"/>
    <x v="432"/>
    <x v="69"/>
    <x v="67"/>
    <x v="37"/>
    <x v="39"/>
    <x v="225"/>
    <x v="285"/>
    <x v="380"/>
    <x v="51"/>
    <x v="355"/>
    <x v="356"/>
    <x v="215"/>
    <x v="284"/>
    <x v="245"/>
    <x v="196"/>
    <x v="165"/>
  </r>
  <r>
    <x v="2"/>
    <x v="1"/>
    <x v="1"/>
    <x v="37"/>
    <x v="33"/>
    <x v="54"/>
    <x v="325"/>
    <x v="433"/>
    <x v="69"/>
    <x v="67"/>
    <x v="37"/>
    <x v="39"/>
    <x v="13"/>
    <x v="0"/>
    <x v="381"/>
    <x v="51"/>
    <x v="356"/>
    <x v="357"/>
    <x v="45"/>
    <x v="285"/>
    <x v="56"/>
    <x v="99"/>
    <x v="35"/>
  </r>
  <r>
    <x v="6"/>
    <x v="4"/>
    <x v="0"/>
    <x v="0"/>
    <x v="0"/>
    <x v="54"/>
    <x v="0"/>
    <x v="434"/>
    <x v="69"/>
    <x v="67"/>
    <x v="37"/>
    <x v="39"/>
    <x v="226"/>
    <x v="286"/>
    <x v="19"/>
    <x v="3"/>
    <x v="0"/>
    <x v="0"/>
    <x v="10"/>
    <x v="0"/>
    <x v="0"/>
    <x v="8"/>
    <x v="3"/>
  </r>
  <r>
    <x v="5"/>
    <x v="0"/>
    <x v="0"/>
    <x v="0"/>
    <x v="0"/>
    <x v="54"/>
    <x v="0"/>
    <x v="435"/>
    <x v="69"/>
    <x v="67"/>
    <x v="37"/>
    <x v="39"/>
    <x v="78"/>
    <x v="287"/>
    <x v="382"/>
    <x v="51"/>
    <x v="357"/>
    <x v="358"/>
    <x v="73"/>
    <x v="14"/>
    <x v="13"/>
    <x v="2"/>
    <x v="45"/>
  </r>
  <r>
    <x v="0"/>
    <x v="0"/>
    <x v="0"/>
    <x v="0"/>
    <x v="0"/>
    <x v="55"/>
    <x v="0"/>
    <x v="0"/>
    <x v="0"/>
    <x v="0"/>
    <x v="0"/>
    <x v="0"/>
    <x v="227"/>
    <x v="0"/>
    <x v="383"/>
    <x v="52"/>
    <x v="0"/>
    <x v="0"/>
    <x v="216"/>
    <x v="0"/>
    <x v="0"/>
    <x v="197"/>
    <x v="166"/>
  </r>
  <r>
    <x v="2"/>
    <x v="1"/>
    <x v="1"/>
    <x v="104"/>
    <x v="92"/>
    <x v="56"/>
    <x v="326"/>
    <x v="436"/>
    <x v="70"/>
    <x v="68"/>
    <x v="38"/>
    <x v="40"/>
    <x v="228"/>
    <x v="288"/>
    <x v="384"/>
    <x v="53"/>
    <x v="358"/>
    <x v="359"/>
    <x v="217"/>
    <x v="286"/>
    <x v="246"/>
    <x v="198"/>
    <x v="3"/>
  </r>
  <r>
    <x v="2"/>
    <x v="1"/>
    <x v="1"/>
    <x v="27"/>
    <x v="93"/>
    <x v="56"/>
    <x v="327"/>
    <x v="437"/>
    <x v="70"/>
    <x v="68"/>
    <x v="38"/>
    <x v="40"/>
    <x v="229"/>
    <x v="0"/>
    <x v="385"/>
    <x v="53"/>
    <x v="359"/>
    <x v="360"/>
    <x v="76"/>
    <x v="14"/>
    <x v="76"/>
    <x v="74"/>
    <x v="3"/>
  </r>
  <r>
    <x v="2"/>
    <x v="1"/>
    <x v="1"/>
    <x v="105"/>
    <x v="94"/>
    <x v="56"/>
    <x v="328"/>
    <x v="438"/>
    <x v="70"/>
    <x v="68"/>
    <x v="38"/>
    <x v="40"/>
    <x v="230"/>
    <x v="289"/>
    <x v="386"/>
    <x v="53"/>
    <x v="360"/>
    <x v="361"/>
    <x v="218"/>
    <x v="287"/>
    <x v="247"/>
    <x v="199"/>
    <x v="167"/>
  </r>
  <r>
    <x v="2"/>
    <x v="1"/>
    <x v="1"/>
    <x v="96"/>
    <x v="18"/>
    <x v="56"/>
    <x v="329"/>
    <x v="439"/>
    <x v="70"/>
    <x v="68"/>
    <x v="38"/>
    <x v="40"/>
    <x v="77"/>
    <x v="290"/>
    <x v="387"/>
    <x v="53"/>
    <x v="361"/>
    <x v="342"/>
    <x v="60"/>
    <x v="288"/>
    <x v="159"/>
    <x v="76"/>
    <x v="112"/>
  </r>
  <r>
    <x v="2"/>
    <x v="1"/>
    <x v="4"/>
    <x v="13"/>
    <x v="28"/>
    <x v="56"/>
    <x v="18"/>
    <x v="440"/>
    <x v="0"/>
    <x v="0"/>
    <x v="0"/>
    <x v="0"/>
    <x v="121"/>
    <x v="0"/>
    <x v="19"/>
    <x v="3"/>
    <x v="0"/>
    <x v="0"/>
    <x v="10"/>
    <x v="0"/>
    <x v="0"/>
    <x v="117"/>
    <x v="99"/>
  </r>
  <r>
    <x v="0"/>
    <x v="0"/>
    <x v="0"/>
    <x v="0"/>
    <x v="0"/>
    <x v="57"/>
    <x v="0"/>
    <x v="0"/>
    <x v="0"/>
    <x v="0"/>
    <x v="0"/>
    <x v="0"/>
    <x v="231"/>
    <x v="0"/>
    <x v="388"/>
    <x v="54"/>
    <x v="0"/>
    <x v="0"/>
    <x v="219"/>
    <x v="0"/>
    <x v="0"/>
    <x v="200"/>
    <x v="168"/>
  </r>
  <r>
    <x v="2"/>
    <x v="1"/>
    <x v="1"/>
    <x v="106"/>
    <x v="95"/>
    <x v="58"/>
    <x v="330"/>
    <x v="441"/>
    <x v="71"/>
    <x v="69"/>
    <x v="39"/>
    <x v="41"/>
    <x v="71"/>
    <x v="291"/>
    <x v="389"/>
    <x v="55"/>
    <x v="362"/>
    <x v="362"/>
    <x v="220"/>
    <x v="289"/>
    <x v="248"/>
    <x v="201"/>
    <x v="3"/>
  </r>
  <r>
    <x v="2"/>
    <x v="1"/>
    <x v="1"/>
    <x v="107"/>
    <x v="96"/>
    <x v="58"/>
    <x v="331"/>
    <x v="442"/>
    <x v="71"/>
    <x v="69"/>
    <x v="39"/>
    <x v="41"/>
    <x v="232"/>
    <x v="292"/>
    <x v="390"/>
    <x v="55"/>
    <x v="363"/>
    <x v="363"/>
    <x v="221"/>
    <x v="290"/>
    <x v="249"/>
    <x v="202"/>
    <x v="3"/>
  </r>
  <r>
    <x v="2"/>
    <x v="1"/>
    <x v="1"/>
    <x v="108"/>
    <x v="97"/>
    <x v="58"/>
    <x v="332"/>
    <x v="443"/>
    <x v="72"/>
    <x v="70"/>
    <x v="39"/>
    <x v="41"/>
    <x v="233"/>
    <x v="293"/>
    <x v="391"/>
    <x v="55"/>
    <x v="364"/>
    <x v="364"/>
    <x v="222"/>
    <x v="291"/>
    <x v="250"/>
    <x v="203"/>
    <x v="169"/>
  </r>
  <r>
    <x v="2"/>
    <x v="1"/>
    <x v="1"/>
    <x v="38"/>
    <x v="33"/>
    <x v="58"/>
    <x v="333"/>
    <x v="444"/>
    <x v="73"/>
    <x v="71"/>
    <x v="39"/>
    <x v="41"/>
    <x v="77"/>
    <x v="294"/>
    <x v="392"/>
    <x v="55"/>
    <x v="365"/>
    <x v="342"/>
    <x v="50"/>
    <x v="14"/>
    <x v="50"/>
    <x v="99"/>
    <x v="31"/>
  </r>
  <r>
    <x v="0"/>
    <x v="0"/>
    <x v="0"/>
    <x v="0"/>
    <x v="0"/>
    <x v="59"/>
    <x v="0"/>
    <x v="0"/>
    <x v="0"/>
    <x v="0"/>
    <x v="0"/>
    <x v="0"/>
    <x v="234"/>
    <x v="0"/>
    <x v="393"/>
    <x v="56"/>
    <x v="0"/>
    <x v="0"/>
    <x v="223"/>
    <x v="0"/>
    <x v="0"/>
    <x v="204"/>
    <x v="168"/>
  </r>
  <r>
    <x v="2"/>
    <x v="1"/>
    <x v="1"/>
    <x v="109"/>
    <x v="98"/>
    <x v="60"/>
    <x v="334"/>
    <x v="445"/>
    <x v="0"/>
    <x v="0"/>
    <x v="0"/>
    <x v="0"/>
    <x v="13"/>
    <x v="0"/>
    <x v="394"/>
    <x v="57"/>
    <x v="366"/>
    <x v="365"/>
    <x v="224"/>
    <x v="292"/>
    <x v="251"/>
    <x v="205"/>
    <x v="3"/>
  </r>
  <r>
    <x v="2"/>
    <x v="1"/>
    <x v="1"/>
    <x v="110"/>
    <x v="99"/>
    <x v="60"/>
    <x v="335"/>
    <x v="446"/>
    <x v="0"/>
    <x v="0"/>
    <x v="0"/>
    <x v="0"/>
    <x v="235"/>
    <x v="0"/>
    <x v="395"/>
    <x v="57"/>
    <x v="367"/>
    <x v="366"/>
    <x v="225"/>
    <x v="14"/>
    <x v="252"/>
    <x v="206"/>
    <x v="169"/>
  </r>
  <r>
    <x v="2"/>
    <x v="1"/>
    <x v="1"/>
    <x v="38"/>
    <x v="33"/>
    <x v="60"/>
    <x v="336"/>
    <x v="447"/>
    <x v="0"/>
    <x v="0"/>
    <x v="0"/>
    <x v="0"/>
    <x v="39"/>
    <x v="0"/>
    <x v="396"/>
    <x v="57"/>
    <x v="368"/>
    <x v="367"/>
    <x v="50"/>
    <x v="14"/>
    <x v="253"/>
    <x v="99"/>
    <x v="31"/>
  </r>
  <r>
    <x v="0"/>
    <x v="0"/>
    <x v="0"/>
    <x v="0"/>
    <x v="0"/>
    <x v="61"/>
    <x v="0"/>
    <x v="0"/>
    <x v="0"/>
    <x v="0"/>
    <x v="0"/>
    <x v="0"/>
    <x v="236"/>
    <x v="0"/>
    <x v="397"/>
    <x v="58"/>
    <x v="0"/>
    <x v="0"/>
    <x v="226"/>
    <x v="0"/>
    <x v="0"/>
    <x v="207"/>
    <x v="170"/>
  </r>
  <r>
    <x v="2"/>
    <x v="1"/>
    <x v="1"/>
    <x v="111"/>
    <x v="100"/>
    <x v="62"/>
    <x v="337"/>
    <x v="448"/>
    <x v="0"/>
    <x v="0"/>
    <x v="0"/>
    <x v="0"/>
    <x v="13"/>
    <x v="0"/>
    <x v="398"/>
    <x v="59"/>
    <x v="369"/>
    <x v="368"/>
    <x v="227"/>
    <x v="293"/>
    <x v="254"/>
    <x v="208"/>
    <x v="3"/>
  </r>
  <r>
    <x v="2"/>
    <x v="1"/>
    <x v="1"/>
    <x v="112"/>
    <x v="101"/>
    <x v="62"/>
    <x v="338"/>
    <x v="449"/>
    <x v="0"/>
    <x v="0"/>
    <x v="0"/>
    <x v="0"/>
    <x v="237"/>
    <x v="0"/>
    <x v="399"/>
    <x v="59"/>
    <x v="370"/>
    <x v="369"/>
    <x v="228"/>
    <x v="14"/>
    <x v="255"/>
    <x v="209"/>
    <x v="171"/>
  </r>
  <r>
    <x v="2"/>
    <x v="1"/>
    <x v="1"/>
    <x v="18"/>
    <x v="18"/>
    <x v="62"/>
    <x v="339"/>
    <x v="450"/>
    <x v="0"/>
    <x v="0"/>
    <x v="0"/>
    <x v="0"/>
    <x v="77"/>
    <x v="0"/>
    <x v="400"/>
    <x v="59"/>
    <x v="371"/>
    <x v="370"/>
    <x v="81"/>
    <x v="294"/>
    <x v="117"/>
    <x v="76"/>
    <x v="53"/>
  </r>
  <r>
    <x v="0"/>
    <x v="0"/>
    <x v="0"/>
    <x v="0"/>
    <x v="0"/>
    <x v="63"/>
    <x v="0"/>
    <x v="0"/>
    <x v="0"/>
    <x v="0"/>
    <x v="0"/>
    <x v="0"/>
    <x v="238"/>
    <x v="0"/>
    <x v="401"/>
    <x v="60"/>
    <x v="0"/>
    <x v="0"/>
    <x v="229"/>
    <x v="0"/>
    <x v="0"/>
    <x v="210"/>
    <x v="172"/>
  </r>
  <r>
    <x v="2"/>
    <x v="1"/>
    <x v="1"/>
    <x v="113"/>
    <x v="102"/>
    <x v="64"/>
    <x v="340"/>
    <x v="451"/>
    <x v="74"/>
    <x v="72"/>
    <x v="40"/>
    <x v="42"/>
    <x v="172"/>
    <x v="295"/>
    <x v="402"/>
    <x v="61"/>
    <x v="372"/>
    <x v="371"/>
    <x v="230"/>
    <x v="295"/>
    <x v="256"/>
    <x v="211"/>
    <x v="3"/>
  </r>
  <r>
    <x v="2"/>
    <x v="1"/>
    <x v="1"/>
    <x v="114"/>
    <x v="103"/>
    <x v="64"/>
    <x v="341"/>
    <x v="452"/>
    <x v="74"/>
    <x v="72"/>
    <x v="40"/>
    <x v="42"/>
    <x v="76"/>
    <x v="296"/>
    <x v="403"/>
    <x v="61"/>
    <x v="373"/>
    <x v="372"/>
    <x v="231"/>
    <x v="296"/>
    <x v="257"/>
    <x v="212"/>
    <x v="3"/>
  </r>
  <r>
    <x v="2"/>
    <x v="1"/>
    <x v="1"/>
    <x v="81"/>
    <x v="68"/>
    <x v="64"/>
    <x v="342"/>
    <x v="453"/>
    <x v="74"/>
    <x v="72"/>
    <x v="40"/>
    <x v="42"/>
    <x v="41"/>
    <x v="297"/>
    <x v="404"/>
    <x v="61"/>
    <x v="374"/>
    <x v="373"/>
    <x v="52"/>
    <x v="297"/>
    <x v="258"/>
    <x v="48"/>
    <x v="3"/>
  </r>
  <r>
    <x v="2"/>
    <x v="1"/>
    <x v="1"/>
    <x v="115"/>
    <x v="104"/>
    <x v="64"/>
    <x v="343"/>
    <x v="454"/>
    <x v="74"/>
    <x v="72"/>
    <x v="40"/>
    <x v="42"/>
    <x v="47"/>
    <x v="298"/>
    <x v="405"/>
    <x v="61"/>
    <x v="375"/>
    <x v="374"/>
    <x v="59"/>
    <x v="298"/>
    <x v="259"/>
    <x v="59"/>
    <x v="3"/>
  </r>
  <r>
    <x v="2"/>
    <x v="1"/>
    <x v="1"/>
    <x v="96"/>
    <x v="33"/>
    <x v="64"/>
    <x v="344"/>
    <x v="455"/>
    <x v="74"/>
    <x v="72"/>
    <x v="40"/>
    <x v="42"/>
    <x v="77"/>
    <x v="299"/>
    <x v="406"/>
    <x v="61"/>
    <x v="376"/>
    <x v="375"/>
    <x v="60"/>
    <x v="299"/>
    <x v="260"/>
    <x v="99"/>
    <x v="37"/>
  </r>
  <r>
    <x v="10"/>
    <x v="7"/>
    <x v="1"/>
    <x v="13"/>
    <x v="105"/>
    <x v="64"/>
    <x v="18"/>
    <x v="355"/>
    <x v="74"/>
    <x v="72"/>
    <x v="40"/>
    <x v="42"/>
    <x v="239"/>
    <x v="300"/>
    <x v="19"/>
    <x v="3"/>
    <x v="0"/>
    <x v="0"/>
    <x v="10"/>
    <x v="0"/>
    <x v="0"/>
    <x v="213"/>
    <x v="173"/>
  </r>
  <r>
    <x v="0"/>
    <x v="0"/>
    <x v="0"/>
    <x v="0"/>
    <x v="0"/>
    <x v="65"/>
    <x v="0"/>
    <x v="0"/>
    <x v="0"/>
    <x v="0"/>
    <x v="0"/>
    <x v="0"/>
    <x v="240"/>
    <x v="0"/>
    <x v="407"/>
    <x v="62"/>
    <x v="0"/>
    <x v="0"/>
    <x v="232"/>
    <x v="0"/>
    <x v="0"/>
    <x v="214"/>
    <x v="174"/>
  </r>
  <r>
    <x v="2"/>
    <x v="1"/>
    <x v="1"/>
    <x v="116"/>
    <x v="106"/>
    <x v="66"/>
    <x v="345"/>
    <x v="456"/>
    <x v="75"/>
    <x v="73"/>
    <x v="41"/>
    <x v="43"/>
    <x v="50"/>
    <x v="301"/>
    <x v="408"/>
    <x v="63"/>
    <x v="377"/>
    <x v="376"/>
    <x v="233"/>
    <x v="300"/>
    <x v="261"/>
    <x v="215"/>
    <x v="3"/>
  </r>
  <r>
    <x v="2"/>
    <x v="1"/>
    <x v="1"/>
    <x v="117"/>
    <x v="107"/>
    <x v="66"/>
    <x v="346"/>
    <x v="457"/>
    <x v="75"/>
    <x v="73"/>
    <x v="41"/>
    <x v="43"/>
    <x v="226"/>
    <x v="302"/>
    <x v="409"/>
    <x v="63"/>
    <x v="378"/>
    <x v="377"/>
    <x v="70"/>
    <x v="14"/>
    <x v="262"/>
    <x v="69"/>
    <x v="3"/>
  </r>
  <r>
    <x v="2"/>
    <x v="1"/>
    <x v="1"/>
    <x v="18"/>
    <x v="33"/>
    <x v="66"/>
    <x v="347"/>
    <x v="458"/>
    <x v="75"/>
    <x v="73"/>
    <x v="41"/>
    <x v="43"/>
    <x v="78"/>
    <x v="303"/>
    <x v="410"/>
    <x v="63"/>
    <x v="379"/>
    <x v="378"/>
    <x v="81"/>
    <x v="301"/>
    <x v="159"/>
    <x v="99"/>
    <x v="3"/>
  </r>
  <r>
    <x v="2"/>
    <x v="1"/>
    <x v="1"/>
    <x v="118"/>
    <x v="108"/>
    <x v="66"/>
    <x v="348"/>
    <x v="459"/>
    <x v="0"/>
    <x v="0"/>
    <x v="0"/>
    <x v="0"/>
    <x v="241"/>
    <x v="304"/>
    <x v="411"/>
    <x v="63"/>
    <x v="380"/>
    <x v="379"/>
    <x v="234"/>
    <x v="302"/>
    <x v="263"/>
    <x v="216"/>
    <x v="174"/>
  </r>
  <r>
    <x v="0"/>
    <x v="0"/>
    <x v="0"/>
    <x v="0"/>
    <x v="0"/>
    <x v="67"/>
    <x v="0"/>
    <x v="0"/>
    <x v="0"/>
    <x v="0"/>
    <x v="0"/>
    <x v="0"/>
    <x v="242"/>
    <x v="0"/>
    <x v="412"/>
    <x v="64"/>
    <x v="0"/>
    <x v="0"/>
    <x v="235"/>
    <x v="0"/>
    <x v="0"/>
    <x v="217"/>
    <x v="175"/>
  </r>
  <r>
    <x v="8"/>
    <x v="0"/>
    <x v="0"/>
    <x v="0"/>
    <x v="0"/>
    <x v="68"/>
    <x v="18"/>
    <x v="460"/>
    <x v="0"/>
    <x v="0"/>
    <x v="0"/>
    <x v="0"/>
    <x v="45"/>
    <x v="305"/>
    <x v="413"/>
    <x v="65"/>
    <x v="381"/>
    <x v="380"/>
    <x v="41"/>
    <x v="303"/>
    <x v="264"/>
    <x v="41"/>
    <x v="3"/>
  </r>
  <r>
    <x v="8"/>
    <x v="0"/>
    <x v="0"/>
    <x v="0"/>
    <x v="0"/>
    <x v="68"/>
    <x v="18"/>
    <x v="461"/>
    <x v="0"/>
    <x v="0"/>
    <x v="0"/>
    <x v="0"/>
    <x v="243"/>
    <x v="306"/>
    <x v="414"/>
    <x v="65"/>
    <x v="382"/>
    <x v="381"/>
    <x v="236"/>
    <x v="304"/>
    <x v="265"/>
    <x v="218"/>
    <x v="3"/>
  </r>
  <r>
    <x v="8"/>
    <x v="0"/>
    <x v="0"/>
    <x v="0"/>
    <x v="0"/>
    <x v="68"/>
    <x v="18"/>
    <x v="462"/>
    <x v="0"/>
    <x v="0"/>
    <x v="0"/>
    <x v="0"/>
    <x v="21"/>
    <x v="307"/>
    <x v="415"/>
    <x v="65"/>
    <x v="383"/>
    <x v="382"/>
    <x v="81"/>
    <x v="305"/>
    <x v="266"/>
    <x v="99"/>
    <x v="3"/>
  </r>
  <r>
    <x v="5"/>
    <x v="0"/>
    <x v="0"/>
    <x v="0"/>
    <x v="0"/>
    <x v="68"/>
    <x v="349"/>
    <x v="463"/>
    <x v="0"/>
    <x v="0"/>
    <x v="0"/>
    <x v="0"/>
    <x v="41"/>
    <x v="308"/>
    <x v="416"/>
    <x v="65"/>
    <x v="384"/>
    <x v="383"/>
    <x v="53"/>
    <x v="14"/>
    <x v="267"/>
    <x v="39"/>
    <x v="3"/>
  </r>
  <r>
    <x v="8"/>
    <x v="0"/>
    <x v="0"/>
    <x v="0"/>
    <x v="0"/>
    <x v="68"/>
    <x v="350"/>
    <x v="464"/>
    <x v="0"/>
    <x v="0"/>
    <x v="0"/>
    <x v="0"/>
    <x v="159"/>
    <x v="309"/>
    <x v="417"/>
    <x v="65"/>
    <x v="385"/>
    <x v="384"/>
    <x v="230"/>
    <x v="306"/>
    <x v="159"/>
    <x v="145"/>
    <x v="176"/>
  </r>
  <r>
    <x v="8"/>
    <x v="0"/>
    <x v="0"/>
    <x v="0"/>
    <x v="0"/>
    <x v="68"/>
    <x v="69"/>
    <x v="77"/>
    <x v="0"/>
    <x v="0"/>
    <x v="0"/>
    <x v="0"/>
    <x v="56"/>
    <x v="310"/>
    <x v="19"/>
    <x v="3"/>
    <x v="0"/>
    <x v="0"/>
    <x v="10"/>
    <x v="0"/>
    <x v="0"/>
    <x v="48"/>
    <x v="37"/>
  </r>
  <r>
    <x v="8"/>
    <x v="0"/>
    <x v="0"/>
    <x v="0"/>
    <x v="0"/>
    <x v="68"/>
    <x v="18"/>
    <x v="465"/>
    <x v="0"/>
    <x v="0"/>
    <x v="0"/>
    <x v="0"/>
    <x v="78"/>
    <x v="311"/>
    <x v="19"/>
    <x v="3"/>
    <x v="0"/>
    <x v="0"/>
    <x v="10"/>
    <x v="0"/>
    <x v="0"/>
    <x v="2"/>
    <x v="3"/>
  </r>
  <r>
    <x v="8"/>
    <x v="0"/>
    <x v="0"/>
    <x v="0"/>
    <x v="0"/>
    <x v="68"/>
    <x v="18"/>
    <x v="466"/>
    <x v="0"/>
    <x v="0"/>
    <x v="0"/>
    <x v="0"/>
    <x v="73"/>
    <x v="312"/>
    <x v="19"/>
    <x v="3"/>
    <x v="0"/>
    <x v="0"/>
    <x v="10"/>
    <x v="0"/>
    <x v="0"/>
    <x v="2"/>
    <x v="3"/>
  </r>
  <r>
    <x v="10"/>
    <x v="0"/>
    <x v="0"/>
    <x v="0"/>
    <x v="0"/>
    <x v="68"/>
    <x v="351"/>
    <x v="467"/>
    <x v="0"/>
    <x v="0"/>
    <x v="0"/>
    <x v="0"/>
    <x v="13"/>
    <x v="0"/>
    <x v="418"/>
    <x v="65"/>
    <x v="386"/>
    <x v="385"/>
    <x v="82"/>
    <x v="307"/>
    <x v="13"/>
    <x v="2"/>
    <x v="177"/>
  </r>
  <r>
    <x v="10"/>
    <x v="1"/>
    <x v="4"/>
    <x v="13"/>
    <x v="109"/>
    <x v="68"/>
    <x v="18"/>
    <x v="468"/>
    <x v="0"/>
    <x v="0"/>
    <x v="0"/>
    <x v="0"/>
    <x v="2"/>
    <x v="0"/>
    <x v="19"/>
    <x v="3"/>
    <x v="0"/>
    <x v="0"/>
    <x v="10"/>
    <x v="0"/>
    <x v="0"/>
    <x v="219"/>
    <x v="178"/>
  </r>
  <r>
    <x v="10"/>
    <x v="0"/>
    <x v="4"/>
    <x v="119"/>
    <x v="110"/>
    <x v="68"/>
    <x v="352"/>
    <x v="469"/>
    <x v="0"/>
    <x v="0"/>
    <x v="0"/>
    <x v="0"/>
    <x v="244"/>
    <x v="0"/>
    <x v="419"/>
    <x v="65"/>
    <x v="387"/>
    <x v="386"/>
    <x v="237"/>
    <x v="308"/>
    <x v="13"/>
    <x v="220"/>
    <x v="3"/>
  </r>
  <r>
    <x v="10"/>
    <x v="0"/>
    <x v="0"/>
    <x v="0"/>
    <x v="0"/>
    <x v="68"/>
    <x v="18"/>
    <x v="470"/>
    <x v="0"/>
    <x v="0"/>
    <x v="0"/>
    <x v="0"/>
    <x v="67"/>
    <x v="0"/>
    <x v="19"/>
    <x v="3"/>
    <x v="0"/>
    <x v="0"/>
    <x v="10"/>
    <x v="0"/>
    <x v="0"/>
    <x v="2"/>
    <x v="3"/>
  </r>
  <r>
    <x v="10"/>
    <x v="0"/>
    <x v="0"/>
    <x v="0"/>
    <x v="0"/>
    <x v="68"/>
    <x v="18"/>
    <x v="471"/>
    <x v="0"/>
    <x v="0"/>
    <x v="0"/>
    <x v="0"/>
    <x v="67"/>
    <x v="0"/>
    <x v="19"/>
    <x v="3"/>
    <x v="0"/>
    <x v="0"/>
    <x v="10"/>
    <x v="0"/>
    <x v="0"/>
    <x v="2"/>
    <x v="6"/>
  </r>
  <r>
    <x v="10"/>
    <x v="0"/>
    <x v="0"/>
    <x v="0"/>
    <x v="0"/>
    <x v="68"/>
    <x v="18"/>
    <x v="472"/>
    <x v="0"/>
    <x v="0"/>
    <x v="0"/>
    <x v="0"/>
    <x v="67"/>
    <x v="0"/>
    <x v="19"/>
    <x v="3"/>
    <x v="0"/>
    <x v="0"/>
    <x v="10"/>
    <x v="0"/>
    <x v="0"/>
    <x v="2"/>
    <x v="6"/>
  </r>
  <r>
    <x v="10"/>
    <x v="0"/>
    <x v="0"/>
    <x v="0"/>
    <x v="0"/>
    <x v="68"/>
    <x v="18"/>
    <x v="473"/>
    <x v="0"/>
    <x v="0"/>
    <x v="0"/>
    <x v="0"/>
    <x v="67"/>
    <x v="0"/>
    <x v="19"/>
    <x v="3"/>
    <x v="0"/>
    <x v="0"/>
    <x v="10"/>
    <x v="0"/>
    <x v="0"/>
    <x v="2"/>
    <x v="6"/>
  </r>
  <r>
    <x v="10"/>
    <x v="0"/>
    <x v="0"/>
    <x v="0"/>
    <x v="0"/>
    <x v="68"/>
    <x v="18"/>
    <x v="474"/>
    <x v="0"/>
    <x v="0"/>
    <x v="0"/>
    <x v="0"/>
    <x v="67"/>
    <x v="0"/>
    <x v="19"/>
    <x v="3"/>
    <x v="0"/>
    <x v="0"/>
    <x v="10"/>
    <x v="0"/>
    <x v="0"/>
    <x v="2"/>
    <x v="6"/>
  </r>
  <r>
    <x v="10"/>
    <x v="0"/>
    <x v="0"/>
    <x v="0"/>
    <x v="0"/>
    <x v="68"/>
    <x v="18"/>
    <x v="475"/>
    <x v="0"/>
    <x v="0"/>
    <x v="0"/>
    <x v="0"/>
    <x v="86"/>
    <x v="0"/>
    <x v="19"/>
    <x v="3"/>
    <x v="0"/>
    <x v="0"/>
    <x v="10"/>
    <x v="0"/>
    <x v="0"/>
    <x v="2"/>
    <x v="6"/>
  </r>
  <r>
    <x v="10"/>
    <x v="0"/>
    <x v="0"/>
    <x v="0"/>
    <x v="0"/>
    <x v="68"/>
    <x v="18"/>
    <x v="476"/>
    <x v="0"/>
    <x v="0"/>
    <x v="0"/>
    <x v="0"/>
    <x v="64"/>
    <x v="0"/>
    <x v="19"/>
    <x v="3"/>
    <x v="0"/>
    <x v="0"/>
    <x v="10"/>
    <x v="0"/>
    <x v="0"/>
    <x v="20"/>
    <x v="6"/>
  </r>
  <r>
    <x v="8"/>
    <x v="9"/>
    <x v="8"/>
    <x v="0"/>
    <x v="0"/>
    <x v="68"/>
    <x v="18"/>
    <x v="76"/>
    <x v="0"/>
    <x v="0"/>
    <x v="0"/>
    <x v="0"/>
    <x v="54"/>
    <x v="0"/>
    <x v="19"/>
    <x v="3"/>
    <x v="0"/>
    <x v="0"/>
    <x v="10"/>
    <x v="0"/>
    <x v="0"/>
    <x v="54"/>
    <x v="6"/>
  </r>
  <r>
    <x v="10"/>
    <x v="0"/>
    <x v="0"/>
    <x v="0"/>
    <x v="0"/>
    <x v="68"/>
    <x v="353"/>
    <x v="477"/>
    <x v="0"/>
    <x v="0"/>
    <x v="0"/>
    <x v="10"/>
    <x v="13"/>
    <x v="0"/>
    <x v="420"/>
    <x v="65"/>
    <x v="388"/>
    <x v="387"/>
    <x v="194"/>
    <x v="309"/>
    <x v="13"/>
    <x v="2"/>
    <x v="179"/>
  </r>
  <r>
    <x v="10"/>
    <x v="0"/>
    <x v="0"/>
    <x v="0"/>
    <x v="0"/>
    <x v="68"/>
    <x v="354"/>
    <x v="478"/>
    <x v="0"/>
    <x v="0"/>
    <x v="0"/>
    <x v="44"/>
    <x v="13"/>
    <x v="0"/>
    <x v="421"/>
    <x v="65"/>
    <x v="389"/>
    <x v="388"/>
    <x v="4"/>
    <x v="310"/>
    <x v="13"/>
    <x v="2"/>
    <x v="11"/>
  </r>
  <r>
    <x v="10"/>
    <x v="0"/>
    <x v="0"/>
    <x v="0"/>
    <x v="0"/>
    <x v="68"/>
    <x v="18"/>
    <x v="479"/>
    <x v="0"/>
    <x v="0"/>
    <x v="0"/>
    <x v="10"/>
    <x v="245"/>
    <x v="0"/>
    <x v="19"/>
    <x v="3"/>
    <x v="0"/>
    <x v="0"/>
    <x v="10"/>
    <x v="0"/>
    <x v="0"/>
    <x v="89"/>
    <x v="180"/>
  </r>
  <r>
    <x v="10"/>
    <x v="0"/>
    <x v="0"/>
    <x v="0"/>
    <x v="0"/>
    <x v="68"/>
    <x v="18"/>
    <x v="480"/>
    <x v="0"/>
    <x v="0"/>
    <x v="0"/>
    <x v="44"/>
    <x v="4"/>
    <x v="0"/>
    <x v="19"/>
    <x v="3"/>
    <x v="0"/>
    <x v="0"/>
    <x v="10"/>
    <x v="0"/>
    <x v="0"/>
    <x v="4"/>
    <x v="59"/>
  </r>
  <r>
    <x v="5"/>
    <x v="0"/>
    <x v="4"/>
    <x v="3"/>
    <x v="1"/>
    <x v="68"/>
    <x v="355"/>
    <x v="481"/>
    <x v="0"/>
    <x v="0"/>
    <x v="0"/>
    <x v="45"/>
    <x v="13"/>
    <x v="0"/>
    <x v="422"/>
    <x v="65"/>
    <x v="390"/>
    <x v="389"/>
    <x v="4"/>
    <x v="311"/>
    <x v="13"/>
    <x v="2"/>
    <x v="11"/>
  </r>
  <r>
    <x v="5"/>
    <x v="0"/>
    <x v="4"/>
    <x v="3"/>
    <x v="1"/>
    <x v="68"/>
    <x v="356"/>
    <x v="482"/>
    <x v="0"/>
    <x v="0"/>
    <x v="0"/>
    <x v="46"/>
    <x v="13"/>
    <x v="0"/>
    <x v="423"/>
    <x v="65"/>
    <x v="391"/>
    <x v="390"/>
    <x v="4"/>
    <x v="312"/>
    <x v="13"/>
    <x v="2"/>
    <x v="11"/>
  </r>
  <r>
    <x v="0"/>
    <x v="0"/>
    <x v="0"/>
    <x v="0"/>
    <x v="0"/>
    <x v="69"/>
    <x v="0"/>
    <x v="0"/>
    <x v="0"/>
    <x v="0"/>
    <x v="0"/>
    <x v="0"/>
    <x v="246"/>
    <x v="0"/>
    <x v="424"/>
    <x v="66"/>
    <x v="0"/>
    <x v="0"/>
    <x v="238"/>
    <x v="0"/>
    <x v="0"/>
    <x v="221"/>
    <x v="181"/>
  </r>
  <r>
    <x v="8"/>
    <x v="0"/>
    <x v="0"/>
    <x v="0"/>
    <x v="0"/>
    <x v="70"/>
    <x v="357"/>
    <x v="483"/>
    <x v="76"/>
    <x v="74"/>
    <x v="42"/>
    <x v="47"/>
    <x v="247"/>
    <x v="313"/>
    <x v="425"/>
    <x v="67"/>
    <x v="392"/>
    <x v="391"/>
    <x v="50"/>
    <x v="313"/>
    <x v="50"/>
    <x v="37"/>
    <x v="3"/>
  </r>
  <r>
    <x v="8"/>
    <x v="0"/>
    <x v="0"/>
    <x v="0"/>
    <x v="0"/>
    <x v="70"/>
    <x v="358"/>
    <x v="484"/>
    <x v="76"/>
    <x v="74"/>
    <x v="42"/>
    <x v="47"/>
    <x v="248"/>
    <x v="314"/>
    <x v="426"/>
    <x v="67"/>
    <x v="393"/>
    <x v="392"/>
    <x v="239"/>
    <x v="314"/>
    <x v="268"/>
    <x v="222"/>
    <x v="3"/>
  </r>
  <r>
    <x v="2"/>
    <x v="1"/>
    <x v="1"/>
    <x v="29"/>
    <x v="30"/>
    <x v="70"/>
    <x v="359"/>
    <x v="485"/>
    <x v="77"/>
    <x v="75"/>
    <x v="42"/>
    <x v="47"/>
    <x v="249"/>
    <x v="315"/>
    <x v="427"/>
    <x v="67"/>
    <x v="394"/>
    <x v="393"/>
    <x v="124"/>
    <x v="315"/>
    <x v="269"/>
    <x v="119"/>
    <x v="3"/>
  </r>
  <r>
    <x v="8"/>
    <x v="0"/>
    <x v="0"/>
    <x v="0"/>
    <x v="0"/>
    <x v="70"/>
    <x v="360"/>
    <x v="486"/>
    <x v="77"/>
    <x v="75"/>
    <x v="42"/>
    <x v="47"/>
    <x v="250"/>
    <x v="316"/>
    <x v="428"/>
    <x v="67"/>
    <x v="395"/>
    <x v="394"/>
    <x v="66"/>
    <x v="14"/>
    <x v="270"/>
    <x v="65"/>
    <x v="3"/>
  </r>
  <r>
    <x v="8"/>
    <x v="0"/>
    <x v="0"/>
    <x v="0"/>
    <x v="0"/>
    <x v="70"/>
    <x v="361"/>
    <x v="487"/>
    <x v="0"/>
    <x v="0"/>
    <x v="0"/>
    <x v="0"/>
    <x v="13"/>
    <x v="0"/>
    <x v="429"/>
    <x v="67"/>
    <x v="396"/>
    <x v="395"/>
    <x v="240"/>
    <x v="316"/>
    <x v="271"/>
    <x v="2"/>
    <x v="182"/>
  </r>
  <r>
    <x v="8"/>
    <x v="0"/>
    <x v="0"/>
    <x v="0"/>
    <x v="0"/>
    <x v="70"/>
    <x v="362"/>
    <x v="488"/>
    <x v="77"/>
    <x v="75"/>
    <x v="42"/>
    <x v="47"/>
    <x v="73"/>
    <x v="317"/>
    <x v="430"/>
    <x v="67"/>
    <x v="397"/>
    <x v="396"/>
    <x v="122"/>
    <x v="317"/>
    <x v="130"/>
    <x v="79"/>
    <x v="3"/>
  </r>
  <r>
    <x v="8"/>
    <x v="0"/>
    <x v="0"/>
    <x v="0"/>
    <x v="0"/>
    <x v="70"/>
    <x v="363"/>
    <x v="489"/>
    <x v="77"/>
    <x v="75"/>
    <x v="42"/>
    <x v="47"/>
    <x v="64"/>
    <x v="318"/>
    <x v="431"/>
    <x v="67"/>
    <x v="398"/>
    <x v="397"/>
    <x v="81"/>
    <x v="318"/>
    <x v="159"/>
    <x v="99"/>
    <x v="3"/>
  </r>
  <r>
    <x v="2"/>
    <x v="1"/>
    <x v="5"/>
    <x v="37"/>
    <x v="38"/>
    <x v="70"/>
    <x v="364"/>
    <x v="490"/>
    <x v="78"/>
    <x v="76"/>
    <x v="42"/>
    <x v="47"/>
    <x v="53"/>
    <x v="319"/>
    <x v="432"/>
    <x v="67"/>
    <x v="399"/>
    <x v="398"/>
    <x v="45"/>
    <x v="319"/>
    <x v="56"/>
    <x v="51"/>
    <x v="3"/>
  </r>
  <r>
    <x v="2"/>
    <x v="1"/>
    <x v="1"/>
    <x v="120"/>
    <x v="111"/>
    <x v="70"/>
    <x v="365"/>
    <x v="491"/>
    <x v="79"/>
    <x v="77"/>
    <x v="42"/>
    <x v="47"/>
    <x v="73"/>
    <x v="320"/>
    <x v="433"/>
    <x v="67"/>
    <x v="400"/>
    <x v="399"/>
    <x v="87"/>
    <x v="320"/>
    <x v="128"/>
    <x v="223"/>
    <x v="3"/>
  </r>
  <r>
    <x v="2"/>
    <x v="1"/>
    <x v="1"/>
    <x v="121"/>
    <x v="1"/>
    <x v="70"/>
    <x v="366"/>
    <x v="492"/>
    <x v="0"/>
    <x v="0"/>
    <x v="0"/>
    <x v="0"/>
    <x v="13"/>
    <x v="0"/>
    <x v="434"/>
    <x v="67"/>
    <x v="401"/>
    <x v="400"/>
    <x v="63"/>
    <x v="321"/>
    <x v="272"/>
    <x v="8"/>
    <x v="183"/>
  </r>
  <r>
    <x v="8"/>
    <x v="0"/>
    <x v="0"/>
    <x v="0"/>
    <x v="0"/>
    <x v="70"/>
    <x v="367"/>
    <x v="493"/>
    <x v="80"/>
    <x v="78"/>
    <x v="42"/>
    <x v="47"/>
    <x v="53"/>
    <x v="321"/>
    <x v="435"/>
    <x v="68"/>
    <x v="402"/>
    <x v="401"/>
    <x v="45"/>
    <x v="322"/>
    <x v="273"/>
    <x v="51"/>
    <x v="3"/>
  </r>
  <r>
    <x v="8"/>
    <x v="0"/>
    <x v="0"/>
    <x v="0"/>
    <x v="0"/>
    <x v="70"/>
    <x v="368"/>
    <x v="494"/>
    <x v="80"/>
    <x v="78"/>
    <x v="42"/>
    <x v="47"/>
    <x v="251"/>
    <x v="322"/>
    <x v="436"/>
    <x v="68"/>
    <x v="403"/>
    <x v="402"/>
    <x v="53"/>
    <x v="14"/>
    <x v="274"/>
    <x v="224"/>
    <x v="184"/>
  </r>
  <r>
    <x v="8"/>
    <x v="0"/>
    <x v="0"/>
    <x v="0"/>
    <x v="0"/>
    <x v="70"/>
    <x v="369"/>
    <x v="495"/>
    <x v="80"/>
    <x v="78"/>
    <x v="42"/>
    <x v="47"/>
    <x v="252"/>
    <x v="323"/>
    <x v="437"/>
    <x v="68"/>
    <x v="404"/>
    <x v="403"/>
    <x v="37"/>
    <x v="14"/>
    <x v="243"/>
    <x v="36"/>
    <x v="3"/>
  </r>
  <r>
    <x v="5"/>
    <x v="0"/>
    <x v="0"/>
    <x v="0"/>
    <x v="0"/>
    <x v="70"/>
    <x v="18"/>
    <x v="496"/>
    <x v="81"/>
    <x v="79"/>
    <x v="43"/>
    <x v="46"/>
    <x v="21"/>
    <x v="324"/>
    <x v="19"/>
    <x v="3"/>
    <x v="0"/>
    <x v="0"/>
    <x v="10"/>
    <x v="0"/>
    <x v="0"/>
    <x v="2"/>
    <x v="3"/>
  </r>
  <r>
    <x v="8"/>
    <x v="0"/>
    <x v="0"/>
    <x v="0"/>
    <x v="0"/>
    <x v="70"/>
    <x v="18"/>
    <x v="497"/>
    <x v="77"/>
    <x v="75"/>
    <x v="42"/>
    <x v="47"/>
    <x v="200"/>
    <x v="325"/>
    <x v="19"/>
    <x v="3"/>
    <x v="0"/>
    <x v="0"/>
    <x v="10"/>
    <x v="0"/>
    <x v="0"/>
    <x v="2"/>
    <x v="3"/>
  </r>
  <r>
    <x v="8"/>
    <x v="0"/>
    <x v="0"/>
    <x v="0"/>
    <x v="0"/>
    <x v="70"/>
    <x v="18"/>
    <x v="498"/>
    <x v="77"/>
    <x v="75"/>
    <x v="42"/>
    <x v="47"/>
    <x v="253"/>
    <x v="326"/>
    <x v="19"/>
    <x v="3"/>
    <x v="0"/>
    <x v="0"/>
    <x v="10"/>
    <x v="0"/>
    <x v="0"/>
    <x v="225"/>
    <x v="185"/>
  </r>
  <r>
    <x v="8"/>
    <x v="0"/>
    <x v="0"/>
    <x v="0"/>
    <x v="0"/>
    <x v="70"/>
    <x v="18"/>
    <x v="499"/>
    <x v="77"/>
    <x v="75"/>
    <x v="42"/>
    <x v="47"/>
    <x v="54"/>
    <x v="327"/>
    <x v="19"/>
    <x v="3"/>
    <x v="0"/>
    <x v="0"/>
    <x v="10"/>
    <x v="0"/>
    <x v="0"/>
    <x v="54"/>
    <x v="68"/>
  </r>
  <r>
    <x v="2"/>
    <x v="1"/>
    <x v="1"/>
    <x v="13"/>
    <x v="1"/>
    <x v="70"/>
    <x v="18"/>
    <x v="500"/>
    <x v="78"/>
    <x v="76"/>
    <x v="42"/>
    <x v="47"/>
    <x v="254"/>
    <x v="328"/>
    <x v="19"/>
    <x v="3"/>
    <x v="0"/>
    <x v="0"/>
    <x v="10"/>
    <x v="0"/>
    <x v="0"/>
    <x v="2"/>
    <x v="3"/>
  </r>
  <r>
    <x v="8"/>
    <x v="0"/>
    <x v="0"/>
    <x v="0"/>
    <x v="0"/>
    <x v="70"/>
    <x v="18"/>
    <x v="501"/>
    <x v="82"/>
    <x v="80"/>
    <x v="42"/>
    <x v="47"/>
    <x v="255"/>
    <x v="329"/>
    <x v="19"/>
    <x v="3"/>
    <x v="0"/>
    <x v="0"/>
    <x v="10"/>
    <x v="0"/>
    <x v="0"/>
    <x v="2"/>
    <x v="3"/>
  </r>
  <r>
    <x v="8"/>
    <x v="0"/>
    <x v="0"/>
    <x v="0"/>
    <x v="0"/>
    <x v="70"/>
    <x v="18"/>
    <x v="502"/>
    <x v="83"/>
    <x v="81"/>
    <x v="42"/>
    <x v="47"/>
    <x v="2"/>
    <x v="330"/>
    <x v="19"/>
    <x v="3"/>
    <x v="0"/>
    <x v="0"/>
    <x v="10"/>
    <x v="0"/>
    <x v="0"/>
    <x v="2"/>
    <x v="3"/>
  </r>
  <r>
    <x v="8"/>
    <x v="0"/>
    <x v="0"/>
    <x v="0"/>
    <x v="0"/>
    <x v="70"/>
    <x v="18"/>
    <x v="503"/>
    <x v="80"/>
    <x v="78"/>
    <x v="42"/>
    <x v="47"/>
    <x v="174"/>
    <x v="331"/>
    <x v="19"/>
    <x v="3"/>
    <x v="0"/>
    <x v="0"/>
    <x v="10"/>
    <x v="0"/>
    <x v="0"/>
    <x v="2"/>
    <x v="3"/>
  </r>
  <r>
    <x v="0"/>
    <x v="0"/>
    <x v="0"/>
    <x v="0"/>
    <x v="0"/>
    <x v="71"/>
    <x v="0"/>
    <x v="0"/>
    <x v="0"/>
    <x v="0"/>
    <x v="0"/>
    <x v="0"/>
    <x v="256"/>
    <x v="0"/>
    <x v="438"/>
    <x v="69"/>
    <x v="0"/>
    <x v="0"/>
    <x v="241"/>
    <x v="0"/>
    <x v="0"/>
    <x v="226"/>
    <x v="186"/>
  </r>
  <r>
    <x v="8"/>
    <x v="0"/>
    <x v="0"/>
    <x v="0"/>
    <x v="0"/>
    <x v="72"/>
    <x v="370"/>
    <x v="504"/>
    <x v="84"/>
    <x v="82"/>
    <x v="44"/>
    <x v="48"/>
    <x v="257"/>
    <x v="332"/>
    <x v="439"/>
    <x v="70"/>
    <x v="405"/>
    <x v="404"/>
    <x v="36"/>
    <x v="323"/>
    <x v="275"/>
    <x v="35"/>
    <x v="3"/>
  </r>
  <r>
    <x v="8"/>
    <x v="0"/>
    <x v="0"/>
    <x v="0"/>
    <x v="0"/>
    <x v="72"/>
    <x v="371"/>
    <x v="505"/>
    <x v="84"/>
    <x v="82"/>
    <x v="44"/>
    <x v="48"/>
    <x v="258"/>
    <x v="0"/>
    <x v="440"/>
    <x v="70"/>
    <x v="406"/>
    <x v="405"/>
    <x v="221"/>
    <x v="324"/>
    <x v="276"/>
    <x v="202"/>
    <x v="3"/>
  </r>
  <r>
    <x v="8"/>
    <x v="0"/>
    <x v="0"/>
    <x v="0"/>
    <x v="0"/>
    <x v="72"/>
    <x v="372"/>
    <x v="506"/>
    <x v="84"/>
    <x v="82"/>
    <x v="44"/>
    <x v="48"/>
    <x v="259"/>
    <x v="333"/>
    <x v="441"/>
    <x v="70"/>
    <x v="407"/>
    <x v="406"/>
    <x v="242"/>
    <x v="325"/>
    <x v="277"/>
    <x v="227"/>
    <x v="186"/>
  </r>
  <r>
    <x v="8"/>
    <x v="0"/>
    <x v="0"/>
    <x v="0"/>
    <x v="0"/>
    <x v="72"/>
    <x v="373"/>
    <x v="507"/>
    <x v="84"/>
    <x v="82"/>
    <x v="44"/>
    <x v="48"/>
    <x v="260"/>
    <x v="334"/>
    <x v="442"/>
    <x v="70"/>
    <x v="408"/>
    <x v="407"/>
    <x v="49"/>
    <x v="326"/>
    <x v="128"/>
    <x v="8"/>
    <x v="6"/>
  </r>
  <r>
    <x v="8"/>
    <x v="0"/>
    <x v="0"/>
    <x v="0"/>
    <x v="0"/>
    <x v="72"/>
    <x v="374"/>
    <x v="508"/>
    <x v="84"/>
    <x v="82"/>
    <x v="44"/>
    <x v="48"/>
    <x v="259"/>
    <x v="335"/>
    <x v="443"/>
    <x v="70"/>
    <x v="409"/>
    <x v="408"/>
    <x v="4"/>
    <x v="327"/>
    <x v="278"/>
    <x v="8"/>
    <x v="6"/>
  </r>
  <r>
    <x v="8"/>
    <x v="0"/>
    <x v="0"/>
    <x v="0"/>
    <x v="0"/>
    <x v="72"/>
    <x v="375"/>
    <x v="509"/>
    <x v="84"/>
    <x v="82"/>
    <x v="44"/>
    <x v="48"/>
    <x v="77"/>
    <x v="336"/>
    <x v="444"/>
    <x v="70"/>
    <x v="410"/>
    <x v="409"/>
    <x v="49"/>
    <x v="328"/>
    <x v="279"/>
    <x v="8"/>
    <x v="6"/>
  </r>
  <r>
    <x v="8"/>
    <x v="0"/>
    <x v="0"/>
    <x v="0"/>
    <x v="0"/>
    <x v="72"/>
    <x v="376"/>
    <x v="510"/>
    <x v="84"/>
    <x v="82"/>
    <x v="44"/>
    <x v="48"/>
    <x v="54"/>
    <x v="337"/>
    <x v="445"/>
    <x v="70"/>
    <x v="411"/>
    <x v="410"/>
    <x v="49"/>
    <x v="329"/>
    <x v="280"/>
    <x v="8"/>
    <x v="6"/>
  </r>
  <r>
    <x v="8"/>
    <x v="0"/>
    <x v="0"/>
    <x v="0"/>
    <x v="0"/>
    <x v="72"/>
    <x v="377"/>
    <x v="511"/>
    <x v="84"/>
    <x v="82"/>
    <x v="44"/>
    <x v="48"/>
    <x v="77"/>
    <x v="338"/>
    <x v="446"/>
    <x v="70"/>
    <x v="412"/>
    <x v="411"/>
    <x v="73"/>
    <x v="330"/>
    <x v="117"/>
    <x v="8"/>
    <x v="6"/>
  </r>
  <r>
    <x v="8"/>
    <x v="0"/>
    <x v="0"/>
    <x v="0"/>
    <x v="0"/>
    <x v="72"/>
    <x v="378"/>
    <x v="512"/>
    <x v="84"/>
    <x v="82"/>
    <x v="44"/>
    <x v="48"/>
    <x v="77"/>
    <x v="339"/>
    <x v="447"/>
    <x v="70"/>
    <x v="413"/>
    <x v="412"/>
    <x v="73"/>
    <x v="331"/>
    <x v="117"/>
    <x v="8"/>
    <x v="6"/>
  </r>
  <r>
    <x v="8"/>
    <x v="0"/>
    <x v="0"/>
    <x v="0"/>
    <x v="0"/>
    <x v="72"/>
    <x v="379"/>
    <x v="513"/>
    <x v="84"/>
    <x v="82"/>
    <x v="44"/>
    <x v="48"/>
    <x v="68"/>
    <x v="340"/>
    <x v="448"/>
    <x v="70"/>
    <x v="414"/>
    <x v="413"/>
    <x v="243"/>
    <x v="332"/>
    <x v="13"/>
    <x v="8"/>
    <x v="6"/>
  </r>
  <r>
    <x v="8"/>
    <x v="0"/>
    <x v="0"/>
    <x v="0"/>
    <x v="0"/>
    <x v="72"/>
    <x v="0"/>
    <x v="514"/>
    <x v="84"/>
    <x v="82"/>
    <x v="44"/>
    <x v="48"/>
    <x v="81"/>
    <x v="341"/>
    <x v="19"/>
    <x v="3"/>
    <x v="0"/>
    <x v="0"/>
    <x v="10"/>
    <x v="0"/>
    <x v="0"/>
    <x v="8"/>
    <x v="6"/>
  </r>
  <r>
    <x v="2"/>
    <x v="1"/>
    <x v="1"/>
    <x v="37"/>
    <x v="38"/>
    <x v="72"/>
    <x v="380"/>
    <x v="515"/>
    <x v="84"/>
    <x v="82"/>
    <x v="44"/>
    <x v="48"/>
    <x v="77"/>
    <x v="342"/>
    <x v="449"/>
    <x v="70"/>
    <x v="415"/>
    <x v="414"/>
    <x v="45"/>
    <x v="201"/>
    <x v="56"/>
    <x v="51"/>
    <x v="3"/>
  </r>
  <r>
    <x v="0"/>
    <x v="0"/>
    <x v="0"/>
    <x v="0"/>
    <x v="0"/>
    <x v="73"/>
    <x v="0"/>
    <x v="0"/>
    <x v="0"/>
    <x v="0"/>
    <x v="0"/>
    <x v="0"/>
    <x v="261"/>
    <x v="0"/>
    <x v="450"/>
    <x v="71"/>
    <x v="0"/>
    <x v="0"/>
    <x v="244"/>
    <x v="0"/>
    <x v="0"/>
    <x v="228"/>
    <x v="187"/>
  </r>
  <r>
    <x v="8"/>
    <x v="0"/>
    <x v="0"/>
    <x v="0"/>
    <x v="0"/>
    <x v="74"/>
    <x v="381"/>
    <x v="516"/>
    <x v="85"/>
    <x v="83"/>
    <x v="45"/>
    <x v="49"/>
    <x v="158"/>
    <x v="343"/>
    <x v="451"/>
    <x v="72"/>
    <x v="416"/>
    <x v="415"/>
    <x v="245"/>
    <x v="333"/>
    <x v="281"/>
    <x v="229"/>
    <x v="3"/>
  </r>
  <r>
    <x v="8"/>
    <x v="0"/>
    <x v="0"/>
    <x v="0"/>
    <x v="0"/>
    <x v="74"/>
    <x v="382"/>
    <x v="517"/>
    <x v="85"/>
    <x v="83"/>
    <x v="46"/>
    <x v="49"/>
    <x v="262"/>
    <x v="344"/>
    <x v="452"/>
    <x v="72"/>
    <x v="417"/>
    <x v="416"/>
    <x v="246"/>
    <x v="334"/>
    <x v="282"/>
    <x v="230"/>
    <x v="3"/>
  </r>
  <r>
    <x v="8"/>
    <x v="0"/>
    <x v="0"/>
    <x v="0"/>
    <x v="0"/>
    <x v="74"/>
    <x v="383"/>
    <x v="518"/>
    <x v="86"/>
    <x v="84"/>
    <x v="47"/>
    <x v="49"/>
    <x v="77"/>
    <x v="345"/>
    <x v="453"/>
    <x v="72"/>
    <x v="418"/>
    <x v="417"/>
    <x v="53"/>
    <x v="202"/>
    <x v="41"/>
    <x v="44"/>
    <x v="188"/>
  </r>
  <r>
    <x v="2"/>
    <x v="1"/>
    <x v="1"/>
    <x v="122"/>
    <x v="112"/>
    <x v="74"/>
    <x v="384"/>
    <x v="519"/>
    <x v="87"/>
    <x v="85"/>
    <x v="47"/>
    <x v="49"/>
    <x v="44"/>
    <x v="346"/>
    <x v="454"/>
    <x v="72"/>
    <x v="419"/>
    <x v="418"/>
    <x v="247"/>
    <x v="335"/>
    <x v="283"/>
    <x v="38"/>
    <x v="61"/>
  </r>
  <r>
    <x v="2"/>
    <x v="1"/>
    <x v="1"/>
    <x v="13"/>
    <x v="113"/>
    <x v="74"/>
    <x v="18"/>
    <x v="520"/>
    <x v="88"/>
    <x v="86"/>
    <x v="47"/>
    <x v="49"/>
    <x v="93"/>
    <x v="347"/>
    <x v="19"/>
    <x v="3"/>
    <x v="0"/>
    <x v="0"/>
    <x v="10"/>
    <x v="0"/>
    <x v="0"/>
    <x v="231"/>
    <x v="147"/>
  </r>
  <r>
    <x v="2"/>
    <x v="1"/>
    <x v="1"/>
    <x v="123"/>
    <x v="81"/>
    <x v="74"/>
    <x v="385"/>
    <x v="521"/>
    <x v="87"/>
    <x v="85"/>
    <x v="47"/>
    <x v="49"/>
    <x v="4"/>
    <x v="348"/>
    <x v="455"/>
    <x v="72"/>
    <x v="420"/>
    <x v="419"/>
    <x v="248"/>
    <x v="336"/>
    <x v="284"/>
    <x v="187"/>
    <x v="62"/>
  </r>
  <r>
    <x v="2"/>
    <x v="1"/>
    <x v="1"/>
    <x v="1"/>
    <x v="109"/>
    <x v="74"/>
    <x v="386"/>
    <x v="522"/>
    <x v="89"/>
    <x v="87"/>
    <x v="47"/>
    <x v="49"/>
    <x v="263"/>
    <x v="349"/>
    <x v="456"/>
    <x v="72"/>
    <x v="421"/>
    <x v="420"/>
    <x v="2"/>
    <x v="337"/>
    <x v="285"/>
    <x v="219"/>
    <x v="3"/>
  </r>
  <r>
    <x v="2"/>
    <x v="1"/>
    <x v="1"/>
    <x v="124"/>
    <x v="114"/>
    <x v="74"/>
    <x v="387"/>
    <x v="523"/>
    <x v="90"/>
    <x v="88"/>
    <x v="47"/>
    <x v="49"/>
    <x v="264"/>
    <x v="350"/>
    <x v="457"/>
    <x v="72"/>
    <x v="422"/>
    <x v="421"/>
    <x v="249"/>
    <x v="14"/>
    <x v="286"/>
    <x v="232"/>
    <x v="3"/>
  </r>
  <r>
    <x v="2"/>
    <x v="1"/>
    <x v="1"/>
    <x v="13"/>
    <x v="115"/>
    <x v="74"/>
    <x v="18"/>
    <x v="524"/>
    <x v="87"/>
    <x v="85"/>
    <x v="47"/>
    <x v="49"/>
    <x v="265"/>
    <x v="351"/>
    <x v="19"/>
    <x v="3"/>
    <x v="0"/>
    <x v="0"/>
    <x v="10"/>
    <x v="0"/>
    <x v="0"/>
    <x v="233"/>
    <x v="189"/>
  </r>
  <r>
    <x v="2"/>
    <x v="1"/>
    <x v="1"/>
    <x v="13"/>
    <x v="116"/>
    <x v="74"/>
    <x v="18"/>
    <x v="525"/>
    <x v="87"/>
    <x v="85"/>
    <x v="47"/>
    <x v="49"/>
    <x v="266"/>
    <x v="352"/>
    <x v="19"/>
    <x v="3"/>
    <x v="0"/>
    <x v="0"/>
    <x v="10"/>
    <x v="0"/>
    <x v="0"/>
    <x v="234"/>
    <x v="190"/>
  </r>
  <r>
    <x v="2"/>
    <x v="7"/>
    <x v="1"/>
    <x v="13"/>
    <x v="1"/>
    <x v="74"/>
    <x v="18"/>
    <x v="526"/>
    <x v="90"/>
    <x v="88"/>
    <x v="47"/>
    <x v="49"/>
    <x v="21"/>
    <x v="353"/>
    <x v="19"/>
    <x v="3"/>
    <x v="0"/>
    <x v="0"/>
    <x v="10"/>
    <x v="0"/>
    <x v="0"/>
    <x v="8"/>
    <x v="3"/>
  </r>
  <r>
    <x v="2"/>
    <x v="1"/>
    <x v="1"/>
    <x v="13"/>
    <x v="1"/>
    <x v="74"/>
    <x v="18"/>
    <x v="527"/>
    <x v="90"/>
    <x v="88"/>
    <x v="47"/>
    <x v="49"/>
    <x v="229"/>
    <x v="354"/>
    <x v="19"/>
    <x v="3"/>
    <x v="0"/>
    <x v="0"/>
    <x v="10"/>
    <x v="0"/>
    <x v="0"/>
    <x v="2"/>
    <x v="3"/>
  </r>
  <r>
    <x v="2"/>
    <x v="1"/>
    <x v="1"/>
    <x v="13"/>
    <x v="1"/>
    <x v="74"/>
    <x v="18"/>
    <x v="528"/>
    <x v="90"/>
    <x v="88"/>
    <x v="47"/>
    <x v="49"/>
    <x v="89"/>
    <x v="355"/>
    <x v="19"/>
    <x v="3"/>
    <x v="0"/>
    <x v="0"/>
    <x v="10"/>
    <x v="0"/>
    <x v="0"/>
    <x v="2"/>
    <x v="3"/>
  </r>
  <r>
    <x v="0"/>
    <x v="0"/>
    <x v="0"/>
    <x v="0"/>
    <x v="0"/>
    <x v="75"/>
    <x v="0"/>
    <x v="0"/>
    <x v="0"/>
    <x v="0"/>
    <x v="0"/>
    <x v="0"/>
    <x v="267"/>
    <x v="0"/>
    <x v="458"/>
    <x v="73"/>
    <x v="0"/>
    <x v="0"/>
    <x v="250"/>
    <x v="0"/>
    <x v="0"/>
    <x v="235"/>
    <x v="191"/>
  </r>
  <r>
    <x v="2"/>
    <x v="1"/>
    <x v="1"/>
    <x v="125"/>
    <x v="117"/>
    <x v="76"/>
    <x v="388"/>
    <x v="529"/>
    <x v="91"/>
    <x v="89"/>
    <x v="48"/>
    <x v="50"/>
    <x v="268"/>
    <x v="356"/>
    <x v="459"/>
    <x v="74"/>
    <x v="423"/>
    <x v="422"/>
    <x v="251"/>
    <x v="338"/>
    <x v="287"/>
    <x v="236"/>
    <x v="3"/>
  </r>
  <r>
    <x v="2"/>
    <x v="1"/>
    <x v="1"/>
    <x v="11"/>
    <x v="18"/>
    <x v="76"/>
    <x v="389"/>
    <x v="530"/>
    <x v="91"/>
    <x v="89"/>
    <x v="48"/>
    <x v="50"/>
    <x v="73"/>
    <x v="357"/>
    <x v="460"/>
    <x v="74"/>
    <x v="424"/>
    <x v="423"/>
    <x v="73"/>
    <x v="339"/>
    <x v="13"/>
    <x v="76"/>
    <x v="3"/>
  </r>
  <r>
    <x v="2"/>
    <x v="1"/>
    <x v="1"/>
    <x v="18"/>
    <x v="33"/>
    <x v="76"/>
    <x v="390"/>
    <x v="531"/>
    <x v="91"/>
    <x v="89"/>
    <x v="48"/>
    <x v="50"/>
    <x v="78"/>
    <x v="358"/>
    <x v="461"/>
    <x v="74"/>
    <x v="425"/>
    <x v="342"/>
    <x v="81"/>
    <x v="340"/>
    <x v="159"/>
    <x v="99"/>
    <x v="3"/>
  </r>
  <r>
    <x v="2"/>
    <x v="1"/>
    <x v="1"/>
    <x v="126"/>
    <x v="118"/>
    <x v="76"/>
    <x v="391"/>
    <x v="532"/>
    <x v="91"/>
    <x v="89"/>
    <x v="48"/>
    <x v="50"/>
    <x v="269"/>
    <x v="359"/>
    <x v="462"/>
    <x v="74"/>
    <x v="426"/>
    <x v="424"/>
    <x v="252"/>
    <x v="14"/>
    <x v="288"/>
    <x v="237"/>
    <x v="3"/>
  </r>
  <r>
    <x v="2"/>
    <x v="1"/>
    <x v="1"/>
    <x v="127"/>
    <x v="119"/>
    <x v="76"/>
    <x v="392"/>
    <x v="533"/>
    <x v="91"/>
    <x v="89"/>
    <x v="48"/>
    <x v="50"/>
    <x v="270"/>
    <x v="360"/>
    <x v="463"/>
    <x v="74"/>
    <x v="427"/>
    <x v="425"/>
    <x v="253"/>
    <x v="14"/>
    <x v="289"/>
    <x v="238"/>
    <x v="3"/>
  </r>
  <r>
    <x v="2"/>
    <x v="1"/>
    <x v="1"/>
    <x v="24"/>
    <x v="81"/>
    <x v="76"/>
    <x v="393"/>
    <x v="534"/>
    <x v="91"/>
    <x v="89"/>
    <x v="48"/>
    <x v="50"/>
    <x v="271"/>
    <x v="361"/>
    <x v="464"/>
    <x v="74"/>
    <x v="428"/>
    <x v="426"/>
    <x v="113"/>
    <x v="341"/>
    <x v="290"/>
    <x v="187"/>
    <x v="3"/>
  </r>
  <r>
    <x v="6"/>
    <x v="4"/>
    <x v="0"/>
    <x v="0"/>
    <x v="0"/>
    <x v="76"/>
    <x v="394"/>
    <x v="535"/>
    <x v="91"/>
    <x v="89"/>
    <x v="48"/>
    <x v="50"/>
    <x v="77"/>
    <x v="362"/>
    <x v="465"/>
    <x v="74"/>
    <x v="429"/>
    <x v="427"/>
    <x v="73"/>
    <x v="14"/>
    <x v="117"/>
    <x v="76"/>
    <x v="3"/>
  </r>
  <r>
    <x v="2"/>
    <x v="1"/>
    <x v="1"/>
    <x v="28"/>
    <x v="25"/>
    <x v="76"/>
    <x v="395"/>
    <x v="536"/>
    <x v="91"/>
    <x v="89"/>
    <x v="48"/>
    <x v="50"/>
    <x v="73"/>
    <x v="363"/>
    <x v="466"/>
    <x v="74"/>
    <x v="430"/>
    <x v="428"/>
    <x v="122"/>
    <x v="342"/>
    <x v="130"/>
    <x v="79"/>
    <x v="3"/>
  </r>
  <r>
    <x v="2"/>
    <x v="1"/>
    <x v="1"/>
    <x v="128"/>
    <x v="10"/>
    <x v="76"/>
    <x v="396"/>
    <x v="537"/>
    <x v="91"/>
    <x v="89"/>
    <x v="48"/>
    <x v="50"/>
    <x v="79"/>
    <x v="364"/>
    <x v="467"/>
    <x v="74"/>
    <x v="431"/>
    <x v="429"/>
    <x v="254"/>
    <x v="343"/>
    <x v="151"/>
    <x v="75"/>
    <x v="3"/>
  </r>
  <r>
    <x v="2"/>
    <x v="1"/>
    <x v="1"/>
    <x v="19"/>
    <x v="16"/>
    <x v="76"/>
    <x v="397"/>
    <x v="538"/>
    <x v="91"/>
    <x v="89"/>
    <x v="48"/>
    <x v="50"/>
    <x v="64"/>
    <x v="365"/>
    <x v="468"/>
    <x v="74"/>
    <x v="432"/>
    <x v="430"/>
    <x v="62"/>
    <x v="344"/>
    <x v="291"/>
    <x v="20"/>
    <x v="3"/>
  </r>
  <r>
    <x v="2"/>
    <x v="1"/>
    <x v="1"/>
    <x v="13"/>
    <x v="12"/>
    <x v="76"/>
    <x v="18"/>
    <x v="539"/>
    <x v="91"/>
    <x v="89"/>
    <x v="48"/>
    <x v="50"/>
    <x v="272"/>
    <x v="366"/>
    <x v="19"/>
    <x v="3"/>
    <x v="0"/>
    <x v="0"/>
    <x v="10"/>
    <x v="0"/>
    <x v="0"/>
    <x v="57"/>
    <x v="58"/>
  </r>
  <r>
    <x v="2"/>
    <x v="1"/>
    <x v="4"/>
    <x v="13"/>
    <x v="28"/>
    <x v="76"/>
    <x v="18"/>
    <x v="540"/>
    <x v="0"/>
    <x v="0"/>
    <x v="0"/>
    <x v="50"/>
    <x v="121"/>
    <x v="0"/>
    <x v="19"/>
    <x v="3"/>
    <x v="0"/>
    <x v="0"/>
    <x v="10"/>
    <x v="0"/>
    <x v="0"/>
    <x v="117"/>
    <x v="99"/>
  </r>
  <r>
    <x v="0"/>
    <x v="0"/>
    <x v="0"/>
    <x v="0"/>
    <x v="0"/>
    <x v="77"/>
    <x v="0"/>
    <x v="0"/>
    <x v="0"/>
    <x v="0"/>
    <x v="0"/>
    <x v="0"/>
    <x v="273"/>
    <x v="0"/>
    <x v="469"/>
    <x v="75"/>
    <x v="0"/>
    <x v="0"/>
    <x v="255"/>
    <x v="0"/>
    <x v="0"/>
    <x v="239"/>
    <x v="192"/>
  </r>
  <r>
    <x v="8"/>
    <x v="0"/>
    <x v="0"/>
    <x v="0"/>
    <x v="0"/>
    <x v="78"/>
    <x v="398"/>
    <x v="541"/>
    <x v="92"/>
    <x v="90"/>
    <x v="49"/>
    <x v="51"/>
    <x v="257"/>
    <x v="367"/>
    <x v="470"/>
    <x v="76"/>
    <x v="433"/>
    <x v="431"/>
    <x v="256"/>
    <x v="345"/>
    <x v="292"/>
    <x v="240"/>
    <x v="3"/>
  </r>
  <r>
    <x v="8"/>
    <x v="0"/>
    <x v="0"/>
    <x v="0"/>
    <x v="0"/>
    <x v="78"/>
    <x v="399"/>
    <x v="542"/>
    <x v="92"/>
    <x v="90"/>
    <x v="49"/>
    <x v="51"/>
    <x v="134"/>
    <x v="368"/>
    <x v="471"/>
    <x v="76"/>
    <x v="434"/>
    <x v="432"/>
    <x v="257"/>
    <x v="346"/>
    <x v="293"/>
    <x v="241"/>
    <x v="3"/>
  </r>
  <r>
    <x v="8"/>
    <x v="0"/>
    <x v="0"/>
    <x v="0"/>
    <x v="0"/>
    <x v="78"/>
    <x v="400"/>
    <x v="543"/>
    <x v="92"/>
    <x v="90"/>
    <x v="49"/>
    <x v="51"/>
    <x v="53"/>
    <x v="369"/>
    <x v="472"/>
    <x v="76"/>
    <x v="435"/>
    <x v="433"/>
    <x v="53"/>
    <x v="347"/>
    <x v="294"/>
    <x v="242"/>
    <x v="193"/>
  </r>
  <r>
    <x v="8"/>
    <x v="0"/>
    <x v="0"/>
    <x v="0"/>
    <x v="0"/>
    <x v="78"/>
    <x v="401"/>
    <x v="544"/>
    <x v="92"/>
    <x v="90"/>
    <x v="49"/>
    <x v="51"/>
    <x v="252"/>
    <x v="370"/>
    <x v="473"/>
    <x v="76"/>
    <x v="436"/>
    <x v="434"/>
    <x v="37"/>
    <x v="14"/>
    <x v="243"/>
    <x v="2"/>
    <x v="194"/>
  </r>
  <r>
    <x v="8"/>
    <x v="0"/>
    <x v="0"/>
    <x v="0"/>
    <x v="0"/>
    <x v="78"/>
    <x v="402"/>
    <x v="545"/>
    <x v="92"/>
    <x v="90"/>
    <x v="49"/>
    <x v="51"/>
    <x v="274"/>
    <x v="371"/>
    <x v="474"/>
    <x v="76"/>
    <x v="437"/>
    <x v="435"/>
    <x v="258"/>
    <x v="348"/>
    <x v="295"/>
    <x v="243"/>
    <x v="3"/>
  </r>
  <r>
    <x v="8"/>
    <x v="0"/>
    <x v="0"/>
    <x v="0"/>
    <x v="0"/>
    <x v="78"/>
    <x v="403"/>
    <x v="546"/>
    <x v="92"/>
    <x v="90"/>
    <x v="49"/>
    <x v="51"/>
    <x v="252"/>
    <x v="372"/>
    <x v="475"/>
    <x v="76"/>
    <x v="438"/>
    <x v="436"/>
    <x v="37"/>
    <x v="14"/>
    <x v="243"/>
    <x v="2"/>
    <x v="194"/>
  </r>
  <r>
    <x v="8"/>
    <x v="0"/>
    <x v="0"/>
    <x v="0"/>
    <x v="0"/>
    <x v="78"/>
    <x v="18"/>
    <x v="547"/>
    <x v="0"/>
    <x v="0"/>
    <x v="0"/>
    <x v="0"/>
    <x v="275"/>
    <x v="373"/>
    <x v="19"/>
    <x v="3"/>
    <x v="0"/>
    <x v="0"/>
    <x v="10"/>
    <x v="0"/>
    <x v="0"/>
    <x v="244"/>
    <x v="195"/>
  </r>
  <r>
    <x v="0"/>
    <x v="0"/>
    <x v="0"/>
    <x v="0"/>
    <x v="0"/>
    <x v="79"/>
    <x v="0"/>
    <x v="0"/>
    <x v="0"/>
    <x v="0"/>
    <x v="0"/>
    <x v="0"/>
    <x v="276"/>
    <x v="0"/>
    <x v="476"/>
    <x v="77"/>
    <x v="0"/>
    <x v="0"/>
    <x v="259"/>
    <x v="0"/>
    <x v="0"/>
    <x v="245"/>
    <x v="196"/>
  </r>
  <r>
    <x v="8"/>
    <x v="0"/>
    <x v="0"/>
    <x v="0"/>
    <x v="0"/>
    <x v="80"/>
    <x v="404"/>
    <x v="548"/>
    <x v="0"/>
    <x v="0"/>
    <x v="0"/>
    <x v="0"/>
    <x v="277"/>
    <x v="0"/>
    <x v="477"/>
    <x v="78"/>
    <x v="439"/>
    <x v="437"/>
    <x v="260"/>
    <x v="349"/>
    <x v="47"/>
    <x v="246"/>
    <x v="3"/>
  </r>
  <r>
    <x v="8"/>
    <x v="0"/>
    <x v="0"/>
    <x v="0"/>
    <x v="0"/>
    <x v="80"/>
    <x v="405"/>
    <x v="549"/>
    <x v="0"/>
    <x v="0"/>
    <x v="0"/>
    <x v="0"/>
    <x v="54"/>
    <x v="0"/>
    <x v="478"/>
    <x v="78"/>
    <x v="440"/>
    <x v="438"/>
    <x v="49"/>
    <x v="350"/>
    <x v="296"/>
    <x v="54"/>
    <x v="3"/>
  </r>
  <r>
    <x v="8"/>
    <x v="0"/>
    <x v="0"/>
    <x v="0"/>
    <x v="0"/>
    <x v="80"/>
    <x v="406"/>
    <x v="550"/>
    <x v="0"/>
    <x v="0"/>
    <x v="0"/>
    <x v="0"/>
    <x v="278"/>
    <x v="0"/>
    <x v="479"/>
    <x v="78"/>
    <x v="441"/>
    <x v="439"/>
    <x v="261"/>
    <x v="351"/>
    <x v="297"/>
    <x v="247"/>
    <x v="3"/>
  </r>
  <r>
    <x v="8"/>
    <x v="0"/>
    <x v="0"/>
    <x v="0"/>
    <x v="0"/>
    <x v="80"/>
    <x v="407"/>
    <x v="551"/>
    <x v="0"/>
    <x v="0"/>
    <x v="0"/>
    <x v="0"/>
    <x v="76"/>
    <x v="0"/>
    <x v="480"/>
    <x v="78"/>
    <x v="442"/>
    <x v="440"/>
    <x v="76"/>
    <x v="14"/>
    <x v="298"/>
    <x v="74"/>
    <x v="3"/>
  </r>
  <r>
    <x v="8"/>
    <x v="0"/>
    <x v="0"/>
    <x v="0"/>
    <x v="0"/>
    <x v="80"/>
    <x v="408"/>
    <x v="552"/>
    <x v="0"/>
    <x v="0"/>
    <x v="0"/>
    <x v="0"/>
    <x v="81"/>
    <x v="374"/>
    <x v="481"/>
    <x v="78"/>
    <x v="443"/>
    <x v="441"/>
    <x v="115"/>
    <x v="352"/>
    <x v="52"/>
    <x v="170"/>
    <x v="3"/>
  </r>
  <r>
    <x v="8"/>
    <x v="0"/>
    <x v="0"/>
    <x v="0"/>
    <x v="0"/>
    <x v="80"/>
    <x v="409"/>
    <x v="553"/>
    <x v="0"/>
    <x v="0"/>
    <x v="0"/>
    <x v="0"/>
    <x v="279"/>
    <x v="375"/>
    <x v="482"/>
    <x v="78"/>
    <x v="444"/>
    <x v="442"/>
    <x v="262"/>
    <x v="353"/>
    <x v="167"/>
    <x v="248"/>
    <x v="197"/>
  </r>
  <r>
    <x v="13"/>
    <x v="0"/>
    <x v="1"/>
    <x v="129"/>
    <x v="120"/>
    <x v="80"/>
    <x v="410"/>
    <x v="554"/>
    <x v="0"/>
    <x v="0"/>
    <x v="0"/>
    <x v="0"/>
    <x v="280"/>
    <x v="376"/>
    <x v="483"/>
    <x v="78"/>
    <x v="445"/>
    <x v="443"/>
    <x v="263"/>
    <x v="354"/>
    <x v="299"/>
    <x v="249"/>
    <x v="198"/>
  </r>
  <r>
    <x v="13"/>
    <x v="0"/>
    <x v="1"/>
    <x v="0"/>
    <x v="0"/>
    <x v="80"/>
    <x v="18"/>
    <x v="555"/>
    <x v="0"/>
    <x v="0"/>
    <x v="0"/>
    <x v="0"/>
    <x v="281"/>
    <x v="376"/>
    <x v="19"/>
    <x v="3"/>
    <x v="0"/>
    <x v="0"/>
    <x v="10"/>
    <x v="0"/>
    <x v="0"/>
    <x v="8"/>
    <x v="3"/>
  </r>
  <r>
    <x v="13"/>
    <x v="0"/>
    <x v="4"/>
    <x v="130"/>
    <x v="121"/>
    <x v="80"/>
    <x v="411"/>
    <x v="556"/>
    <x v="0"/>
    <x v="0"/>
    <x v="0"/>
    <x v="0"/>
    <x v="281"/>
    <x v="0"/>
    <x v="484"/>
    <x v="78"/>
    <x v="446"/>
    <x v="444"/>
    <x v="264"/>
    <x v="355"/>
    <x v="300"/>
    <x v="250"/>
    <x v="199"/>
  </r>
  <r>
    <x v="13"/>
    <x v="0"/>
    <x v="3"/>
    <x v="13"/>
    <x v="122"/>
    <x v="80"/>
    <x v="18"/>
    <x v="557"/>
    <x v="0"/>
    <x v="0"/>
    <x v="0"/>
    <x v="0"/>
    <x v="282"/>
    <x v="0"/>
    <x v="19"/>
    <x v="3"/>
    <x v="0"/>
    <x v="0"/>
    <x v="10"/>
    <x v="0"/>
    <x v="0"/>
    <x v="251"/>
    <x v="200"/>
  </r>
  <r>
    <x v="13"/>
    <x v="0"/>
    <x v="1"/>
    <x v="131"/>
    <x v="123"/>
    <x v="80"/>
    <x v="412"/>
    <x v="558"/>
    <x v="0"/>
    <x v="0"/>
    <x v="0"/>
    <x v="0"/>
    <x v="283"/>
    <x v="376"/>
    <x v="485"/>
    <x v="78"/>
    <x v="447"/>
    <x v="445"/>
    <x v="265"/>
    <x v="356"/>
    <x v="301"/>
    <x v="252"/>
    <x v="201"/>
  </r>
  <r>
    <x v="8"/>
    <x v="0"/>
    <x v="0"/>
    <x v="0"/>
    <x v="0"/>
    <x v="80"/>
    <x v="413"/>
    <x v="559"/>
    <x v="0"/>
    <x v="0"/>
    <x v="0"/>
    <x v="0"/>
    <x v="78"/>
    <x v="0"/>
    <x v="486"/>
    <x v="78"/>
    <x v="448"/>
    <x v="446"/>
    <x v="81"/>
    <x v="357"/>
    <x v="302"/>
    <x v="99"/>
    <x v="3"/>
  </r>
  <r>
    <x v="8"/>
    <x v="0"/>
    <x v="0"/>
    <x v="0"/>
    <x v="0"/>
    <x v="80"/>
    <x v="414"/>
    <x v="560"/>
    <x v="0"/>
    <x v="0"/>
    <x v="0"/>
    <x v="0"/>
    <x v="67"/>
    <x v="0"/>
    <x v="487"/>
    <x v="78"/>
    <x v="449"/>
    <x v="447"/>
    <x v="62"/>
    <x v="14"/>
    <x v="13"/>
    <x v="65"/>
    <x v="79"/>
  </r>
  <r>
    <x v="0"/>
    <x v="0"/>
    <x v="0"/>
    <x v="0"/>
    <x v="0"/>
    <x v="81"/>
    <x v="0"/>
    <x v="0"/>
    <x v="0"/>
    <x v="0"/>
    <x v="0"/>
    <x v="0"/>
    <x v="284"/>
    <x v="0"/>
    <x v="488"/>
    <x v="79"/>
    <x v="0"/>
    <x v="0"/>
    <x v="266"/>
    <x v="0"/>
    <x v="0"/>
    <x v="253"/>
    <x v="3"/>
  </r>
  <r>
    <x v="8"/>
    <x v="0"/>
    <x v="0"/>
    <x v="0"/>
    <x v="0"/>
    <x v="82"/>
    <x v="415"/>
    <x v="561"/>
    <x v="93"/>
    <x v="91"/>
    <x v="50"/>
    <x v="52"/>
    <x v="107"/>
    <x v="377"/>
    <x v="489"/>
    <x v="80"/>
    <x v="450"/>
    <x v="448"/>
    <x v="267"/>
    <x v="358"/>
    <x v="262"/>
    <x v="254"/>
    <x v="3"/>
  </r>
  <r>
    <x v="8"/>
    <x v="0"/>
    <x v="0"/>
    <x v="0"/>
    <x v="0"/>
    <x v="82"/>
    <x v="416"/>
    <x v="562"/>
    <x v="93"/>
    <x v="91"/>
    <x v="50"/>
    <x v="52"/>
    <x v="285"/>
    <x v="378"/>
    <x v="490"/>
    <x v="80"/>
    <x v="451"/>
    <x v="449"/>
    <x v="70"/>
    <x v="359"/>
    <x v="303"/>
    <x v="69"/>
    <x v="3"/>
  </r>
  <r>
    <x v="8"/>
    <x v="0"/>
    <x v="0"/>
    <x v="0"/>
    <x v="0"/>
    <x v="82"/>
    <x v="417"/>
    <x v="563"/>
    <x v="93"/>
    <x v="91"/>
    <x v="50"/>
    <x v="52"/>
    <x v="99"/>
    <x v="379"/>
    <x v="491"/>
    <x v="80"/>
    <x v="452"/>
    <x v="450"/>
    <x v="60"/>
    <x v="360"/>
    <x v="304"/>
    <x v="60"/>
    <x v="3"/>
  </r>
  <r>
    <x v="8"/>
    <x v="0"/>
    <x v="0"/>
    <x v="0"/>
    <x v="0"/>
    <x v="82"/>
    <x v="418"/>
    <x v="564"/>
    <x v="93"/>
    <x v="91"/>
    <x v="50"/>
    <x v="52"/>
    <x v="78"/>
    <x v="380"/>
    <x v="492"/>
    <x v="80"/>
    <x v="453"/>
    <x v="451"/>
    <x v="53"/>
    <x v="14"/>
    <x v="41"/>
    <x v="39"/>
    <x v="3"/>
  </r>
  <r>
    <x v="8"/>
    <x v="0"/>
    <x v="0"/>
    <x v="0"/>
    <x v="0"/>
    <x v="82"/>
    <x v="18"/>
    <x v="565"/>
    <x v="93"/>
    <x v="91"/>
    <x v="50"/>
    <x v="52"/>
    <x v="64"/>
    <x v="381"/>
    <x v="19"/>
    <x v="3"/>
    <x v="0"/>
    <x v="0"/>
    <x v="10"/>
    <x v="0"/>
    <x v="0"/>
    <x v="2"/>
    <x v="3"/>
  </r>
  <r>
    <x v="0"/>
    <x v="0"/>
    <x v="0"/>
    <x v="0"/>
    <x v="0"/>
    <x v="83"/>
    <x v="0"/>
    <x v="0"/>
    <x v="0"/>
    <x v="0"/>
    <x v="0"/>
    <x v="0"/>
    <x v="286"/>
    <x v="0"/>
    <x v="493"/>
    <x v="81"/>
    <x v="0"/>
    <x v="0"/>
    <x v="268"/>
    <x v="0"/>
    <x v="0"/>
    <x v="255"/>
    <x v="202"/>
  </r>
  <r>
    <x v="8"/>
    <x v="0"/>
    <x v="0"/>
    <x v="0"/>
    <x v="0"/>
    <x v="84"/>
    <x v="419"/>
    <x v="566"/>
    <x v="94"/>
    <x v="92"/>
    <x v="51"/>
    <x v="53"/>
    <x v="47"/>
    <x v="382"/>
    <x v="494"/>
    <x v="82"/>
    <x v="454"/>
    <x v="452"/>
    <x v="36"/>
    <x v="361"/>
    <x v="40"/>
    <x v="35"/>
    <x v="3"/>
  </r>
  <r>
    <x v="8"/>
    <x v="0"/>
    <x v="0"/>
    <x v="0"/>
    <x v="0"/>
    <x v="84"/>
    <x v="420"/>
    <x v="567"/>
    <x v="94"/>
    <x v="92"/>
    <x v="51"/>
    <x v="53"/>
    <x v="287"/>
    <x v="383"/>
    <x v="495"/>
    <x v="82"/>
    <x v="455"/>
    <x v="453"/>
    <x v="269"/>
    <x v="362"/>
    <x v="305"/>
    <x v="256"/>
    <x v="3"/>
  </r>
  <r>
    <x v="8"/>
    <x v="0"/>
    <x v="7"/>
    <x v="132"/>
    <x v="124"/>
    <x v="84"/>
    <x v="421"/>
    <x v="568"/>
    <x v="94"/>
    <x v="92"/>
    <x v="51"/>
    <x v="53"/>
    <x v="288"/>
    <x v="384"/>
    <x v="496"/>
    <x v="82"/>
    <x v="456"/>
    <x v="454"/>
    <x v="270"/>
    <x v="363"/>
    <x v="306"/>
    <x v="257"/>
    <x v="203"/>
  </r>
  <r>
    <x v="8"/>
    <x v="0"/>
    <x v="0"/>
    <x v="0"/>
    <x v="0"/>
    <x v="84"/>
    <x v="422"/>
    <x v="569"/>
    <x v="94"/>
    <x v="92"/>
    <x v="51"/>
    <x v="53"/>
    <x v="78"/>
    <x v="385"/>
    <x v="497"/>
    <x v="82"/>
    <x v="457"/>
    <x v="455"/>
    <x v="81"/>
    <x v="364"/>
    <x v="307"/>
    <x v="99"/>
    <x v="3"/>
  </r>
  <r>
    <x v="6"/>
    <x v="6"/>
    <x v="0"/>
    <x v="0"/>
    <x v="0"/>
    <x v="84"/>
    <x v="423"/>
    <x v="570"/>
    <x v="94"/>
    <x v="92"/>
    <x v="51"/>
    <x v="53"/>
    <x v="289"/>
    <x v="386"/>
    <x v="498"/>
    <x v="82"/>
    <x v="458"/>
    <x v="456"/>
    <x v="271"/>
    <x v="365"/>
    <x v="308"/>
    <x v="258"/>
    <x v="204"/>
  </r>
  <r>
    <x v="6"/>
    <x v="6"/>
    <x v="0"/>
    <x v="0"/>
    <x v="0"/>
    <x v="84"/>
    <x v="424"/>
    <x v="571"/>
    <x v="0"/>
    <x v="0"/>
    <x v="0"/>
    <x v="0"/>
    <x v="13"/>
    <x v="0"/>
    <x v="499"/>
    <x v="82"/>
    <x v="459"/>
    <x v="457"/>
    <x v="73"/>
    <x v="14"/>
    <x v="13"/>
    <x v="2"/>
    <x v="45"/>
  </r>
  <r>
    <x v="8"/>
    <x v="0"/>
    <x v="4"/>
    <x v="32"/>
    <x v="1"/>
    <x v="84"/>
    <x v="425"/>
    <x v="572"/>
    <x v="0"/>
    <x v="0"/>
    <x v="0"/>
    <x v="0"/>
    <x v="13"/>
    <x v="0"/>
    <x v="500"/>
    <x v="82"/>
    <x v="460"/>
    <x v="458"/>
    <x v="135"/>
    <x v="366"/>
    <x v="13"/>
    <x v="2"/>
    <x v="83"/>
  </r>
  <r>
    <x v="0"/>
    <x v="0"/>
    <x v="0"/>
    <x v="0"/>
    <x v="0"/>
    <x v="85"/>
    <x v="0"/>
    <x v="0"/>
    <x v="0"/>
    <x v="0"/>
    <x v="0"/>
    <x v="0"/>
    <x v="290"/>
    <x v="0"/>
    <x v="501"/>
    <x v="83"/>
    <x v="0"/>
    <x v="0"/>
    <x v="272"/>
    <x v="0"/>
    <x v="0"/>
    <x v="259"/>
    <x v="205"/>
  </r>
  <r>
    <x v="8"/>
    <x v="0"/>
    <x v="0"/>
    <x v="0"/>
    <x v="0"/>
    <x v="86"/>
    <x v="426"/>
    <x v="573"/>
    <x v="95"/>
    <x v="93"/>
    <x v="43"/>
    <x v="46"/>
    <x v="127"/>
    <x v="387"/>
    <x v="502"/>
    <x v="84"/>
    <x v="461"/>
    <x v="459"/>
    <x v="273"/>
    <x v="367"/>
    <x v="309"/>
    <x v="260"/>
    <x v="3"/>
  </r>
  <r>
    <x v="8"/>
    <x v="0"/>
    <x v="0"/>
    <x v="0"/>
    <x v="0"/>
    <x v="86"/>
    <x v="427"/>
    <x v="574"/>
    <x v="95"/>
    <x v="93"/>
    <x v="43"/>
    <x v="46"/>
    <x v="82"/>
    <x v="388"/>
    <x v="503"/>
    <x v="84"/>
    <x v="462"/>
    <x v="460"/>
    <x v="36"/>
    <x v="368"/>
    <x v="310"/>
    <x v="35"/>
    <x v="3"/>
  </r>
  <r>
    <x v="5"/>
    <x v="0"/>
    <x v="0"/>
    <x v="0"/>
    <x v="0"/>
    <x v="86"/>
    <x v="428"/>
    <x v="575"/>
    <x v="95"/>
    <x v="93"/>
    <x v="43"/>
    <x v="46"/>
    <x v="141"/>
    <x v="389"/>
    <x v="504"/>
    <x v="84"/>
    <x v="463"/>
    <x v="461"/>
    <x v="274"/>
    <x v="369"/>
    <x v="311"/>
    <x v="261"/>
    <x v="3"/>
  </r>
  <r>
    <x v="5"/>
    <x v="0"/>
    <x v="0"/>
    <x v="0"/>
    <x v="0"/>
    <x v="86"/>
    <x v="429"/>
    <x v="576"/>
    <x v="95"/>
    <x v="93"/>
    <x v="43"/>
    <x v="46"/>
    <x v="77"/>
    <x v="390"/>
    <x v="505"/>
    <x v="84"/>
    <x v="464"/>
    <x v="384"/>
    <x v="73"/>
    <x v="186"/>
    <x v="287"/>
    <x v="76"/>
    <x v="3"/>
  </r>
  <r>
    <x v="5"/>
    <x v="0"/>
    <x v="0"/>
    <x v="0"/>
    <x v="0"/>
    <x v="86"/>
    <x v="430"/>
    <x v="577"/>
    <x v="95"/>
    <x v="93"/>
    <x v="43"/>
    <x v="46"/>
    <x v="141"/>
    <x v="391"/>
    <x v="506"/>
    <x v="84"/>
    <x v="465"/>
    <x v="462"/>
    <x v="122"/>
    <x v="370"/>
    <x v="312"/>
    <x v="79"/>
    <x v="3"/>
  </r>
  <r>
    <x v="5"/>
    <x v="0"/>
    <x v="0"/>
    <x v="0"/>
    <x v="0"/>
    <x v="86"/>
    <x v="431"/>
    <x v="578"/>
    <x v="95"/>
    <x v="93"/>
    <x v="43"/>
    <x v="46"/>
    <x v="291"/>
    <x v="392"/>
    <x v="507"/>
    <x v="84"/>
    <x v="466"/>
    <x v="463"/>
    <x v="248"/>
    <x v="371"/>
    <x v="13"/>
    <x v="262"/>
    <x v="20"/>
  </r>
  <r>
    <x v="5"/>
    <x v="0"/>
    <x v="0"/>
    <x v="0"/>
    <x v="0"/>
    <x v="86"/>
    <x v="432"/>
    <x v="579"/>
    <x v="95"/>
    <x v="93"/>
    <x v="43"/>
    <x v="46"/>
    <x v="292"/>
    <x v="393"/>
    <x v="508"/>
    <x v="84"/>
    <x v="467"/>
    <x v="464"/>
    <x v="122"/>
    <x v="372"/>
    <x v="313"/>
    <x v="79"/>
    <x v="3"/>
  </r>
  <r>
    <x v="5"/>
    <x v="0"/>
    <x v="0"/>
    <x v="0"/>
    <x v="0"/>
    <x v="86"/>
    <x v="433"/>
    <x v="580"/>
    <x v="95"/>
    <x v="93"/>
    <x v="43"/>
    <x v="46"/>
    <x v="131"/>
    <x v="394"/>
    <x v="509"/>
    <x v="84"/>
    <x v="468"/>
    <x v="465"/>
    <x v="122"/>
    <x v="373"/>
    <x v="314"/>
    <x v="57"/>
    <x v="53"/>
  </r>
  <r>
    <x v="5"/>
    <x v="0"/>
    <x v="0"/>
    <x v="0"/>
    <x v="0"/>
    <x v="86"/>
    <x v="434"/>
    <x v="581"/>
    <x v="96"/>
    <x v="94"/>
    <x v="43"/>
    <x v="46"/>
    <x v="293"/>
    <x v="395"/>
    <x v="510"/>
    <x v="84"/>
    <x v="469"/>
    <x v="466"/>
    <x v="62"/>
    <x v="14"/>
    <x v="13"/>
    <x v="20"/>
    <x v="3"/>
  </r>
  <r>
    <x v="5"/>
    <x v="0"/>
    <x v="0"/>
    <x v="0"/>
    <x v="0"/>
    <x v="86"/>
    <x v="435"/>
    <x v="582"/>
    <x v="81"/>
    <x v="79"/>
    <x v="43"/>
    <x v="46"/>
    <x v="294"/>
    <x v="396"/>
    <x v="511"/>
    <x v="84"/>
    <x v="470"/>
    <x v="467"/>
    <x v="275"/>
    <x v="374"/>
    <x v="13"/>
    <x v="263"/>
    <x v="206"/>
  </r>
  <r>
    <x v="5"/>
    <x v="0"/>
    <x v="0"/>
    <x v="0"/>
    <x v="0"/>
    <x v="86"/>
    <x v="436"/>
    <x v="583"/>
    <x v="0"/>
    <x v="0"/>
    <x v="0"/>
    <x v="0"/>
    <x v="295"/>
    <x v="397"/>
    <x v="512"/>
    <x v="84"/>
    <x v="471"/>
    <x v="468"/>
    <x v="276"/>
    <x v="375"/>
    <x v="315"/>
    <x v="264"/>
    <x v="207"/>
  </r>
  <r>
    <x v="5"/>
    <x v="0"/>
    <x v="0"/>
    <x v="0"/>
    <x v="0"/>
    <x v="86"/>
    <x v="437"/>
    <x v="584"/>
    <x v="81"/>
    <x v="79"/>
    <x v="43"/>
    <x v="46"/>
    <x v="296"/>
    <x v="398"/>
    <x v="513"/>
    <x v="84"/>
    <x v="472"/>
    <x v="469"/>
    <x v="2"/>
    <x v="14"/>
    <x v="13"/>
    <x v="118"/>
    <x v="79"/>
  </r>
  <r>
    <x v="5"/>
    <x v="0"/>
    <x v="0"/>
    <x v="0"/>
    <x v="0"/>
    <x v="86"/>
    <x v="438"/>
    <x v="585"/>
    <x v="81"/>
    <x v="79"/>
    <x v="43"/>
    <x v="46"/>
    <x v="4"/>
    <x v="399"/>
    <x v="514"/>
    <x v="84"/>
    <x v="473"/>
    <x v="470"/>
    <x v="4"/>
    <x v="14"/>
    <x v="13"/>
    <x v="4"/>
    <x v="3"/>
  </r>
  <r>
    <x v="5"/>
    <x v="0"/>
    <x v="0"/>
    <x v="0"/>
    <x v="0"/>
    <x v="86"/>
    <x v="18"/>
    <x v="586"/>
    <x v="0"/>
    <x v="0"/>
    <x v="0"/>
    <x v="0"/>
    <x v="21"/>
    <x v="0"/>
    <x v="19"/>
    <x v="3"/>
    <x v="0"/>
    <x v="0"/>
    <x v="10"/>
    <x v="0"/>
    <x v="0"/>
    <x v="57"/>
    <x v="58"/>
  </r>
  <r>
    <x v="5"/>
    <x v="0"/>
    <x v="0"/>
    <x v="0"/>
    <x v="0"/>
    <x v="86"/>
    <x v="439"/>
    <x v="587"/>
    <x v="81"/>
    <x v="79"/>
    <x v="43"/>
    <x v="46"/>
    <x v="4"/>
    <x v="400"/>
    <x v="515"/>
    <x v="84"/>
    <x v="474"/>
    <x v="471"/>
    <x v="4"/>
    <x v="376"/>
    <x v="13"/>
    <x v="4"/>
    <x v="3"/>
  </r>
  <r>
    <x v="5"/>
    <x v="0"/>
    <x v="0"/>
    <x v="0"/>
    <x v="0"/>
    <x v="86"/>
    <x v="440"/>
    <x v="588"/>
    <x v="96"/>
    <x v="94"/>
    <x v="43"/>
    <x v="46"/>
    <x v="297"/>
    <x v="401"/>
    <x v="516"/>
    <x v="84"/>
    <x v="475"/>
    <x v="472"/>
    <x v="277"/>
    <x v="14"/>
    <x v="13"/>
    <x v="265"/>
    <x v="83"/>
  </r>
  <r>
    <x v="5"/>
    <x v="0"/>
    <x v="0"/>
    <x v="0"/>
    <x v="0"/>
    <x v="86"/>
    <x v="18"/>
    <x v="589"/>
    <x v="81"/>
    <x v="79"/>
    <x v="43"/>
    <x v="46"/>
    <x v="298"/>
    <x v="402"/>
    <x v="19"/>
    <x v="3"/>
    <x v="0"/>
    <x v="0"/>
    <x v="10"/>
    <x v="0"/>
    <x v="0"/>
    <x v="2"/>
    <x v="3"/>
  </r>
  <r>
    <x v="5"/>
    <x v="0"/>
    <x v="0"/>
    <x v="0"/>
    <x v="0"/>
    <x v="86"/>
    <x v="441"/>
    <x v="590"/>
    <x v="81"/>
    <x v="79"/>
    <x v="43"/>
    <x v="46"/>
    <x v="299"/>
    <x v="403"/>
    <x v="517"/>
    <x v="84"/>
    <x v="476"/>
    <x v="473"/>
    <x v="278"/>
    <x v="14"/>
    <x v="13"/>
    <x v="266"/>
    <x v="208"/>
  </r>
  <r>
    <x v="5"/>
    <x v="0"/>
    <x v="0"/>
    <x v="0"/>
    <x v="0"/>
    <x v="86"/>
    <x v="0"/>
    <x v="591"/>
    <x v="0"/>
    <x v="0"/>
    <x v="0"/>
    <x v="0"/>
    <x v="13"/>
    <x v="0"/>
    <x v="518"/>
    <x v="84"/>
    <x v="0"/>
    <x v="474"/>
    <x v="190"/>
    <x v="0"/>
    <x v="0"/>
    <x v="98"/>
    <x v="3"/>
  </r>
  <r>
    <x v="5"/>
    <x v="0"/>
    <x v="0"/>
    <x v="0"/>
    <x v="0"/>
    <x v="86"/>
    <x v="0"/>
    <x v="592"/>
    <x v="0"/>
    <x v="0"/>
    <x v="0"/>
    <x v="0"/>
    <x v="13"/>
    <x v="0"/>
    <x v="519"/>
    <x v="84"/>
    <x v="0"/>
    <x v="475"/>
    <x v="279"/>
    <x v="0"/>
    <x v="0"/>
    <x v="267"/>
    <x v="73"/>
  </r>
  <r>
    <x v="5"/>
    <x v="0"/>
    <x v="0"/>
    <x v="0"/>
    <x v="0"/>
    <x v="86"/>
    <x v="442"/>
    <x v="593"/>
    <x v="81"/>
    <x v="79"/>
    <x v="43"/>
    <x v="46"/>
    <x v="2"/>
    <x v="404"/>
    <x v="520"/>
    <x v="84"/>
    <x v="477"/>
    <x v="476"/>
    <x v="280"/>
    <x v="14"/>
    <x v="13"/>
    <x v="219"/>
    <x v="209"/>
  </r>
  <r>
    <x v="5"/>
    <x v="0"/>
    <x v="0"/>
    <x v="0"/>
    <x v="0"/>
    <x v="86"/>
    <x v="18"/>
    <x v="594"/>
    <x v="97"/>
    <x v="95"/>
    <x v="0"/>
    <x v="12"/>
    <x v="4"/>
    <x v="0"/>
    <x v="19"/>
    <x v="3"/>
    <x v="0"/>
    <x v="0"/>
    <x v="10"/>
    <x v="0"/>
    <x v="0"/>
    <x v="4"/>
    <x v="59"/>
  </r>
  <r>
    <x v="5"/>
    <x v="0"/>
    <x v="0"/>
    <x v="0"/>
    <x v="0"/>
    <x v="86"/>
    <x v="18"/>
    <x v="595"/>
    <x v="97"/>
    <x v="95"/>
    <x v="0"/>
    <x v="54"/>
    <x v="4"/>
    <x v="0"/>
    <x v="19"/>
    <x v="3"/>
    <x v="0"/>
    <x v="0"/>
    <x v="10"/>
    <x v="0"/>
    <x v="0"/>
    <x v="4"/>
    <x v="59"/>
  </r>
  <r>
    <x v="5"/>
    <x v="0"/>
    <x v="0"/>
    <x v="0"/>
    <x v="0"/>
    <x v="86"/>
    <x v="18"/>
    <x v="596"/>
    <x v="97"/>
    <x v="95"/>
    <x v="0"/>
    <x v="30"/>
    <x v="4"/>
    <x v="0"/>
    <x v="19"/>
    <x v="3"/>
    <x v="0"/>
    <x v="0"/>
    <x v="10"/>
    <x v="0"/>
    <x v="0"/>
    <x v="4"/>
    <x v="59"/>
  </r>
  <r>
    <x v="5"/>
    <x v="0"/>
    <x v="0"/>
    <x v="0"/>
    <x v="0"/>
    <x v="86"/>
    <x v="18"/>
    <x v="597"/>
    <x v="97"/>
    <x v="95"/>
    <x v="0"/>
    <x v="21"/>
    <x v="4"/>
    <x v="0"/>
    <x v="19"/>
    <x v="3"/>
    <x v="0"/>
    <x v="0"/>
    <x v="10"/>
    <x v="0"/>
    <x v="0"/>
    <x v="4"/>
    <x v="59"/>
  </r>
  <r>
    <x v="5"/>
    <x v="0"/>
    <x v="0"/>
    <x v="0"/>
    <x v="0"/>
    <x v="86"/>
    <x v="18"/>
    <x v="598"/>
    <x v="97"/>
    <x v="95"/>
    <x v="0"/>
    <x v="55"/>
    <x v="4"/>
    <x v="0"/>
    <x v="19"/>
    <x v="3"/>
    <x v="0"/>
    <x v="0"/>
    <x v="10"/>
    <x v="0"/>
    <x v="0"/>
    <x v="4"/>
    <x v="59"/>
  </r>
  <r>
    <x v="5"/>
    <x v="0"/>
    <x v="4"/>
    <x v="13"/>
    <x v="125"/>
    <x v="86"/>
    <x v="18"/>
    <x v="599"/>
    <x v="0"/>
    <x v="0"/>
    <x v="0"/>
    <x v="56"/>
    <x v="300"/>
    <x v="0"/>
    <x v="19"/>
    <x v="3"/>
    <x v="0"/>
    <x v="0"/>
    <x v="10"/>
    <x v="0"/>
    <x v="0"/>
    <x v="268"/>
    <x v="92"/>
  </r>
  <r>
    <x v="5"/>
    <x v="0"/>
    <x v="0"/>
    <x v="0"/>
    <x v="0"/>
    <x v="86"/>
    <x v="18"/>
    <x v="600"/>
    <x v="98"/>
    <x v="96"/>
    <x v="0"/>
    <x v="56"/>
    <x v="300"/>
    <x v="405"/>
    <x v="19"/>
    <x v="3"/>
    <x v="0"/>
    <x v="0"/>
    <x v="10"/>
    <x v="0"/>
    <x v="0"/>
    <x v="268"/>
    <x v="92"/>
  </r>
  <r>
    <x v="5"/>
    <x v="0"/>
    <x v="0"/>
    <x v="0"/>
    <x v="0"/>
    <x v="86"/>
    <x v="18"/>
    <x v="601"/>
    <x v="99"/>
    <x v="97"/>
    <x v="9"/>
    <x v="12"/>
    <x v="2"/>
    <x v="406"/>
    <x v="521"/>
    <x v="26"/>
    <x v="478"/>
    <x v="477"/>
    <x v="2"/>
    <x v="14"/>
    <x v="13"/>
    <x v="219"/>
    <x v="3"/>
  </r>
  <r>
    <x v="5"/>
    <x v="0"/>
    <x v="0"/>
    <x v="0"/>
    <x v="0"/>
    <x v="86"/>
    <x v="18"/>
    <x v="602"/>
    <x v="0"/>
    <x v="0"/>
    <x v="0"/>
    <x v="12"/>
    <x v="2"/>
    <x v="0"/>
    <x v="19"/>
    <x v="3"/>
    <x v="0"/>
    <x v="0"/>
    <x v="10"/>
    <x v="0"/>
    <x v="0"/>
    <x v="219"/>
    <x v="178"/>
  </r>
  <r>
    <x v="5"/>
    <x v="0"/>
    <x v="4"/>
    <x v="133"/>
    <x v="126"/>
    <x v="86"/>
    <x v="18"/>
    <x v="603"/>
    <x v="0"/>
    <x v="0"/>
    <x v="0"/>
    <x v="12"/>
    <x v="9"/>
    <x v="0"/>
    <x v="522"/>
    <x v="26"/>
    <x v="479"/>
    <x v="478"/>
    <x v="280"/>
    <x v="14"/>
    <x v="13"/>
    <x v="269"/>
    <x v="3"/>
  </r>
  <r>
    <x v="5"/>
    <x v="0"/>
    <x v="0"/>
    <x v="0"/>
    <x v="0"/>
    <x v="86"/>
    <x v="18"/>
    <x v="604"/>
    <x v="99"/>
    <x v="97"/>
    <x v="9"/>
    <x v="12"/>
    <x v="89"/>
    <x v="407"/>
    <x v="523"/>
    <x v="26"/>
    <x v="480"/>
    <x v="479"/>
    <x v="190"/>
    <x v="14"/>
    <x v="13"/>
    <x v="98"/>
    <x v="3"/>
  </r>
  <r>
    <x v="5"/>
    <x v="0"/>
    <x v="4"/>
    <x v="13"/>
    <x v="109"/>
    <x v="86"/>
    <x v="18"/>
    <x v="605"/>
    <x v="0"/>
    <x v="0"/>
    <x v="0"/>
    <x v="12"/>
    <x v="2"/>
    <x v="0"/>
    <x v="19"/>
    <x v="3"/>
    <x v="0"/>
    <x v="0"/>
    <x v="10"/>
    <x v="0"/>
    <x v="0"/>
    <x v="219"/>
    <x v="178"/>
  </r>
  <r>
    <x v="5"/>
    <x v="0"/>
    <x v="0"/>
    <x v="0"/>
    <x v="0"/>
    <x v="86"/>
    <x v="18"/>
    <x v="606"/>
    <x v="98"/>
    <x v="96"/>
    <x v="0"/>
    <x v="12"/>
    <x v="86"/>
    <x v="0"/>
    <x v="19"/>
    <x v="3"/>
    <x v="0"/>
    <x v="0"/>
    <x v="10"/>
    <x v="0"/>
    <x v="0"/>
    <x v="95"/>
    <x v="191"/>
  </r>
  <r>
    <x v="5"/>
    <x v="0"/>
    <x v="4"/>
    <x v="13"/>
    <x v="109"/>
    <x v="86"/>
    <x v="18"/>
    <x v="607"/>
    <x v="0"/>
    <x v="0"/>
    <x v="0"/>
    <x v="57"/>
    <x v="2"/>
    <x v="0"/>
    <x v="19"/>
    <x v="3"/>
    <x v="0"/>
    <x v="0"/>
    <x v="10"/>
    <x v="0"/>
    <x v="0"/>
    <x v="219"/>
    <x v="178"/>
  </r>
  <r>
    <x v="5"/>
    <x v="0"/>
    <x v="0"/>
    <x v="0"/>
    <x v="0"/>
    <x v="86"/>
    <x v="18"/>
    <x v="608"/>
    <x v="98"/>
    <x v="96"/>
    <x v="0"/>
    <x v="57"/>
    <x v="86"/>
    <x v="0"/>
    <x v="19"/>
    <x v="3"/>
    <x v="0"/>
    <x v="0"/>
    <x v="10"/>
    <x v="0"/>
    <x v="0"/>
    <x v="95"/>
    <x v="191"/>
  </r>
  <r>
    <x v="5"/>
    <x v="0"/>
    <x v="0"/>
    <x v="0"/>
    <x v="0"/>
    <x v="86"/>
    <x v="18"/>
    <x v="609"/>
    <x v="98"/>
    <x v="96"/>
    <x v="0"/>
    <x v="55"/>
    <x v="86"/>
    <x v="0"/>
    <x v="19"/>
    <x v="3"/>
    <x v="0"/>
    <x v="0"/>
    <x v="10"/>
    <x v="0"/>
    <x v="0"/>
    <x v="95"/>
    <x v="191"/>
  </r>
  <r>
    <x v="5"/>
    <x v="0"/>
    <x v="0"/>
    <x v="0"/>
    <x v="0"/>
    <x v="86"/>
    <x v="18"/>
    <x v="610"/>
    <x v="98"/>
    <x v="96"/>
    <x v="0"/>
    <x v="28"/>
    <x v="86"/>
    <x v="0"/>
    <x v="19"/>
    <x v="3"/>
    <x v="0"/>
    <x v="0"/>
    <x v="10"/>
    <x v="0"/>
    <x v="0"/>
    <x v="95"/>
    <x v="191"/>
  </r>
  <r>
    <x v="5"/>
    <x v="0"/>
    <x v="0"/>
    <x v="0"/>
    <x v="0"/>
    <x v="86"/>
    <x v="18"/>
    <x v="611"/>
    <x v="98"/>
    <x v="96"/>
    <x v="0"/>
    <x v="58"/>
    <x v="86"/>
    <x v="0"/>
    <x v="19"/>
    <x v="3"/>
    <x v="0"/>
    <x v="0"/>
    <x v="10"/>
    <x v="0"/>
    <x v="0"/>
    <x v="95"/>
    <x v="191"/>
  </r>
  <r>
    <x v="5"/>
    <x v="0"/>
    <x v="0"/>
    <x v="0"/>
    <x v="0"/>
    <x v="86"/>
    <x v="18"/>
    <x v="612"/>
    <x v="98"/>
    <x v="96"/>
    <x v="0"/>
    <x v="59"/>
    <x v="86"/>
    <x v="0"/>
    <x v="19"/>
    <x v="3"/>
    <x v="0"/>
    <x v="0"/>
    <x v="10"/>
    <x v="0"/>
    <x v="0"/>
    <x v="95"/>
    <x v="191"/>
  </r>
  <r>
    <x v="5"/>
    <x v="0"/>
    <x v="0"/>
    <x v="0"/>
    <x v="0"/>
    <x v="86"/>
    <x v="18"/>
    <x v="613"/>
    <x v="0"/>
    <x v="0"/>
    <x v="0"/>
    <x v="0"/>
    <x v="86"/>
    <x v="0"/>
    <x v="19"/>
    <x v="3"/>
    <x v="0"/>
    <x v="0"/>
    <x v="10"/>
    <x v="0"/>
    <x v="0"/>
    <x v="219"/>
    <x v="178"/>
  </r>
  <r>
    <x v="5"/>
    <x v="0"/>
    <x v="3"/>
    <x v="134"/>
    <x v="127"/>
    <x v="86"/>
    <x v="0"/>
    <x v="614"/>
    <x v="0"/>
    <x v="0"/>
    <x v="0"/>
    <x v="0"/>
    <x v="13"/>
    <x v="0"/>
    <x v="524"/>
    <x v="84"/>
    <x v="0"/>
    <x v="480"/>
    <x v="281"/>
    <x v="0"/>
    <x v="0"/>
    <x v="270"/>
    <x v="210"/>
  </r>
  <r>
    <x v="5"/>
    <x v="0"/>
    <x v="3"/>
    <x v="135"/>
    <x v="128"/>
    <x v="86"/>
    <x v="0"/>
    <x v="615"/>
    <x v="0"/>
    <x v="0"/>
    <x v="0"/>
    <x v="0"/>
    <x v="13"/>
    <x v="0"/>
    <x v="525"/>
    <x v="84"/>
    <x v="0"/>
    <x v="481"/>
    <x v="282"/>
    <x v="0"/>
    <x v="0"/>
    <x v="271"/>
    <x v="211"/>
  </r>
  <r>
    <x v="5"/>
    <x v="0"/>
    <x v="0"/>
    <x v="0"/>
    <x v="0"/>
    <x v="86"/>
    <x v="443"/>
    <x v="616"/>
    <x v="100"/>
    <x v="98"/>
    <x v="43"/>
    <x v="46"/>
    <x v="54"/>
    <x v="408"/>
    <x v="526"/>
    <x v="84"/>
    <x v="481"/>
    <x v="482"/>
    <x v="49"/>
    <x v="14"/>
    <x v="13"/>
    <x v="54"/>
    <x v="3"/>
  </r>
  <r>
    <x v="5"/>
    <x v="0"/>
    <x v="0"/>
    <x v="0"/>
    <x v="0"/>
    <x v="86"/>
    <x v="18"/>
    <x v="617"/>
    <x v="96"/>
    <x v="94"/>
    <x v="43"/>
    <x v="46"/>
    <x v="301"/>
    <x v="409"/>
    <x v="19"/>
    <x v="3"/>
    <x v="0"/>
    <x v="0"/>
    <x v="10"/>
    <x v="0"/>
    <x v="0"/>
    <x v="76"/>
    <x v="20"/>
  </r>
  <r>
    <x v="5"/>
    <x v="0"/>
    <x v="4"/>
    <x v="13"/>
    <x v="129"/>
    <x v="86"/>
    <x v="0"/>
    <x v="618"/>
    <x v="0"/>
    <x v="0"/>
    <x v="0"/>
    <x v="0"/>
    <x v="96"/>
    <x v="0"/>
    <x v="19"/>
    <x v="3"/>
    <x v="0"/>
    <x v="0"/>
    <x v="10"/>
    <x v="0"/>
    <x v="0"/>
    <x v="272"/>
    <x v="212"/>
  </r>
  <r>
    <x v="5"/>
    <x v="0"/>
    <x v="4"/>
    <x v="39"/>
    <x v="1"/>
    <x v="86"/>
    <x v="444"/>
    <x v="619"/>
    <x v="0"/>
    <x v="0"/>
    <x v="0"/>
    <x v="0"/>
    <x v="13"/>
    <x v="0"/>
    <x v="527"/>
    <x v="84"/>
    <x v="482"/>
    <x v="483"/>
    <x v="53"/>
    <x v="377"/>
    <x v="13"/>
    <x v="2"/>
    <x v="40"/>
  </r>
  <r>
    <x v="5"/>
    <x v="0"/>
    <x v="4"/>
    <x v="39"/>
    <x v="1"/>
    <x v="86"/>
    <x v="445"/>
    <x v="620"/>
    <x v="0"/>
    <x v="0"/>
    <x v="0"/>
    <x v="0"/>
    <x v="13"/>
    <x v="0"/>
    <x v="528"/>
    <x v="84"/>
    <x v="483"/>
    <x v="484"/>
    <x v="53"/>
    <x v="378"/>
    <x v="13"/>
    <x v="2"/>
    <x v="40"/>
  </r>
  <r>
    <x v="5"/>
    <x v="0"/>
    <x v="4"/>
    <x v="39"/>
    <x v="1"/>
    <x v="86"/>
    <x v="446"/>
    <x v="621"/>
    <x v="0"/>
    <x v="0"/>
    <x v="0"/>
    <x v="0"/>
    <x v="13"/>
    <x v="0"/>
    <x v="529"/>
    <x v="84"/>
    <x v="484"/>
    <x v="485"/>
    <x v="53"/>
    <x v="379"/>
    <x v="13"/>
    <x v="2"/>
    <x v="40"/>
  </r>
  <r>
    <x v="5"/>
    <x v="0"/>
    <x v="4"/>
    <x v="1"/>
    <x v="1"/>
    <x v="86"/>
    <x v="447"/>
    <x v="622"/>
    <x v="0"/>
    <x v="0"/>
    <x v="0"/>
    <x v="0"/>
    <x v="13"/>
    <x v="0"/>
    <x v="530"/>
    <x v="84"/>
    <x v="485"/>
    <x v="486"/>
    <x v="2"/>
    <x v="337"/>
    <x v="13"/>
    <x v="2"/>
    <x v="2"/>
  </r>
  <r>
    <x v="5"/>
    <x v="0"/>
    <x v="4"/>
    <x v="17"/>
    <x v="12"/>
    <x v="86"/>
    <x v="448"/>
    <x v="623"/>
    <x v="0"/>
    <x v="0"/>
    <x v="0"/>
    <x v="60"/>
    <x v="21"/>
    <x v="0"/>
    <x v="531"/>
    <x v="84"/>
    <x v="486"/>
    <x v="487"/>
    <x v="20"/>
    <x v="380"/>
    <x v="13"/>
    <x v="57"/>
    <x v="3"/>
  </r>
  <r>
    <x v="5"/>
    <x v="0"/>
    <x v="4"/>
    <x v="28"/>
    <x v="0"/>
    <x v="86"/>
    <x v="449"/>
    <x v="624"/>
    <x v="0"/>
    <x v="0"/>
    <x v="0"/>
    <x v="0"/>
    <x v="8"/>
    <x v="0"/>
    <x v="19"/>
    <x v="3"/>
    <x v="0"/>
    <x v="0"/>
    <x v="122"/>
    <x v="381"/>
    <x v="0"/>
    <x v="2"/>
    <x v="116"/>
  </r>
  <r>
    <x v="5"/>
    <x v="0"/>
    <x v="4"/>
    <x v="0"/>
    <x v="3"/>
    <x v="86"/>
    <x v="0"/>
    <x v="625"/>
    <x v="0"/>
    <x v="0"/>
    <x v="0"/>
    <x v="12"/>
    <x v="4"/>
    <x v="0"/>
    <x v="532"/>
    <x v="26"/>
    <x v="487"/>
    <x v="488"/>
    <x v="10"/>
    <x v="0"/>
    <x v="0"/>
    <x v="4"/>
    <x v="143"/>
  </r>
  <r>
    <x v="2"/>
    <x v="8"/>
    <x v="4"/>
    <x v="3"/>
    <x v="3"/>
    <x v="86"/>
    <x v="0"/>
    <x v="626"/>
    <x v="0"/>
    <x v="0"/>
    <x v="0"/>
    <x v="0"/>
    <x v="4"/>
    <x v="0"/>
    <x v="533"/>
    <x v="26"/>
    <x v="488"/>
    <x v="489"/>
    <x v="4"/>
    <x v="382"/>
    <x v="13"/>
    <x v="4"/>
    <x v="3"/>
  </r>
  <r>
    <x v="8"/>
    <x v="0"/>
    <x v="0"/>
    <x v="0"/>
    <x v="0"/>
    <x v="86"/>
    <x v="0"/>
    <x v="627"/>
    <x v="0"/>
    <x v="0"/>
    <x v="0"/>
    <x v="0"/>
    <x v="13"/>
    <x v="0"/>
    <x v="534"/>
    <x v="26"/>
    <x v="489"/>
    <x v="490"/>
    <x v="42"/>
    <x v="383"/>
    <x v="316"/>
    <x v="43"/>
    <x v="3"/>
  </r>
  <r>
    <x v="8"/>
    <x v="0"/>
    <x v="0"/>
    <x v="0"/>
    <x v="0"/>
    <x v="86"/>
    <x v="0"/>
    <x v="628"/>
    <x v="0"/>
    <x v="0"/>
    <x v="0"/>
    <x v="0"/>
    <x v="13"/>
    <x v="0"/>
    <x v="535"/>
    <x v="26"/>
    <x v="490"/>
    <x v="491"/>
    <x v="283"/>
    <x v="384"/>
    <x v="13"/>
    <x v="273"/>
    <x v="3"/>
  </r>
  <r>
    <x v="5"/>
    <x v="0"/>
    <x v="0"/>
    <x v="0"/>
    <x v="0"/>
    <x v="86"/>
    <x v="0"/>
    <x v="629"/>
    <x v="0"/>
    <x v="0"/>
    <x v="0"/>
    <x v="0"/>
    <x v="13"/>
    <x v="0"/>
    <x v="536"/>
    <x v="26"/>
    <x v="491"/>
    <x v="492"/>
    <x v="63"/>
    <x v="385"/>
    <x v="261"/>
    <x v="274"/>
    <x v="3"/>
  </r>
  <r>
    <x v="5"/>
    <x v="0"/>
    <x v="4"/>
    <x v="89"/>
    <x v="1"/>
    <x v="86"/>
    <x v="0"/>
    <x v="630"/>
    <x v="0"/>
    <x v="0"/>
    <x v="0"/>
    <x v="0"/>
    <x v="13"/>
    <x v="0"/>
    <x v="537"/>
    <x v="26"/>
    <x v="492"/>
    <x v="493"/>
    <x v="200"/>
    <x v="386"/>
    <x v="13"/>
    <x v="8"/>
    <x v="213"/>
  </r>
  <r>
    <x v="5"/>
    <x v="0"/>
    <x v="4"/>
    <x v="136"/>
    <x v="1"/>
    <x v="86"/>
    <x v="0"/>
    <x v="631"/>
    <x v="0"/>
    <x v="0"/>
    <x v="0"/>
    <x v="0"/>
    <x v="13"/>
    <x v="0"/>
    <x v="538"/>
    <x v="26"/>
    <x v="493"/>
    <x v="494"/>
    <x v="86"/>
    <x v="387"/>
    <x v="13"/>
    <x v="8"/>
    <x v="214"/>
  </r>
  <r>
    <x v="0"/>
    <x v="0"/>
    <x v="0"/>
    <x v="0"/>
    <x v="0"/>
    <x v="87"/>
    <x v="0"/>
    <x v="0"/>
    <x v="0"/>
    <x v="0"/>
    <x v="0"/>
    <x v="0"/>
    <x v="302"/>
    <x v="0"/>
    <x v="539"/>
    <x v="85"/>
    <x v="0"/>
    <x v="0"/>
    <x v="284"/>
    <x v="0"/>
    <x v="0"/>
    <x v="275"/>
    <x v="215"/>
  </r>
  <r>
    <x v="8"/>
    <x v="0"/>
    <x v="0"/>
    <x v="0"/>
    <x v="0"/>
    <x v="88"/>
    <x v="450"/>
    <x v="632"/>
    <x v="101"/>
    <x v="99"/>
    <x v="52"/>
    <x v="61"/>
    <x v="36"/>
    <x v="410"/>
    <x v="540"/>
    <x v="86"/>
    <x v="494"/>
    <x v="495"/>
    <x v="285"/>
    <x v="388"/>
    <x v="317"/>
    <x v="107"/>
    <x v="3"/>
  </r>
  <r>
    <x v="8"/>
    <x v="0"/>
    <x v="0"/>
    <x v="0"/>
    <x v="0"/>
    <x v="88"/>
    <x v="451"/>
    <x v="633"/>
    <x v="101"/>
    <x v="99"/>
    <x v="52"/>
    <x v="61"/>
    <x v="303"/>
    <x v="411"/>
    <x v="541"/>
    <x v="86"/>
    <x v="495"/>
    <x v="496"/>
    <x v="210"/>
    <x v="389"/>
    <x v="318"/>
    <x v="47"/>
    <x v="3"/>
  </r>
  <r>
    <x v="8"/>
    <x v="0"/>
    <x v="0"/>
    <x v="0"/>
    <x v="0"/>
    <x v="88"/>
    <x v="452"/>
    <x v="634"/>
    <x v="101"/>
    <x v="99"/>
    <x v="52"/>
    <x v="61"/>
    <x v="77"/>
    <x v="412"/>
    <x v="542"/>
    <x v="86"/>
    <x v="496"/>
    <x v="497"/>
    <x v="81"/>
    <x v="390"/>
    <x v="319"/>
    <x v="99"/>
    <x v="3"/>
  </r>
  <r>
    <x v="6"/>
    <x v="4"/>
    <x v="0"/>
    <x v="0"/>
    <x v="0"/>
    <x v="88"/>
    <x v="453"/>
    <x v="635"/>
    <x v="102"/>
    <x v="100"/>
    <x v="52"/>
    <x v="61"/>
    <x v="86"/>
    <x v="413"/>
    <x v="543"/>
    <x v="86"/>
    <x v="497"/>
    <x v="498"/>
    <x v="286"/>
    <x v="391"/>
    <x v="320"/>
    <x v="85"/>
    <x v="216"/>
  </r>
  <r>
    <x v="2"/>
    <x v="1"/>
    <x v="1"/>
    <x v="37"/>
    <x v="40"/>
    <x v="88"/>
    <x v="454"/>
    <x v="636"/>
    <x v="102"/>
    <x v="100"/>
    <x v="52"/>
    <x v="61"/>
    <x v="304"/>
    <x v="414"/>
    <x v="544"/>
    <x v="86"/>
    <x v="498"/>
    <x v="499"/>
    <x v="45"/>
    <x v="392"/>
    <x v="321"/>
    <x v="54"/>
    <x v="53"/>
  </r>
  <r>
    <x v="0"/>
    <x v="1"/>
    <x v="1"/>
    <x v="37"/>
    <x v="1"/>
    <x v="3"/>
    <x v="0"/>
    <x v="0"/>
    <x v="0"/>
    <x v="0"/>
    <x v="0"/>
    <x v="0"/>
    <x v="8"/>
    <x v="0"/>
    <x v="545"/>
    <x v="86"/>
    <x v="499"/>
    <x v="500"/>
    <x v="45"/>
    <x v="393"/>
    <x v="322"/>
    <x v="8"/>
    <x v="51"/>
  </r>
  <r>
    <x v="2"/>
    <x v="1"/>
    <x v="1"/>
    <x v="11"/>
    <x v="18"/>
    <x v="88"/>
    <x v="455"/>
    <x v="637"/>
    <x v="103"/>
    <x v="101"/>
    <x v="52"/>
    <x v="61"/>
    <x v="77"/>
    <x v="415"/>
    <x v="546"/>
    <x v="86"/>
    <x v="500"/>
    <x v="501"/>
    <x v="73"/>
    <x v="394"/>
    <x v="323"/>
    <x v="76"/>
    <x v="3"/>
  </r>
  <r>
    <x v="2"/>
    <x v="1"/>
    <x v="1"/>
    <x v="24"/>
    <x v="81"/>
    <x v="88"/>
    <x v="456"/>
    <x v="638"/>
    <x v="102"/>
    <x v="100"/>
    <x v="52"/>
    <x v="61"/>
    <x v="271"/>
    <x v="416"/>
    <x v="547"/>
    <x v="86"/>
    <x v="501"/>
    <x v="502"/>
    <x v="113"/>
    <x v="14"/>
    <x v="324"/>
    <x v="187"/>
    <x v="3"/>
  </r>
  <r>
    <x v="2"/>
    <x v="1"/>
    <x v="1"/>
    <x v="61"/>
    <x v="130"/>
    <x v="88"/>
    <x v="457"/>
    <x v="639"/>
    <x v="103"/>
    <x v="101"/>
    <x v="52"/>
    <x v="61"/>
    <x v="200"/>
    <x v="417"/>
    <x v="548"/>
    <x v="86"/>
    <x v="502"/>
    <x v="503"/>
    <x v="93"/>
    <x v="14"/>
    <x v="13"/>
    <x v="85"/>
    <x v="68"/>
  </r>
  <r>
    <x v="2"/>
    <x v="1"/>
    <x v="1"/>
    <x v="137"/>
    <x v="131"/>
    <x v="88"/>
    <x v="458"/>
    <x v="640"/>
    <x v="103"/>
    <x v="101"/>
    <x v="52"/>
    <x v="61"/>
    <x v="305"/>
    <x v="418"/>
    <x v="549"/>
    <x v="86"/>
    <x v="503"/>
    <x v="504"/>
    <x v="287"/>
    <x v="395"/>
    <x v="325"/>
    <x v="276"/>
    <x v="217"/>
  </r>
  <r>
    <x v="0"/>
    <x v="1"/>
    <x v="1"/>
    <x v="16"/>
    <x v="0"/>
    <x v="3"/>
    <x v="0"/>
    <x v="0"/>
    <x v="0"/>
    <x v="0"/>
    <x v="0"/>
    <x v="0"/>
    <x v="8"/>
    <x v="0"/>
    <x v="550"/>
    <x v="86"/>
    <x v="504"/>
    <x v="505"/>
    <x v="98"/>
    <x v="1"/>
    <x v="130"/>
    <x v="8"/>
    <x v="6"/>
  </r>
  <r>
    <x v="0"/>
    <x v="1"/>
    <x v="1"/>
    <x v="138"/>
    <x v="0"/>
    <x v="3"/>
    <x v="0"/>
    <x v="0"/>
    <x v="0"/>
    <x v="0"/>
    <x v="0"/>
    <x v="0"/>
    <x v="8"/>
    <x v="0"/>
    <x v="551"/>
    <x v="86"/>
    <x v="505"/>
    <x v="506"/>
    <x v="82"/>
    <x v="396"/>
    <x v="13"/>
    <x v="8"/>
    <x v="6"/>
  </r>
  <r>
    <x v="2"/>
    <x v="1"/>
    <x v="4"/>
    <x v="13"/>
    <x v="35"/>
    <x v="88"/>
    <x v="18"/>
    <x v="641"/>
    <x v="0"/>
    <x v="0"/>
    <x v="0"/>
    <x v="61"/>
    <x v="306"/>
    <x v="419"/>
    <x v="19"/>
    <x v="3"/>
    <x v="0"/>
    <x v="0"/>
    <x v="10"/>
    <x v="0"/>
    <x v="0"/>
    <x v="128"/>
    <x v="218"/>
  </r>
  <r>
    <x v="2"/>
    <x v="1"/>
    <x v="4"/>
    <x v="13"/>
    <x v="34"/>
    <x v="88"/>
    <x v="18"/>
    <x v="642"/>
    <x v="0"/>
    <x v="0"/>
    <x v="0"/>
    <x v="0"/>
    <x v="99"/>
    <x v="0"/>
    <x v="19"/>
    <x v="3"/>
    <x v="0"/>
    <x v="0"/>
    <x v="10"/>
    <x v="0"/>
    <x v="0"/>
    <x v="127"/>
    <x v="106"/>
  </r>
  <r>
    <x v="0"/>
    <x v="0"/>
    <x v="0"/>
    <x v="0"/>
    <x v="0"/>
    <x v="89"/>
    <x v="0"/>
    <x v="0"/>
    <x v="0"/>
    <x v="0"/>
    <x v="0"/>
    <x v="0"/>
    <x v="307"/>
    <x v="0"/>
    <x v="552"/>
    <x v="87"/>
    <x v="0"/>
    <x v="0"/>
    <x v="288"/>
    <x v="0"/>
    <x v="0"/>
    <x v="277"/>
    <x v="219"/>
  </r>
  <r>
    <x v="2"/>
    <x v="1"/>
    <x v="1"/>
    <x v="111"/>
    <x v="100"/>
    <x v="90"/>
    <x v="459"/>
    <x v="643"/>
    <x v="104"/>
    <x v="102"/>
    <x v="53"/>
    <x v="62"/>
    <x v="308"/>
    <x v="420"/>
    <x v="553"/>
    <x v="88"/>
    <x v="506"/>
    <x v="507"/>
    <x v="227"/>
    <x v="397"/>
    <x v="326"/>
    <x v="208"/>
    <x v="3"/>
  </r>
  <r>
    <x v="2"/>
    <x v="1"/>
    <x v="6"/>
    <x v="32"/>
    <x v="32"/>
    <x v="90"/>
    <x v="460"/>
    <x v="644"/>
    <x v="105"/>
    <x v="103"/>
    <x v="53"/>
    <x v="62"/>
    <x v="86"/>
    <x v="421"/>
    <x v="554"/>
    <x v="88"/>
    <x v="507"/>
    <x v="508"/>
    <x v="135"/>
    <x v="398"/>
    <x v="327"/>
    <x v="95"/>
    <x v="3"/>
  </r>
  <r>
    <x v="2"/>
    <x v="1"/>
    <x v="6"/>
    <x v="139"/>
    <x v="132"/>
    <x v="90"/>
    <x v="461"/>
    <x v="249"/>
    <x v="105"/>
    <x v="103"/>
    <x v="53"/>
    <x v="62"/>
    <x v="309"/>
    <x v="422"/>
    <x v="555"/>
    <x v="88"/>
    <x v="508"/>
    <x v="210"/>
    <x v="289"/>
    <x v="399"/>
    <x v="328"/>
    <x v="278"/>
    <x v="20"/>
  </r>
  <r>
    <x v="2"/>
    <x v="1"/>
    <x v="1"/>
    <x v="13"/>
    <x v="1"/>
    <x v="90"/>
    <x v="18"/>
    <x v="645"/>
    <x v="104"/>
    <x v="102"/>
    <x v="53"/>
    <x v="62"/>
    <x v="21"/>
    <x v="423"/>
    <x v="19"/>
    <x v="3"/>
    <x v="0"/>
    <x v="0"/>
    <x v="10"/>
    <x v="0"/>
    <x v="0"/>
    <x v="2"/>
    <x v="3"/>
  </r>
  <r>
    <x v="2"/>
    <x v="1"/>
    <x v="1"/>
    <x v="140"/>
    <x v="3"/>
    <x v="90"/>
    <x v="18"/>
    <x v="239"/>
    <x v="105"/>
    <x v="103"/>
    <x v="53"/>
    <x v="62"/>
    <x v="121"/>
    <x v="424"/>
    <x v="19"/>
    <x v="3"/>
    <x v="0"/>
    <x v="0"/>
    <x v="137"/>
    <x v="0"/>
    <x v="0"/>
    <x v="4"/>
    <x v="35"/>
  </r>
  <r>
    <x v="2"/>
    <x v="1"/>
    <x v="1"/>
    <x v="141"/>
    <x v="32"/>
    <x v="90"/>
    <x v="18"/>
    <x v="646"/>
    <x v="105"/>
    <x v="103"/>
    <x v="53"/>
    <x v="62"/>
    <x v="310"/>
    <x v="425"/>
    <x v="19"/>
    <x v="3"/>
    <x v="0"/>
    <x v="0"/>
    <x v="290"/>
    <x v="0"/>
    <x v="0"/>
    <x v="95"/>
    <x v="220"/>
  </r>
  <r>
    <x v="2"/>
    <x v="1"/>
    <x v="1"/>
    <x v="19"/>
    <x v="1"/>
    <x v="90"/>
    <x v="462"/>
    <x v="647"/>
    <x v="0"/>
    <x v="0"/>
    <x v="0"/>
    <x v="0"/>
    <x v="8"/>
    <x v="0"/>
    <x v="556"/>
    <x v="88"/>
    <x v="509"/>
    <x v="509"/>
    <x v="62"/>
    <x v="400"/>
    <x v="13"/>
    <x v="2"/>
    <x v="221"/>
  </r>
  <r>
    <x v="2"/>
    <x v="1"/>
    <x v="1"/>
    <x v="13"/>
    <x v="133"/>
    <x v="90"/>
    <x v="18"/>
    <x v="648"/>
    <x v="0"/>
    <x v="0"/>
    <x v="0"/>
    <x v="0"/>
    <x v="311"/>
    <x v="426"/>
    <x v="19"/>
    <x v="3"/>
    <x v="0"/>
    <x v="0"/>
    <x v="10"/>
    <x v="0"/>
    <x v="0"/>
    <x v="279"/>
    <x v="222"/>
  </r>
  <r>
    <x v="2"/>
    <x v="1"/>
    <x v="4"/>
    <x v="0"/>
    <x v="134"/>
    <x v="90"/>
    <x v="18"/>
    <x v="649"/>
    <x v="0"/>
    <x v="0"/>
    <x v="0"/>
    <x v="0"/>
    <x v="312"/>
    <x v="0"/>
    <x v="19"/>
    <x v="3"/>
    <x v="0"/>
    <x v="0"/>
    <x v="10"/>
    <x v="0"/>
    <x v="0"/>
    <x v="280"/>
    <x v="6"/>
  </r>
  <r>
    <x v="2"/>
    <x v="1"/>
    <x v="1"/>
    <x v="13"/>
    <x v="135"/>
    <x v="90"/>
    <x v="18"/>
    <x v="650"/>
    <x v="0"/>
    <x v="0"/>
    <x v="0"/>
    <x v="0"/>
    <x v="313"/>
    <x v="427"/>
    <x v="17"/>
    <x v="2"/>
    <x v="0"/>
    <x v="0"/>
    <x v="10"/>
    <x v="0"/>
    <x v="0"/>
    <x v="281"/>
    <x v="223"/>
  </r>
  <r>
    <x v="2"/>
    <x v="1"/>
    <x v="1"/>
    <x v="13"/>
    <x v="1"/>
    <x v="90"/>
    <x v="0"/>
    <x v="651"/>
    <x v="106"/>
    <x v="104"/>
    <x v="54"/>
    <x v="63"/>
    <x v="314"/>
    <x v="428"/>
    <x v="19"/>
    <x v="3"/>
    <x v="0"/>
    <x v="0"/>
    <x v="10"/>
    <x v="0"/>
    <x v="0"/>
    <x v="8"/>
    <x v="3"/>
  </r>
  <r>
    <x v="2"/>
    <x v="1"/>
    <x v="1"/>
    <x v="13"/>
    <x v="1"/>
    <x v="90"/>
    <x v="0"/>
    <x v="652"/>
    <x v="107"/>
    <x v="105"/>
    <x v="55"/>
    <x v="64"/>
    <x v="315"/>
    <x v="429"/>
    <x v="19"/>
    <x v="3"/>
    <x v="0"/>
    <x v="0"/>
    <x v="10"/>
    <x v="0"/>
    <x v="0"/>
    <x v="8"/>
    <x v="3"/>
  </r>
  <r>
    <x v="2"/>
    <x v="1"/>
    <x v="1"/>
    <x v="13"/>
    <x v="1"/>
    <x v="90"/>
    <x v="0"/>
    <x v="653"/>
    <x v="108"/>
    <x v="106"/>
    <x v="56"/>
    <x v="65"/>
    <x v="316"/>
    <x v="430"/>
    <x v="19"/>
    <x v="3"/>
    <x v="0"/>
    <x v="0"/>
    <x v="10"/>
    <x v="0"/>
    <x v="0"/>
    <x v="8"/>
    <x v="3"/>
  </r>
  <r>
    <x v="2"/>
    <x v="1"/>
    <x v="1"/>
    <x v="13"/>
    <x v="1"/>
    <x v="90"/>
    <x v="0"/>
    <x v="654"/>
    <x v="109"/>
    <x v="107"/>
    <x v="57"/>
    <x v="66"/>
    <x v="208"/>
    <x v="431"/>
    <x v="19"/>
    <x v="3"/>
    <x v="0"/>
    <x v="0"/>
    <x v="10"/>
    <x v="0"/>
    <x v="0"/>
    <x v="8"/>
    <x v="3"/>
  </r>
  <r>
    <x v="11"/>
    <x v="0"/>
    <x v="1"/>
    <x v="13"/>
    <x v="1"/>
    <x v="90"/>
    <x v="0"/>
    <x v="655"/>
    <x v="70"/>
    <x v="68"/>
    <x v="38"/>
    <x v="40"/>
    <x v="195"/>
    <x v="432"/>
    <x v="19"/>
    <x v="3"/>
    <x v="0"/>
    <x v="0"/>
    <x v="10"/>
    <x v="0"/>
    <x v="0"/>
    <x v="8"/>
    <x v="3"/>
  </r>
  <r>
    <x v="2"/>
    <x v="1"/>
    <x v="1"/>
    <x v="13"/>
    <x v="1"/>
    <x v="90"/>
    <x v="0"/>
    <x v="656"/>
    <x v="110"/>
    <x v="108"/>
    <x v="33"/>
    <x v="35"/>
    <x v="317"/>
    <x v="433"/>
    <x v="19"/>
    <x v="3"/>
    <x v="0"/>
    <x v="0"/>
    <x v="10"/>
    <x v="0"/>
    <x v="0"/>
    <x v="8"/>
    <x v="3"/>
  </r>
  <r>
    <x v="2"/>
    <x v="1"/>
    <x v="1"/>
    <x v="13"/>
    <x v="1"/>
    <x v="90"/>
    <x v="0"/>
    <x v="657"/>
    <x v="110"/>
    <x v="108"/>
    <x v="33"/>
    <x v="35"/>
    <x v="318"/>
    <x v="434"/>
    <x v="19"/>
    <x v="3"/>
    <x v="0"/>
    <x v="0"/>
    <x v="10"/>
    <x v="0"/>
    <x v="0"/>
    <x v="8"/>
    <x v="3"/>
  </r>
  <r>
    <x v="2"/>
    <x v="1"/>
    <x v="1"/>
    <x v="13"/>
    <x v="1"/>
    <x v="90"/>
    <x v="0"/>
    <x v="658"/>
    <x v="70"/>
    <x v="68"/>
    <x v="38"/>
    <x v="40"/>
    <x v="319"/>
    <x v="435"/>
    <x v="19"/>
    <x v="3"/>
    <x v="0"/>
    <x v="0"/>
    <x v="10"/>
    <x v="0"/>
    <x v="0"/>
    <x v="8"/>
    <x v="3"/>
  </r>
  <r>
    <x v="2"/>
    <x v="1"/>
    <x v="1"/>
    <x v="13"/>
    <x v="1"/>
    <x v="90"/>
    <x v="0"/>
    <x v="659"/>
    <x v="70"/>
    <x v="68"/>
    <x v="38"/>
    <x v="40"/>
    <x v="320"/>
    <x v="436"/>
    <x v="19"/>
    <x v="3"/>
    <x v="0"/>
    <x v="0"/>
    <x v="10"/>
    <x v="0"/>
    <x v="0"/>
    <x v="8"/>
    <x v="3"/>
  </r>
  <r>
    <x v="2"/>
    <x v="1"/>
    <x v="1"/>
    <x v="13"/>
    <x v="1"/>
    <x v="90"/>
    <x v="0"/>
    <x v="660"/>
    <x v="111"/>
    <x v="109"/>
    <x v="58"/>
    <x v="67"/>
    <x v="321"/>
    <x v="437"/>
    <x v="19"/>
    <x v="3"/>
    <x v="0"/>
    <x v="0"/>
    <x v="10"/>
    <x v="0"/>
    <x v="0"/>
    <x v="8"/>
    <x v="3"/>
  </r>
  <r>
    <x v="2"/>
    <x v="1"/>
    <x v="1"/>
    <x v="13"/>
    <x v="1"/>
    <x v="90"/>
    <x v="0"/>
    <x v="661"/>
    <x v="112"/>
    <x v="110"/>
    <x v="59"/>
    <x v="68"/>
    <x v="322"/>
    <x v="438"/>
    <x v="19"/>
    <x v="3"/>
    <x v="0"/>
    <x v="0"/>
    <x v="10"/>
    <x v="0"/>
    <x v="0"/>
    <x v="8"/>
    <x v="3"/>
  </r>
  <r>
    <x v="2"/>
    <x v="1"/>
    <x v="1"/>
    <x v="13"/>
    <x v="1"/>
    <x v="90"/>
    <x v="0"/>
    <x v="662"/>
    <x v="113"/>
    <x v="111"/>
    <x v="60"/>
    <x v="58"/>
    <x v="323"/>
    <x v="439"/>
    <x v="19"/>
    <x v="3"/>
    <x v="0"/>
    <x v="0"/>
    <x v="10"/>
    <x v="0"/>
    <x v="0"/>
    <x v="8"/>
    <x v="3"/>
  </r>
  <r>
    <x v="2"/>
    <x v="1"/>
    <x v="1"/>
    <x v="13"/>
    <x v="1"/>
    <x v="90"/>
    <x v="0"/>
    <x v="663"/>
    <x v="114"/>
    <x v="112"/>
    <x v="61"/>
    <x v="69"/>
    <x v="324"/>
    <x v="440"/>
    <x v="19"/>
    <x v="3"/>
    <x v="0"/>
    <x v="0"/>
    <x v="10"/>
    <x v="0"/>
    <x v="0"/>
    <x v="8"/>
    <x v="3"/>
  </r>
  <r>
    <x v="0"/>
    <x v="0"/>
    <x v="0"/>
    <x v="0"/>
    <x v="0"/>
    <x v="91"/>
    <x v="0"/>
    <x v="0"/>
    <x v="0"/>
    <x v="0"/>
    <x v="0"/>
    <x v="0"/>
    <x v="325"/>
    <x v="0"/>
    <x v="557"/>
    <x v="89"/>
    <x v="0"/>
    <x v="0"/>
    <x v="52"/>
    <x v="0"/>
    <x v="0"/>
    <x v="48"/>
    <x v="3"/>
  </r>
  <r>
    <x v="8"/>
    <x v="0"/>
    <x v="0"/>
    <x v="0"/>
    <x v="0"/>
    <x v="92"/>
    <x v="463"/>
    <x v="664"/>
    <x v="115"/>
    <x v="113"/>
    <x v="62"/>
    <x v="70"/>
    <x v="229"/>
    <x v="441"/>
    <x v="558"/>
    <x v="90"/>
    <x v="510"/>
    <x v="510"/>
    <x v="44"/>
    <x v="401"/>
    <x v="329"/>
    <x v="46"/>
    <x v="3"/>
  </r>
  <r>
    <x v="8"/>
    <x v="0"/>
    <x v="0"/>
    <x v="0"/>
    <x v="0"/>
    <x v="92"/>
    <x v="464"/>
    <x v="665"/>
    <x v="115"/>
    <x v="113"/>
    <x v="62"/>
    <x v="70"/>
    <x v="326"/>
    <x v="442"/>
    <x v="559"/>
    <x v="90"/>
    <x v="511"/>
    <x v="511"/>
    <x v="291"/>
    <x v="402"/>
    <x v="330"/>
    <x v="282"/>
    <x v="3"/>
  </r>
  <r>
    <x v="8"/>
    <x v="0"/>
    <x v="0"/>
    <x v="0"/>
    <x v="0"/>
    <x v="92"/>
    <x v="465"/>
    <x v="666"/>
    <x v="115"/>
    <x v="113"/>
    <x v="62"/>
    <x v="70"/>
    <x v="56"/>
    <x v="443"/>
    <x v="560"/>
    <x v="90"/>
    <x v="512"/>
    <x v="512"/>
    <x v="141"/>
    <x v="403"/>
    <x v="331"/>
    <x v="130"/>
    <x v="3"/>
  </r>
  <r>
    <x v="0"/>
    <x v="0"/>
    <x v="0"/>
    <x v="0"/>
    <x v="0"/>
    <x v="93"/>
    <x v="0"/>
    <x v="0"/>
    <x v="0"/>
    <x v="0"/>
    <x v="0"/>
    <x v="0"/>
    <x v="327"/>
    <x v="0"/>
    <x v="561"/>
    <x v="91"/>
    <x v="0"/>
    <x v="0"/>
    <x v="292"/>
    <x v="0"/>
    <x v="0"/>
    <x v="283"/>
    <x v="224"/>
  </r>
  <r>
    <x v="8"/>
    <x v="0"/>
    <x v="0"/>
    <x v="0"/>
    <x v="0"/>
    <x v="94"/>
    <x v="466"/>
    <x v="667"/>
    <x v="0"/>
    <x v="0"/>
    <x v="0"/>
    <x v="0"/>
    <x v="13"/>
    <x v="0"/>
    <x v="562"/>
    <x v="92"/>
    <x v="513"/>
    <x v="513"/>
    <x v="42"/>
    <x v="404"/>
    <x v="332"/>
    <x v="43"/>
    <x v="3"/>
  </r>
  <r>
    <x v="8"/>
    <x v="0"/>
    <x v="0"/>
    <x v="0"/>
    <x v="0"/>
    <x v="94"/>
    <x v="467"/>
    <x v="668"/>
    <x v="0"/>
    <x v="0"/>
    <x v="0"/>
    <x v="0"/>
    <x v="13"/>
    <x v="0"/>
    <x v="563"/>
    <x v="92"/>
    <x v="514"/>
    <x v="514"/>
    <x v="236"/>
    <x v="405"/>
    <x v="333"/>
    <x v="218"/>
    <x v="3"/>
  </r>
  <r>
    <x v="11"/>
    <x v="0"/>
    <x v="1"/>
    <x v="39"/>
    <x v="42"/>
    <x v="94"/>
    <x v="468"/>
    <x v="669"/>
    <x v="116"/>
    <x v="114"/>
    <x v="63"/>
    <x v="71"/>
    <x v="53"/>
    <x v="444"/>
    <x v="564"/>
    <x v="92"/>
    <x v="515"/>
    <x v="515"/>
    <x v="53"/>
    <x v="406"/>
    <x v="334"/>
    <x v="39"/>
    <x v="3"/>
  </r>
  <r>
    <x v="8"/>
    <x v="0"/>
    <x v="0"/>
    <x v="0"/>
    <x v="0"/>
    <x v="94"/>
    <x v="469"/>
    <x v="670"/>
    <x v="0"/>
    <x v="0"/>
    <x v="0"/>
    <x v="0"/>
    <x v="79"/>
    <x v="445"/>
    <x v="565"/>
    <x v="92"/>
    <x v="516"/>
    <x v="516"/>
    <x v="60"/>
    <x v="407"/>
    <x v="335"/>
    <x v="75"/>
    <x v="162"/>
  </r>
  <r>
    <x v="11"/>
    <x v="0"/>
    <x v="1"/>
    <x v="81"/>
    <x v="68"/>
    <x v="94"/>
    <x v="470"/>
    <x v="671"/>
    <x v="116"/>
    <x v="114"/>
    <x v="63"/>
    <x v="71"/>
    <x v="56"/>
    <x v="446"/>
    <x v="566"/>
    <x v="92"/>
    <x v="517"/>
    <x v="517"/>
    <x v="52"/>
    <x v="202"/>
    <x v="13"/>
    <x v="48"/>
    <x v="3"/>
  </r>
  <r>
    <x v="11"/>
    <x v="0"/>
    <x v="1"/>
    <x v="37"/>
    <x v="38"/>
    <x v="94"/>
    <x v="471"/>
    <x v="672"/>
    <x v="116"/>
    <x v="114"/>
    <x v="63"/>
    <x v="71"/>
    <x v="77"/>
    <x v="447"/>
    <x v="567"/>
    <x v="92"/>
    <x v="518"/>
    <x v="518"/>
    <x v="45"/>
    <x v="408"/>
    <x v="336"/>
    <x v="51"/>
    <x v="3"/>
  </r>
  <r>
    <x v="11"/>
    <x v="0"/>
    <x v="1"/>
    <x v="37"/>
    <x v="38"/>
    <x v="94"/>
    <x v="472"/>
    <x v="673"/>
    <x v="116"/>
    <x v="114"/>
    <x v="63"/>
    <x v="71"/>
    <x v="53"/>
    <x v="448"/>
    <x v="568"/>
    <x v="92"/>
    <x v="519"/>
    <x v="519"/>
    <x v="45"/>
    <x v="14"/>
    <x v="337"/>
    <x v="51"/>
    <x v="3"/>
  </r>
  <r>
    <x v="11"/>
    <x v="0"/>
    <x v="1"/>
    <x v="2"/>
    <x v="2"/>
    <x v="94"/>
    <x v="473"/>
    <x v="674"/>
    <x v="0"/>
    <x v="0"/>
    <x v="0"/>
    <x v="0"/>
    <x v="328"/>
    <x v="0"/>
    <x v="569"/>
    <x v="92"/>
    <x v="520"/>
    <x v="520"/>
    <x v="3"/>
    <x v="409"/>
    <x v="13"/>
    <x v="3"/>
    <x v="3"/>
  </r>
  <r>
    <x v="11"/>
    <x v="0"/>
    <x v="1"/>
    <x v="142"/>
    <x v="1"/>
    <x v="94"/>
    <x v="474"/>
    <x v="675"/>
    <x v="0"/>
    <x v="0"/>
    <x v="0"/>
    <x v="0"/>
    <x v="13"/>
    <x v="0"/>
    <x v="570"/>
    <x v="92"/>
    <x v="521"/>
    <x v="521"/>
    <x v="293"/>
    <x v="410"/>
    <x v="13"/>
    <x v="8"/>
    <x v="225"/>
  </r>
  <r>
    <x v="11"/>
    <x v="0"/>
    <x v="4"/>
    <x v="13"/>
    <x v="136"/>
    <x v="94"/>
    <x v="18"/>
    <x v="676"/>
    <x v="0"/>
    <x v="0"/>
    <x v="0"/>
    <x v="0"/>
    <x v="329"/>
    <x v="0"/>
    <x v="19"/>
    <x v="3"/>
    <x v="0"/>
    <x v="0"/>
    <x v="10"/>
    <x v="0"/>
    <x v="0"/>
    <x v="284"/>
    <x v="226"/>
  </r>
  <r>
    <x v="11"/>
    <x v="0"/>
    <x v="4"/>
    <x v="13"/>
    <x v="110"/>
    <x v="94"/>
    <x v="18"/>
    <x v="677"/>
    <x v="0"/>
    <x v="0"/>
    <x v="0"/>
    <x v="0"/>
    <x v="244"/>
    <x v="0"/>
    <x v="19"/>
    <x v="3"/>
    <x v="0"/>
    <x v="0"/>
    <x v="10"/>
    <x v="0"/>
    <x v="0"/>
    <x v="220"/>
    <x v="227"/>
  </r>
  <r>
    <x v="8"/>
    <x v="0"/>
    <x v="0"/>
    <x v="0"/>
    <x v="0"/>
    <x v="94"/>
    <x v="475"/>
    <x v="678"/>
    <x v="0"/>
    <x v="0"/>
    <x v="63"/>
    <x v="71"/>
    <x v="13"/>
    <x v="0"/>
    <x v="571"/>
    <x v="23"/>
    <x v="522"/>
    <x v="522"/>
    <x v="294"/>
    <x v="411"/>
    <x v="338"/>
    <x v="285"/>
    <x v="3"/>
  </r>
  <r>
    <x v="8"/>
    <x v="0"/>
    <x v="0"/>
    <x v="0"/>
    <x v="0"/>
    <x v="94"/>
    <x v="476"/>
    <x v="679"/>
    <x v="117"/>
    <x v="115"/>
    <x v="63"/>
    <x v="71"/>
    <x v="330"/>
    <x v="449"/>
    <x v="572"/>
    <x v="23"/>
    <x v="523"/>
    <x v="523"/>
    <x v="39"/>
    <x v="412"/>
    <x v="339"/>
    <x v="38"/>
    <x v="3"/>
  </r>
  <r>
    <x v="8"/>
    <x v="0"/>
    <x v="0"/>
    <x v="0"/>
    <x v="0"/>
    <x v="94"/>
    <x v="477"/>
    <x v="680"/>
    <x v="0"/>
    <x v="0"/>
    <x v="63"/>
    <x v="71"/>
    <x v="13"/>
    <x v="0"/>
    <x v="573"/>
    <x v="23"/>
    <x v="524"/>
    <x v="524"/>
    <x v="81"/>
    <x v="413"/>
    <x v="340"/>
    <x v="99"/>
    <x v="3"/>
  </r>
  <r>
    <x v="9"/>
    <x v="0"/>
    <x v="1"/>
    <x v="96"/>
    <x v="65"/>
    <x v="94"/>
    <x v="478"/>
    <x v="681"/>
    <x v="118"/>
    <x v="116"/>
    <x v="63"/>
    <x v="71"/>
    <x v="62"/>
    <x v="450"/>
    <x v="574"/>
    <x v="23"/>
    <x v="525"/>
    <x v="525"/>
    <x v="60"/>
    <x v="208"/>
    <x v="341"/>
    <x v="60"/>
    <x v="3"/>
  </r>
  <r>
    <x v="9"/>
    <x v="0"/>
    <x v="1"/>
    <x v="37"/>
    <x v="38"/>
    <x v="94"/>
    <x v="479"/>
    <x v="682"/>
    <x v="118"/>
    <x v="116"/>
    <x v="63"/>
    <x v="71"/>
    <x v="53"/>
    <x v="451"/>
    <x v="575"/>
    <x v="23"/>
    <x v="526"/>
    <x v="526"/>
    <x v="45"/>
    <x v="414"/>
    <x v="342"/>
    <x v="51"/>
    <x v="3"/>
  </r>
  <r>
    <x v="9"/>
    <x v="0"/>
    <x v="1"/>
    <x v="133"/>
    <x v="137"/>
    <x v="94"/>
    <x v="480"/>
    <x v="683"/>
    <x v="119"/>
    <x v="117"/>
    <x v="63"/>
    <x v="71"/>
    <x v="9"/>
    <x v="452"/>
    <x v="576"/>
    <x v="23"/>
    <x v="527"/>
    <x v="527"/>
    <x v="280"/>
    <x v="415"/>
    <x v="343"/>
    <x v="286"/>
    <x v="228"/>
  </r>
  <r>
    <x v="9"/>
    <x v="0"/>
    <x v="1"/>
    <x v="18"/>
    <x v="33"/>
    <x v="94"/>
    <x v="481"/>
    <x v="684"/>
    <x v="119"/>
    <x v="117"/>
    <x v="63"/>
    <x v="71"/>
    <x v="78"/>
    <x v="453"/>
    <x v="577"/>
    <x v="23"/>
    <x v="528"/>
    <x v="528"/>
    <x v="81"/>
    <x v="416"/>
    <x v="159"/>
    <x v="99"/>
    <x v="3"/>
  </r>
  <r>
    <x v="9"/>
    <x v="0"/>
    <x v="1"/>
    <x v="120"/>
    <x v="111"/>
    <x v="94"/>
    <x v="482"/>
    <x v="685"/>
    <x v="119"/>
    <x v="117"/>
    <x v="63"/>
    <x v="71"/>
    <x v="304"/>
    <x v="454"/>
    <x v="578"/>
    <x v="23"/>
    <x v="529"/>
    <x v="529"/>
    <x v="87"/>
    <x v="417"/>
    <x v="128"/>
    <x v="223"/>
    <x v="3"/>
  </r>
  <r>
    <x v="9"/>
    <x v="0"/>
    <x v="1"/>
    <x v="143"/>
    <x v="138"/>
    <x v="94"/>
    <x v="483"/>
    <x v="686"/>
    <x v="119"/>
    <x v="117"/>
    <x v="63"/>
    <x v="71"/>
    <x v="55"/>
    <x v="455"/>
    <x v="579"/>
    <x v="23"/>
    <x v="530"/>
    <x v="530"/>
    <x v="51"/>
    <x v="418"/>
    <x v="344"/>
    <x v="62"/>
    <x v="3"/>
  </r>
  <r>
    <x v="9"/>
    <x v="0"/>
    <x v="1"/>
    <x v="16"/>
    <x v="34"/>
    <x v="94"/>
    <x v="484"/>
    <x v="687"/>
    <x v="120"/>
    <x v="118"/>
    <x v="63"/>
    <x v="71"/>
    <x v="99"/>
    <x v="0"/>
    <x v="580"/>
    <x v="23"/>
    <x v="531"/>
    <x v="531"/>
    <x v="98"/>
    <x v="419"/>
    <x v="13"/>
    <x v="127"/>
    <x v="3"/>
  </r>
  <r>
    <x v="9"/>
    <x v="0"/>
    <x v="1"/>
    <x v="144"/>
    <x v="139"/>
    <x v="94"/>
    <x v="485"/>
    <x v="688"/>
    <x v="121"/>
    <x v="119"/>
    <x v="63"/>
    <x v="71"/>
    <x v="331"/>
    <x v="456"/>
    <x v="581"/>
    <x v="23"/>
    <x v="532"/>
    <x v="532"/>
    <x v="295"/>
    <x v="420"/>
    <x v="345"/>
    <x v="287"/>
    <x v="229"/>
  </r>
  <r>
    <x v="9"/>
    <x v="0"/>
    <x v="1"/>
    <x v="145"/>
    <x v="4"/>
    <x v="94"/>
    <x v="486"/>
    <x v="689"/>
    <x v="121"/>
    <x v="119"/>
    <x v="63"/>
    <x v="71"/>
    <x v="5"/>
    <x v="457"/>
    <x v="582"/>
    <x v="23"/>
    <x v="533"/>
    <x v="533"/>
    <x v="296"/>
    <x v="421"/>
    <x v="346"/>
    <x v="5"/>
    <x v="230"/>
  </r>
  <r>
    <x v="9"/>
    <x v="0"/>
    <x v="1"/>
    <x v="19"/>
    <x v="16"/>
    <x v="94"/>
    <x v="487"/>
    <x v="690"/>
    <x v="121"/>
    <x v="119"/>
    <x v="63"/>
    <x v="71"/>
    <x v="64"/>
    <x v="458"/>
    <x v="583"/>
    <x v="23"/>
    <x v="534"/>
    <x v="534"/>
    <x v="62"/>
    <x v="422"/>
    <x v="347"/>
    <x v="20"/>
    <x v="3"/>
  </r>
  <r>
    <x v="9"/>
    <x v="0"/>
    <x v="1"/>
    <x v="146"/>
    <x v="129"/>
    <x v="94"/>
    <x v="488"/>
    <x v="691"/>
    <x v="122"/>
    <x v="120"/>
    <x v="63"/>
    <x v="71"/>
    <x v="332"/>
    <x v="459"/>
    <x v="584"/>
    <x v="23"/>
    <x v="535"/>
    <x v="535"/>
    <x v="297"/>
    <x v="423"/>
    <x v="348"/>
    <x v="272"/>
    <x v="3"/>
  </r>
  <r>
    <x v="9"/>
    <x v="0"/>
    <x v="1"/>
    <x v="138"/>
    <x v="32"/>
    <x v="94"/>
    <x v="489"/>
    <x v="692"/>
    <x v="121"/>
    <x v="119"/>
    <x v="63"/>
    <x v="71"/>
    <x v="94"/>
    <x v="460"/>
    <x v="585"/>
    <x v="23"/>
    <x v="536"/>
    <x v="536"/>
    <x v="82"/>
    <x v="424"/>
    <x v="349"/>
    <x v="95"/>
    <x v="20"/>
  </r>
  <r>
    <x v="9"/>
    <x v="0"/>
    <x v="1"/>
    <x v="138"/>
    <x v="32"/>
    <x v="94"/>
    <x v="490"/>
    <x v="693"/>
    <x v="122"/>
    <x v="120"/>
    <x v="63"/>
    <x v="71"/>
    <x v="88"/>
    <x v="461"/>
    <x v="586"/>
    <x v="23"/>
    <x v="537"/>
    <x v="537"/>
    <x v="82"/>
    <x v="425"/>
    <x v="350"/>
    <x v="95"/>
    <x v="20"/>
  </r>
  <r>
    <x v="9"/>
    <x v="0"/>
    <x v="1"/>
    <x v="138"/>
    <x v="32"/>
    <x v="94"/>
    <x v="491"/>
    <x v="694"/>
    <x v="121"/>
    <x v="119"/>
    <x v="63"/>
    <x v="71"/>
    <x v="300"/>
    <x v="462"/>
    <x v="587"/>
    <x v="23"/>
    <x v="538"/>
    <x v="538"/>
    <x v="82"/>
    <x v="426"/>
    <x v="351"/>
    <x v="95"/>
    <x v="20"/>
  </r>
  <r>
    <x v="9"/>
    <x v="0"/>
    <x v="1"/>
    <x v="147"/>
    <x v="1"/>
    <x v="94"/>
    <x v="492"/>
    <x v="695"/>
    <x v="0"/>
    <x v="0"/>
    <x v="63"/>
    <x v="71"/>
    <x v="13"/>
    <x v="0"/>
    <x v="588"/>
    <x v="23"/>
    <x v="539"/>
    <x v="539"/>
    <x v="298"/>
    <x v="427"/>
    <x v="13"/>
    <x v="2"/>
    <x v="231"/>
  </r>
  <r>
    <x v="9"/>
    <x v="0"/>
    <x v="1"/>
    <x v="148"/>
    <x v="140"/>
    <x v="94"/>
    <x v="493"/>
    <x v="696"/>
    <x v="121"/>
    <x v="119"/>
    <x v="63"/>
    <x v="71"/>
    <x v="195"/>
    <x v="463"/>
    <x v="589"/>
    <x v="23"/>
    <x v="540"/>
    <x v="540"/>
    <x v="299"/>
    <x v="428"/>
    <x v="352"/>
    <x v="266"/>
    <x v="3"/>
  </r>
  <r>
    <x v="9"/>
    <x v="0"/>
    <x v="1"/>
    <x v="149"/>
    <x v="141"/>
    <x v="94"/>
    <x v="494"/>
    <x v="697"/>
    <x v="121"/>
    <x v="119"/>
    <x v="63"/>
    <x v="71"/>
    <x v="333"/>
    <x v="464"/>
    <x v="590"/>
    <x v="23"/>
    <x v="541"/>
    <x v="541"/>
    <x v="300"/>
    <x v="429"/>
    <x v="353"/>
    <x v="288"/>
    <x v="3"/>
  </r>
  <r>
    <x v="9"/>
    <x v="0"/>
    <x v="1"/>
    <x v="126"/>
    <x v="118"/>
    <x v="94"/>
    <x v="495"/>
    <x v="698"/>
    <x v="0"/>
    <x v="0"/>
    <x v="63"/>
    <x v="71"/>
    <x v="269"/>
    <x v="0"/>
    <x v="591"/>
    <x v="23"/>
    <x v="542"/>
    <x v="542"/>
    <x v="252"/>
    <x v="430"/>
    <x v="354"/>
    <x v="237"/>
    <x v="3"/>
  </r>
  <r>
    <x v="9"/>
    <x v="0"/>
    <x v="1"/>
    <x v="100"/>
    <x v="88"/>
    <x v="94"/>
    <x v="496"/>
    <x v="699"/>
    <x v="0"/>
    <x v="0"/>
    <x v="63"/>
    <x v="71"/>
    <x v="252"/>
    <x v="0"/>
    <x v="592"/>
    <x v="23"/>
    <x v="543"/>
    <x v="543"/>
    <x v="37"/>
    <x v="14"/>
    <x v="355"/>
    <x v="36"/>
    <x v="3"/>
  </r>
  <r>
    <x v="9"/>
    <x v="0"/>
    <x v="1"/>
    <x v="150"/>
    <x v="142"/>
    <x v="94"/>
    <x v="497"/>
    <x v="700"/>
    <x v="120"/>
    <x v="118"/>
    <x v="63"/>
    <x v="71"/>
    <x v="259"/>
    <x v="465"/>
    <x v="593"/>
    <x v="23"/>
    <x v="544"/>
    <x v="544"/>
    <x v="301"/>
    <x v="431"/>
    <x v="356"/>
    <x v="289"/>
    <x v="3"/>
  </r>
  <r>
    <x v="9"/>
    <x v="0"/>
    <x v="1"/>
    <x v="151"/>
    <x v="143"/>
    <x v="94"/>
    <x v="498"/>
    <x v="701"/>
    <x v="120"/>
    <x v="118"/>
    <x v="63"/>
    <x v="71"/>
    <x v="132"/>
    <x v="466"/>
    <x v="594"/>
    <x v="23"/>
    <x v="545"/>
    <x v="545"/>
    <x v="302"/>
    <x v="432"/>
    <x v="357"/>
    <x v="290"/>
    <x v="3"/>
  </r>
  <r>
    <x v="9"/>
    <x v="0"/>
    <x v="1"/>
    <x v="152"/>
    <x v="144"/>
    <x v="94"/>
    <x v="499"/>
    <x v="702"/>
    <x v="119"/>
    <x v="117"/>
    <x v="63"/>
    <x v="71"/>
    <x v="243"/>
    <x v="467"/>
    <x v="595"/>
    <x v="23"/>
    <x v="546"/>
    <x v="546"/>
    <x v="303"/>
    <x v="433"/>
    <x v="358"/>
    <x v="291"/>
    <x v="3"/>
  </r>
  <r>
    <x v="5"/>
    <x v="0"/>
    <x v="0"/>
    <x v="0"/>
    <x v="0"/>
    <x v="94"/>
    <x v="500"/>
    <x v="703"/>
    <x v="119"/>
    <x v="117"/>
    <x v="63"/>
    <x v="71"/>
    <x v="4"/>
    <x v="468"/>
    <x v="596"/>
    <x v="23"/>
    <x v="547"/>
    <x v="547"/>
    <x v="304"/>
    <x v="434"/>
    <x v="13"/>
    <x v="4"/>
    <x v="232"/>
  </r>
  <r>
    <x v="8"/>
    <x v="0"/>
    <x v="0"/>
    <x v="0"/>
    <x v="0"/>
    <x v="94"/>
    <x v="501"/>
    <x v="704"/>
    <x v="0"/>
    <x v="0"/>
    <x v="63"/>
    <x v="71"/>
    <x v="13"/>
    <x v="0"/>
    <x v="597"/>
    <x v="23"/>
    <x v="548"/>
    <x v="548"/>
    <x v="305"/>
    <x v="14"/>
    <x v="13"/>
    <x v="292"/>
    <x v="95"/>
  </r>
  <r>
    <x v="9"/>
    <x v="0"/>
    <x v="1"/>
    <x v="153"/>
    <x v="1"/>
    <x v="94"/>
    <x v="502"/>
    <x v="705"/>
    <x v="0"/>
    <x v="0"/>
    <x v="63"/>
    <x v="71"/>
    <x v="13"/>
    <x v="0"/>
    <x v="598"/>
    <x v="23"/>
    <x v="549"/>
    <x v="549"/>
    <x v="306"/>
    <x v="14"/>
    <x v="13"/>
    <x v="2"/>
    <x v="233"/>
  </r>
  <r>
    <x v="9"/>
    <x v="0"/>
    <x v="1"/>
    <x v="13"/>
    <x v="145"/>
    <x v="94"/>
    <x v="18"/>
    <x v="706"/>
    <x v="0"/>
    <x v="0"/>
    <x v="0"/>
    <x v="0"/>
    <x v="334"/>
    <x v="469"/>
    <x v="19"/>
    <x v="3"/>
    <x v="0"/>
    <x v="0"/>
    <x v="10"/>
    <x v="0"/>
    <x v="0"/>
    <x v="293"/>
    <x v="234"/>
  </r>
  <r>
    <x v="9"/>
    <x v="0"/>
    <x v="1"/>
    <x v="13"/>
    <x v="1"/>
    <x v="94"/>
    <x v="18"/>
    <x v="707"/>
    <x v="121"/>
    <x v="119"/>
    <x v="63"/>
    <x v="71"/>
    <x v="311"/>
    <x v="470"/>
    <x v="19"/>
    <x v="3"/>
    <x v="0"/>
    <x v="0"/>
    <x v="10"/>
    <x v="0"/>
    <x v="0"/>
    <x v="2"/>
    <x v="3"/>
  </r>
  <r>
    <x v="9"/>
    <x v="0"/>
    <x v="1"/>
    <x v="13"/>
    <x v="1"/>
    <x v="94"/>
    <x v="18"/>
    <x v="708"/>
    <x v="119"/>
    <x v="117"/>
    <x v="63"/>
    <x v="71"/>
    <x v="53"/>
    <x v="471"/>
    <x v="19"/>
    <x v="3"/>
    <x v="0"/>
    <x v="0"/>
    <x v="10"/>
    <x v="0"/>
    <x v="0"/>
    <x v="2"/>
    <x v="3"/>
  </r>
  <r>
    <x v="9"/>
    <x v="0"/>
    <x v="1"/>
    <x v="13"/>
    <x v="1"/>
    <x v="94"/>
    <x v="18"/>
    <x v="709"/>
    <x v="121"/>
    <x v="119"/>
    <x v="63"/>
    <x v="71"/>
    <x v="89"/>
    <x v="472"/>
    <x v="19"/>
    <x v="3"/>
    <x v="0"/>
    <x v="0"/>
    <x v="10"/>
    <x v="0"/>
    <x v="0"/>
    <x v="2"/>
    <x v="3"/>
  </r>
  <r>
    <x v="0"/>
    <x v="0"/>
    <x v="0"/>
    <x v="0"/>
    <x v="0"/>
    <x v="95"/>
    <x v="0"/>
    <x v="0"/>
    <x v="0"/>
    <x v="0"/>
    <x v="0"/>
    <x v="0"/>
    <x v="335"/>
    <x v="0"/>
    <x v="599"/>
    <x v="93"/>
    <x v="0"/>
    <x v="0"/>
    <x v="307"/>
    <x v="0"/>
    <x v="0"/>
    <x v="294"/>
    <x v="235"/>
  </r>
  <r>
    <x v="8"/>
    <x v="0"/>
    <x v="0"/>
    <x v="0"/>
    <x v="0"/>
    <x v="96"/>
    <x v="503"/>
    <x v="710"/>
    <x v="123"/>
    <x v="121"/>
    <x v="64"/>
    <x v="72"/>
    <x v="336"/>
    <x v="473"/>
    <x v="600"/>
    <x v="94"/>
    <x v="550"/>
    <x v="550"/>
    <x v="42"/>
    <x v="435"/>
    <x v="359"/>
    <x v="43"/>
    <x v="3"/>
  </r>
  <r>
    <x v="8"/>
    <x v="0"/>
    <x v="0"/>
    <x v="0"/>
    <x v="0"/>
    <x v="96"/>
    <x v="504"/>
    <x v="711"/>
    <x v="123"/>
    <x v="121"/>
    <x v="64"/>
    <x v="72"/>
    <x v="337"/>
    <x v="474"/>
    <x v="601"/>
    <x v="94"/>
    <x v="551"/>
    <x v="551"/>
    <x v="308"/>
    <x v="436"/>
    <x v="360"/>
    <x v="295"/>
    <x v="3"/>
  </r>
  <r>
    <x v="2"/>
    <x v="1"/>
    <x v="1"/>
    <x v="154"/>
    <x v="32"/>
    <x v="96"/>
    <x v="505"/>
    <x v="712"/>
    <x v="123"/>
    <x v="121"/>
    <x v="64"/>
    <x v="72"/>
    <x v="94"/>
    <x v="475"/>
    <x v="602"/>
    <x v="94"/>
    <x v="552"/>
    <x v="552"/>
    <x v="309"/>
    <x v="437"/>
    <x v="361"/>
    <x v="95"/>
    <x v="236"/>
  </r>
  <r>
    <x v="6"/>
    <x v="4"/>
    <x v="0"/>
    <x v="0"/>
    <x v="0"/>
    <x v="96"/>
    <x v="506"/>
    <x v="713"/>
    <x v="123"/>
    <x v="121"/>
    <x v="64"/>
    <x v="72"/>
    <x v="54"/>
    <x v="476"/>
    <x v="603"/>
    <x v="94"/>
    <x v="553"/>
    <x v="553"/>
    <x v="49"/>
    <x v="438"/>
    <x v="362"/>
    <x v="54"/>
    <x v="3"/>
  </r>
  <r>
    <x v="9"/>
    <x v="0"/>
    <x v="1"/>
    <x v="155"/>
    <x v="146"/>
    <x v="96"/>
    <x v="507"/>
    <x v="714"/>
    <x v="123"/>
    <x v="121"/>
    <x v="64"/>
    <x v="72"/>
    <x v="338"/>
    <x v="477"/>
    <x v="604"/>
    <x v="94"/>
    <x v="554"/>
    <x v="554"/>
    <x v="310"/>
    <x v="439"/>
    <x v="363"/>
    <x v="296"/>
    <x v="3"/>
  </r>
  <r>
    <x v="9"/>
    <x v="0"/>
    <x v="1"/>
    <x v="156"/>
    <x v="147"/>
    <x v="96"/>
    <x v="508"/>
    <x v="715"/>
    <x v="123"/>
    <x v="121"/>
    <x v="64"/>
    <x v="72"/>
    <x v="339"/>
    <x v="0"/>
    <x v="605"/>
    <x v="94"/>
    <x v="555"/>
    <x v="555"/>
    <x v="311"/>
    <x v="440"/>
    <x v="364"/>
    <x v="297"/>
    <x v="3"/>
  </r>
  <r>
    <x v="9"/>
    <x v="0"/>
    <x v="1"/>
    <x v="100"/>
    <x v="88"/>
    <x v="96"/>
    <x v="509"/>
    <x v="716"/>
    <x v="123"/>
    <x v="121"/>
    <x v="64"/>
    <x v="72"/>
    <x v="82"/>
    <x v="478"/>
    <x v="606"/>
    <x v="94"/>
    <x v="556"/>
    <x v="556"/>
    <x v="37"/>
    <x v="14"/>
    <x v="365"/>
    <x v="36"/>
    <x v="3"/>
  </r>
  <r>
    <x v="9"/>
    <x v="0"/>
    <x v="1"/>
    <x v="11"/>
    <x v="18"/>
    <x v="96"/>
    <x v="510"/>
    <x v="717"/>
    <x v="123"/>
    <x v="121"/>
    <x v="64"/>
    <x v="72"/>
    <x v="300"/>
    <x v="479"/>
    <x v="607"/>
    <x v="94"/>
    <x v="557"/>
    <x v="557"/>
    <x v="73"/>
    <x v="441"/>
    <x v="117"/>
    <x v="76"/>
    <x v="3"/>
  </r>
  <r>
    <x v="9"/>
    <x v="0"/>
    <x v="1"/>
    <x v="18"/>
    <x v="33"/>
    <x v="96"/>
    <x v="511"/>
    <x v="718"/>
    <x v="123"/>
    <x v="121"/>
    <x v="64"/>
    <x v="72"/>
    <x v="78"/>
    <x v="480"/>
    <x v="608"/>
    <x v="94"/>
    <x v="558"/>
    <x v="558"/>
    <x v="81"/>
    <x v="442"/>
    <x v="366"/>
    <x v="99"/>
    <x v="3"/>
  </r>
  <r>
    <x v="9"/>
    <x v="0"/>
    <x v="1"/>
    <x v="157"/>
    <x v="148"/>
    <x v="96"/>
    <x v="512"/>
    <x v="719"/>
    <x v="123"/>
    <x v="121"/>
    <x v="64"/>
    <x v="72"/>
    <x v="340"/>
    <x v="481"/>
    <x v="609"/>
    <x v="94"/>
    <x v="559"/>
    <x v="559"/>
    <x v="312"/>
    <x v="14"/>
    <x v="367"/>
    <x v="298"/>
    <x v="3"/>
  </r>
  <r>
    <x v="9"/>
    <x v="0"/>
    <x v="1"/>
    <x v="13"/>
    <x v="11"/>
    <x v="3"/>
    <x v="18"/>
    <x v="720"/>
    <x v="123"/>
    <x v="121"/>
    <x v="64"/>
    <x v="72"/>
    <x v="67"/>
    <x v="482"/>
    <x v="19"/>
    <x v="3"/>
    <x v="0"/>
    <x v="0"/>
    <x v="10"/>
    <x v="0"/>
    <x v="0"/>
    <x v="65"/>
    <x v="86"/>
  </r>
  <r>
    <x v="8"/>
    <x v="0"/>
    <x v="0"/>
    <x v="0"/>
    <x v="0"/>
    <x v="96"/>
    <x v="513"/>
    <x v="721"/>
    <x v="123"/>
    <x v="121"/>
    <x v="64"/>
    <x v="72"/>
    <x v="78"/>
    <x v="483"/>
    <x v="610"/>
    <x v="94"/>
    <x v="560"/>
    <x v="560"/>
    <x v="81"/>
    <x v="443"/>
    <x v="368"/>
    <x v="99"/>
    <x v="3"/>
  </r>
  <r>
    <x v="9"/>
    <x v="0"/>
    <x v="1"/>
    <x v="37"/>
    <x v="38"/>
    <x v="96"/>
    <x v="514"/>
    <x v="722"/>
    <x v="123"/>
    <x v="121"/>
    <x v="64"/>
    <x v="72"/>
    <x v="79"/>
    <x v="484"/>
    <x v="611"/>
    <x v="94"/>
    <x v="561"/>
    <x v="561"/>
    <x v="45"/>
    <x v="444"/>
    <x v="56"/>
    <x v="51"/>
    <x v="3"/>
  </r>
  <r>
    <x v="9"/>
    <x v="0"/>
    <x v="1"/>
    <x v="158"/>
    <x v="149"/>
    <x v="96"/>
    <x v="515"/>
    <x v="723"/>
    <x v="123"/>
    <x v="121"/>
    <x v="64"/>
    <x v="72"/>
    <x v="336"/>
    <x v="485"/>
    <x v="612"/>
    <x v="94"/>
    <x v="562"/>
    <x v="562"/>
    <x v="313"/>
    <x v="445"/>
    <x v="369"/>
    <x v="299"/>
    <x v="237"/>
  </r>
  <r>
    <x v="9"/>
    <x v="0"/>
    <x v="1"/>
    <x v="16"/>
    <x v="33"/>
    <x v="96"/>
    <x v="516"/>
    <x v="724"/>
    <x v="123"/>
    <x v="121"/>
    <x v="64"/>
    <x v="72"/>
    <x v="68"/>
    <x v="486"/>
    <x v="613"/>
    <x v="94"/>
    <x v="563"/>
    <x v="563"/>
    <x v="98"/>
    <x v="14"/>
    <x v="370"/>
    <x v="99"/>
    <x v="42"/>
  </r>
  <r>
    <x v="9"/>
    <x v="0"/>
    <x v="1"/>
    <x v="159"/>
    <x v="150"/>
    <x v="96"/>
    <x v="517"/>
    <x v="725"/>
    <x v="123"/>
    <x v="121"/>
    <x v="64"/>
    <x v="72"/>
    <x v="341"/>
    <x v="487"/>
    <x v="614"/>
    <x v="94"/>
    <x v="564"/>
    <x v="564"/>
    <x v="314"/>
    <x v="446"/>
    <x v="371"/>
    <x v="300"/>
    <x v="238"/>
  </r>
  <r>
    <x v="9"/>
    <x v="0"/>
    <x v="1"/>
    <x v="160"/>
    <x v="151"/>
    <x v="96"/>
    <x v="517"/>
    <x v="726"/>
    <x v="123"/>
    <x v="121"/>
    <x v="64"/>
    <x v="72"/>
    <x v="342"/>
    <x v="488"/>
    <x v="615"/>
    <x v="94"/>
    <x v="564"/>
    <x v="565"/>
    <x v="315"/>
    <x v="0"/>
    <x v="0"/>
    <x v="301"/>
    <x v="3"/>
  </r>
  <r>
    <x v="9"/>
    <x v="0"/>
    <x v="1"/>
    <x v="161"/>
    <x v="1"/>
    <x v="96"/>
    <x v="518"/>
    <x v="727"/>
    <x v="123"/>
    <x v="121"/>
    <x v="64"/>
    <x v="72"/>
    <x v="13"/>
    <x v="489"/>
    <x v="616"/>
    <x v="94"/>
    <x v="565"/>
    <x v="566"/>
    <x v="283"/>
    <x v="14"/>
    <x v="372"/>
    <x v="2"/>
    <x v="239"/>
  </r>
  <r>
    <x v="9"/>
    <x v="0"/>
    <x v="1"/>
    <x v="13"/>
    <x v="1"/>
    <x v="96"/>
    <x v="18"/>
    <x v="728"/>
    <x v="0"/>
    <x v="0"/>
    <x v="0"/>
    <x v="72"/>
    <x v="343"/>
    <x v="490"/>
    <x v="19"/>
    <x v="3"/>
    <x v="0"/>
    <x v="0"/>
    <x v="10"/>
    <x v="0"/>
    <x v="0"/>
    <x v="2"/>
    <x v="3"/>
  </r>
  <r>
    <x v="9"/>
    <x v="0"/>
    <x v="1"/>
    <x v="13"/>
    <x v="1"/>
    <x v="96"/>
    <x v="18"/>
    <x v="729"/>
    <x v="0"/>
    <x v="0"/>
    <x v="0"/>
    <x v="72"/>
    <x v="344"/>
    <x v="491"/>
    <x v="19"/>
    <x v="3"/>
    <x v="0"/>
    <x v="0"/>
    <x v="10"/>
    <x v="0"/>
    <x v="0"/>
    <x v="2"/>
    <x v="3"/>
  </r>
  <r>
    <x v="9"/>
    <x v="0"/>
    <x v="1"/>
    <x v="13"/>
    <x v="1"/>
    <x v="96"/>
    <x v="18"/>
    <x v="730"/>
    <x v="0"/>
    <x v="0"/>
    <x v="0"/>
    <x v="72"/>
    <x v="345"/>
    <x v="492"/>
    <x v="19"/>
    <x v="3"/>
    <x v="0"/>
    <x v="0"/>
    <x v="10"/>
    <x v="0"/>
    <x v="0"/>
    <x v="2"/>
    <x v="3"/>
  </r>
  <r>
    <x v="8"/>
    <x v="0"/>
    <x v="0"/>
    <x v="0"/>
    <x v="0"/>
    <x v="96"/>
    <x v="18"/>
    <x v="731"/>
    <x v="123"/>
    <x v="121"/>
    <x v="64"/>
    <x v="72"/>
    <x v="53"/>
    <x v="493"/>
    <x v="19"/>
    <x v="3"/>
    <x v="0"/>
    <x v="0"/>
    <x v="10"/>
    <x v="0"/>
    <x v="0"/>
    <x v="2"/>
    <x v="3"/>
  </r>
  <r>
    <x v="9"/>
    <x v="0"/>
    <x v="1"/>
    <x v="13"/>
    <x v="10"/>
    <x v="96"/>
    <x v="18"/>
    <x v="732"/>
    <x v="123"/>
    <x v="121"/>
    <x v="64"/>
    <x v="72"/>
    <x v="79"/>
    <x v="494"/>
    <x v="19"/>
    <x v="3"/>
    <x v="0"/>
    <x v="0"/>
    <x v="10"/>
    <x v="0"/>
    <x v="0"/>
    <x v="75"/>
    <x v="3"/>
  </r>
  <r>
    <x v="9"/>
    <x v="0"/>
    <x v="1"/>
    <x v="13"/>
    <x v="1"/>
    <x v="96"/>
    <x v="18"/>
    <x v="733"/>
    <x v="123"/>
    <x v="121"/>
    <x v="64"/>
    <x v="72"/>
    <x v="259"/>
    <x v="495"/>
    <x v="19"/>
    <x v="3"/>
    <x v="0"/>
    <x v="0"/>
    <x v="10"/>
    <x v="0"/>
    <x v="0"/>
    <x v="2"/>
    <x v="3"/>
  </r>
  <r>
    <x v="0"/>
    <x v="0"/>
    <x v="0"/>
    <x v="0"/>
    <x v="0"/>
    <x v="97"/>
    <x v="0"/>
    <x v="0"/>
    <x v="0"/>
    <x v="0"/>
    <x v="0"/>
    <x v="0"/>
    <x v="346"/>
    <x v="0"/>
    <x v="617"/>
    <x v="95"/>
    <x v="0"/>
    <x v="0"/>
    <x v="316"/>
    <x v="0"/>
    <x v="0"/>
    <x v="302"/>
    <x v="240"/>
  </r>
  <r>
    <x v="5"/>
    <x v="0"/>
    <x v="0"/>
    <x v="0"/>
    <x v="0"/>
    <x v="98"/>
    <x v="519"/>
    <x v="734"/>
    <x v="124"/>
    <x v="122"/>
    <x v="65"/>
    <x v="73"/>
    <x v="78"/>
    <x v="496"/>
    <x v="618"/>
    <x v="96"/>
    <x v="566"/>
    <x v="567"/>
    <x v="317"/>
    <x v="447"/>
    <x v="373"/>
    <x v="303"/>
    <x v="3"/>
  </r>
  <r>
    <x v="5"/>
    <x v="0"/>
    <x v="0"/>
    <x v="0"/>
    <x v="0"/>
    <x v="98"/>
    <x v="520"/>
    <x v="735"/>
    <x v="124"/>
    <x v="122"/>
    <x v="65"/>
    <x v="73"/>
    <x v="347"/>
    <x v="497"/>
    <x v="619"/>
    <x v="96"/>
    <x v="567"/>
    <x v="568"/>
    <x v="318"/>
    <x v="14"/>
    <x v="374"/>
    <x v="304"/>
    <x v="3"/>
  </r>
  <r>
    <x v="5"/>
    <x v="0"/>
    <x v="0"/>
    <x v="0"/>
    <x v="0"/>
    <x v="98"/>
    <x v="521"/>
    <x v="736"/>
    <x v="124"/>
    <x v="122"/>
    <x v="65"/>
    <x v="73"/>
    <x v="77"/>
    <x v="498"/>
    <x v="620"/>
    <x v="96"/>
    <x v="568"/>
    <x v="569"/>
    <x v="49"/>
    <x v="448"/>
    <x v="49"/>
    <x v="54"/>
    <x v="3"/>
  </r>
  <r>
    <x v="5"/>
    <x v="0"/>
    <x v="0"/>
    <x v="0"/>
    <x v="0"/>
    <x v="98"/>
    <x v="522"/>
    <x v="737"/>
    <x v="124"/>
    <x v="122"/>
    <x v="65"/>
    <x v="73"/>
    <x v="224"/>
    <x v="499"/>
    <x v="621"/>
    <x v="96"/>
    <x v="569"/>
    <x v="570"/>
    <x v="53"/>
    <x v="449"/>
    <x v="41"/>
    <x v="39"/>
    <x v="3"/>
  </r>
  <r>
    <x v="5"/>
    <x v="0"/>
    <x v="0"/>
    <x v="0"/>
    <x v="0"/>
    <x v="98"/>
    <x v="523"/>
    <x v="738"/>
    <x v="124"/>
    <x v="122"/>
    <x v="65"/>
    <x v="73"/>
    <x v="41"/>
    <x v="500"/>
    <x v="622"/>
    <x v="96"/>
    <x v="570"/>
    <x v="571"/>
    <x v="36"/>
    <x v="450"/>
    <x v="40"/>
    <x v="35"/>
    <x v="3"/>
  </r>
  <r>
    <x v="5"/>
    <x v="0"/>
    <x v="0"/>
    <x v="0"/>
    <x v="0"/>
    <x v="98"/>
    <x v="524"/>
    <x v="739"/>
    <x v="124"/>
    <x v="122"/>
    <x v="65"/>
    <x v="73"/>
    <x v="78"/>
    <x v="501"/>
    <x v="623"/>
    <x v="96"/>
    <x v="571"/>
    <x v="572"/>
    <x v="45"/>
    <x v="451"/>
    <x v="56"/>
    <x v="51"/>
    <x v="3"/>
  </r>
  <r>
    <x v="5"/>
    <x v="0"/>
    <x v="0"/>
    <x v="0"/>
    <x v="0"/>
    <x v="98"/>
    <x v="525"/>
    <x v="740"/>
    <x v="125"/>
    <x v="123"/>
    <x v="65"/>
    <x v="73"/>
    <x v="218"/>
    <x v="502"/>
    <x v="624"/>
    <x v="96"/>
    <x v="572"/>
    <x v="573"/>
    <x v="319"/>
    <x v="452"/>
    <x v="375"/>
    <x v="305"/>
    <x v="240"/>
  </r>
  <r>
    <x v="0"/>
    <x v="0"/>
    <x v="0"/>
    <x v="0"/>
    <x v="0"/>
    <x v="99"/>
    <x v="0"/>
    <x v="0"/>
    <x v="0"/>
    <x v="0"/>
    <x v="0"/>
    <x v="0"/>
    <x v="348"/>
    <x v="0"/>
    <x v="625"/>
    <x v="97"/>
    <x v="0"/>
    <x v="0"/>
    <x v="320"/>
    <x v="0"/>
    <x v="0"/>
    <x v="306"/>
    <x v="241"/>
  </r>
  <r>
    <x v="8"/>
    <x v="0"/>
    <x v="0"/>
    <x v="0"/>
    <x v="0"/>
    <x v="100"/>
    <x v="526"/>
    <x v="741"/>
    <x v="126"/>
    <x v="124"/>
    <x v="66"/>
    <x v="74"/>
    <x v="107"/>
    <x v="503"/>
    <x v="626"/>
    <x v="98"/>
    <x v="573"/>
    <x v="574"/>
    <x v="285"/>
    <x v="453"/>
    <x v="309"/>
    <x v="107"/>
    <x v="3"/>
  </r>
  <r>
    <x v="8"/>
    <x v="0"/>
    <x v="0"/>
    <x v="0"/>
    <x v="0"/>
    <x v="100"/>
    <x v="527"/>
    <x v="742"/>
    <x v="126"/>
    <x v="124"/>
    <x v="66"/>
    <x v="74"/>
    <x v="349"/>
    <x v="0"/>
    <x v="627"/>
    <x v="98"/>
    <x v="574"/>
    <x v="575"/>
    <x v="37"/>
    <x v="454"/>
    <x v="376"/>
    <x v="36"/>
    <x v="3"/>
  </r>
  <r>
    <x v="8"/>
    <x v="0"/>
    <x v="0"/>
    <x v="0"/>
    <x v="0"/>
    <x v="100"/>
    <x v="528"/>
    <x v="743"/>
    <x v="126"/>
    <x v="124"/>
    <x v="66"/>
    <x v="74"/>
    <x v="62"/>
    <x v="504"/>
    <x v="628"/>
    <x v="98"/>
    <x v="575"/>
    <x v="576"/>
    <x v="60"/>
    <x v="455"/>
    <x v="377"/>
    <x v="60"/>
    <x v="3"/>
  </r>
  <r>
    <x v="8"/>
    <x v="0"/>
    <x v="0"/>
    <x v="0"/>
    <x v="0"/>
    <x v="100"/>
    <x v="529"/>
    <x v="744"/>
    <x v="126"/>
    <x v="124"/>
    <x v="66"/>
    <x v="74"/>
    <x v="77"/>
    <x v="505"/>
    <x v="629"/>
    <x v="98"/>
    <x v="576"/>
    <x v="577"/>
    <x v="73"/>
    <x v="456"/>
    <x v="117"/>
    <x v="76"/>
    <x v="3"/>
  </r>
  <r>
    <x v="8"/>
    <x v="0"/>
    <x v="0"/>
    <x v="0"/>
    <x v="0"/>
    <x v="100"/>
    <x v="530"/>
    <x v="745"/>
    <x v="126"/>
    <x v="124"/>
    <x v="66"/>
    <x v="74"/>
    <x v="9"/>
    <x v="506"/>
    <x v="630"/>
    <x v="98"/>
    <x v="577"/>
    <x v="578"/>
    <x v="321"/>
    <x v="457"/>
    <x v="378"/>
    <x v="269"/>
    <x v="59"/>
  </r>
  <r>
    <x v="8"/>
    <x v="0"/>
    <x v="0"/>
    <x v="0"/>
    <x v="0"/>
    <x v="100"/>
    <x v="531"/>
    <x v="746"/>
    <x v="127"/>
    <x v="125"/>
    <x v="66"/>
    <x v="74"/>
    <x v="350"/>
    <x v="507"/>
    <x v="631"/>
    <x v="98"/>
    <x v="578"/>
    <x v="579"/>
    <x v="322"/>
    <x v="458"/>
    <x v="379"/>
    <x v="307"/>
    <x v="3"/>
  </r>
  <r>
    <x v="6"/>
    <x v="4"/>
    <x v="0"/>
    <x v="0"/>
    <x v="0"/>
    <x v="100"/>
    <x v="532"/>
    <x v="747"/>
    <x v="128"/>
    <x v="125"/>
    <x v="66"/>
    <x v="74"/>
    <x v="351"/>
    <x v="508"/>
    <x v="632"/>
    <x v="98"/>
    <x v="579"/>
    <x v="580"/>
    <x v="245"/>
    <x v="14"/>
    <x v="380"/>
    <x v="308"/>
    <x v="242"/>
  </r>
  <r>
    <x v="6"/>
    <x v="4"/>
    <x v="0"/>
    <x v="0"/>
    <x v="0"/>
    <x v="100"/>
    <x v="533"/>
    <x v="748"/>
    <x v="129"/>
    <x v="125"/>
    <x v="66"/>
    <x v="74"/>
    <x v="131"/>
    <x v="509"/>
    <x v="633"/>
    <x v="98"/>
    <x v="580"/>
    <x v="581"/>
    <x v="62"/>
    <x v="14"/>
    <x v="381"/>
    <x v="20"/>
    <x v="3"/>
  </r>
  <r>
    <x v="2"/>
    <x v="1"/>
    <x v="1"/>
    <x v="13"/>
    <x v="1"/>
    <x v="100"/>
    <x v="18"/>
    <x v="749"/>
    <x v="126"/>
    <x v="124"/>
    <x v="66"/>
    <x v="74"/>
    <x v="4"/>
    <x v="510"/>
    <x v="19"/>
    <x v="3"/>
    <x v="0"/>
    <x v="0"/>
    <x v="10"/>
    <x v="0"/>
    <x v="0"/>
    <x v="2"/>
    <x v="3"/>
  </r>
  <r>
    <x v="0"/>
    <x v="0"/>
    <x v="0"/>
    <x v="0"/>
    <x v="0"/>
    <x v="101"/>
    <x v="0"/>
    <x v="0"/>
    <x v="0"/>
    <x v="0"/>
    <x v="0"/>
    <x v="0"/>
    <x v="352"/>
    <x v="0"/>
    <x v="634"/>
    <x v="99"/>
    <x v="0"/>
    <x v="0"/>
    <x v="323"/>
    <x v="0"/>
    <x v="0"/>
    <x v="309"/>
    <x v="243"/>
  </r>
  <r>
    <x v="8"/>
    <x v="0"/>
    <x v="0"/>
    <x v="0"/>
    <x v="0"/>
    <x v="102"/>
    <x v="534"/>
    <x v="750"/>
    <x v="130"/>
    <x v="126"/>
    <x v="67"/>
    <x v="75"/>
    <x v="40"/>
    <x v="511"/>
    <x v="635"/>
    <x v="100"/>
    <x v="581"/>
    <x v="582"/>
    <x v="39"/>
    <x v="459"/>
    <x v="41"/>
    <x v="38"/>
    <x v="3"/>
  </r>
  <r>
    <x v="8"/>
    <x v="0"/>
    <x v="0"/>
    <x v="0"/>
    <x v="0"/>
    <x v="102"/>
    <x v="535"/>
    <x v="751"/>
    <x v="130"/>
    <x v="126"/>
    <x v="67"/>
    <x v="75"/>
    <x v="76"/>
    <x v="512"/>
    <x v="636"/>
    <x v="100"/>
    <x v="582"/>
    <x v="583"/>
    <x v="76"/>
    <x v="460"/>
    <x v="382"/>
    <x v="74"/>
    <x v="3"/>
  </r>
  <r>
    <x v="8"/>
    <x v="0"/>
    <x v="0"/>
    <x v="0"/>
    <x v="0"/>
    <x v="102"/>
    <x v="536"/>
    <x v="752"/>
    <x v="130"/>
    <x v="126"/>
    <x v="67"/>
    <x v="75"/>
    <x v="99"/>
    <x v="513"/>
    <x v="637"/>
    <x v="100"/>
    <x v="583"/>
    <x v="584"/>
    <x v="81"/>
    <x v="461"/>
    <x v="383"/>
    <x v="99"/>
    <x v="3"/>
  </r>
  <r>
    <x v="2"/>
    <x v="1"/>
    <x v="1"/>
    <x v="39"/>
    <x v="42"/>
    <x v="102"/>
    <x v="537"/>
    <x v="753"/>
    <x v="130"/>
    <x v="126"/>
    <x v="67"/>
    <x v="75"/>
    <x v="53"/>
    <x v="514"/>
    <x v="638"/>
    <x v="100"/>
    <x v="584"/>
    <x v="585"/>
    <x v="53"/>
    <x v="462"/>
    <x v="384"/>
    <x v="39"/>
    <x v="3"/>
  </r>
  <r>
    <x v="2"/>
    <x v="1"/>
    <x v="1"/>
    <x v="39"/>
    <x v="25"/>
    <x v="102"/>
    <x v="538"/>
    <x v="754"/>
    <x v="130"/>
    <x v="126"/>
    <x v="67"/>
    <x v="75"/>
    <x v="41"/>
    <x v="515"/>
    <x v="639"/>
    <x v="100"/>
    <x v="585"/>
    <x v="586"/>
    <x v="53"/>
    <x v="202"/>
    <x v="385"/>
    <x v="79"/>
    <x v="53"/>
  </r>
  <r>
    <x v="2"/>
    <x v="1"/>
    <x v="1"/>
    <x v="37"/>
    <x v="1"/>
    <x v="102"/>
    <x v="539"/>
    <x v="755"/>
    <x v="130"/>
    <x v="126"/>
    <x v="67"/>
    <x v="75"/>
    <x v="53"/>
    <x v="516"/>
    <x v="640"/>
    <x v="100"/>
    <x v="586"/>
    <x v="587"/>
    <x v="45"/>
    <x v="463"/>
    <x v="386"/>
    <x v="8"/>
    <x v="6"/>
  </r>
  <r>
    <x v="2"/>
    <x v="1"/>
    <x v="1"/>
    <x v="18"/>
    <x v="1"/>
    <x v="102"/>
    <x v="540"/>
    <x v="756"/>
    <x v="130"/>
    <x v="126"/>
    <x v="67"/>
    <x v="75"/>
    <x v="77"/>
    <x v="517"/>
    <x v="641"/>
    <x v="100"/>
    <x v="587"/>
    <x v="588"/>
    <x v="81"/>
    <x v="464"/>
    <x v="387"/>
    <x v="8"/>
    <x v="6"/>
  </r>
  <r>
    <x v="2"/>
    <x v="1"/>
    <x v="1"/>
    <x v="13"/>
    <x v="32"/>
    <x v="102"/>
    <x v="18"/>
    <x v="757"/>
    <x v="130"/>
    <x v="126"/>
    <x v="67"/>
    <x v="75"/>
    <x v="353"/>
    <x v="518"/>
    <x v="19"/>
    <x v="3"/>
    <x v="0"/>
    <x v="0"/>
    <x v="10"/>
    <x v="0"/>
    <x v="0"/>
    <x v="95"/>
    <x v="191"/>
  </r>
  <r>
    <x v="8"/>
    <x v="0"/>
    <x v="0"/>
    <x v="0"/>
    <x v="0"/>
    <x v="102"/>
    <x v="0"/>
    <x v="758"/>
    <x v="0"/>
    <x v="0"/>
    <x v="0"/>
    <x v="0"/>
    <x v="13"/>
    <x v="0"/>
    <x v="642"/>
    <x v="100"/>
    <x v="588"/>
    <x v="589"/>
    <x v="324"/>
    <x v="465"/>
    <x v="13"/>
    <x v="8"/>
    <x v="244"/>
  </r>
  <r>
    <x v="0"/>
    <x v="0"/>
    <x v="0"/>
    <x v="0"/>
    <x v="0"/>
    <x v="103"/>
    <x v="0"/>
    <x v="0"/>
    <x v="0"/>
    <x v="0"/>
    <x v="0"/>
    <x v="0"/>
    <x v="354"/>
    <x v="0"/>
    <x v="19"/>
    <x v="3"/>
    <x v="0"/>
    <x v="0"/>
    <x v="10"/>
    <x v="0"/>
    <x v="0"/>
    <x v="310"/>
    <x v="245"/>
  </r>
  <r>
    <x v="8"/>
    <x v="0"/>
    <x v="0"/>
    <x v="0"/>
    <x v="0"/>
    <x v="104"/>
    <x v="18"/>
    <x v="759"/>
    <x v="131"/>
    <x v="127"/>
    <x v="68"/>
    <x v="76"/>
    <x v="82"/>
    <x v="519"/>
    <x v="19"/>
    <x v="3"/>
    <x v="0"/>
    <x v="0"/>
    <x v="10"/>
    <x v="0"/>
    <x v="0"/>
    <x v="48"/>
    <x v="37"/>
  </r>
  <r>
    <x v="8"/>
    <x v="0"/>
    <x v="0"/>
    <x v="0"/>
    <x v="0"/>
    <x v="104"/>
    <x v="18"/>
    <x v="760"/>
    <x v="131"/>
    <x v="127"/>
    <x v="68"/>
    <x v="76"/>
    <x v="355"/>
    <x v="520"/>
    <x v="19"/>
    <x v="3"/>
    <x v="0"/>
    <x v="0"/>
    <x v="10"/>
    <x v="0"/>
    <x v="0"/>
    <x v="47"/>
    <x v="33"/>
  </r>
  <r>
    <x v="8"/>
    <x v="0"/>
    <x v="0"/>
    <x v="0"/>
    <x v="0"/>
    <x v="104"/>
    <x v="18"/>
    <x v="761"/>
    <x v="131"/>
    <x v="127"/>
    <x v="68"/>
    <x v="76"/>
    <x v="68"/>
    <x v="521"/>
    <x v="19"/>
    <x v="3"/>
    <x v="0"/>
    <x v="0"/>
    <x v="10"/>
    <x v="0"/>
    <x v="0"/>
    <x v="66"/>
    <x v="206"/>
  </r>
  <r>
    <x v="0"/>
    <x v="0"/>
    <x v="0"/>
    <x v="0"/>
    <x v="0"/>
    <x v="105"/>
    <x v="0"/>
    <x v="0"/>
    <x v="0"/>
    <x v="0"/>
    <x v="0"/>
    <x v="0"/>
    <x v="62"/>
    <x v="0"/>
    <x v="19"/>
    <x v="3"/>
    <x v="0"/>
    <x v="0"/>
    <x v="10"/>
    <x v="0"/>
    <x v="0"/>
    <x v="311"/>
    <x v="246"/>
  </r>
  <r>
    <x v="8"/>
    <x v="0"/>
    <x v="0"/>
    <x v="0"/>
    <x v="0"/>
    <x v="106"/>
    <x v="18"/>
    <x v="762"/>
    <x v="132"/>
    <x v="128"/>
    <x v="69"/>
    <x v="77"/>
    <x v="50"/>
    <x v="0"/>
    <x v="19"/>
    <x v="3"/>
    <x v="0"/>
    <x v="0"/>
    <x v="10"/>
    <x v="0"/>
    <x v="0"/>
    <x v="69"/>
    <x v="247"/>
  </r>
  <r>
    <x v="8"/>
    <x v="0"/>
    <x v="0"/>
    <x v="0"/>
    <x v="0"/>
    <x v="106"/>
    <x v="18"/>
    <x v="763"/>
    <x v="132"/>
    <x v="128"/>
    <x v="69"/>
    <x v="77"/>
    <x v="356"/>
    <x v="0"/>
    <x v="19"/>
    <x v="3"/>
    <x v="0"/>
    <x v="0"/>
    <x v="10"/>
    <x v="0"/>
    <x v="0"/>
    <x v="47"/>
    <x v="33"/>
  </r>
  <r>
    <x v="8"/>
    <x v="0"/>
    <x v="0"/>
    <x v="0"/>
    <x v="0"/>
    <x v="106"/>
    <x v="541"/>
    <x v="764"/>
    <x v="132"/>
    <x v="128"/>
    <x v="69"/>
    <x v="77"/>
    <x v="53"/>
    <x v="522"/>
    <x v="643"/>
    <x v="10"/>
    <x v="589"/>
    <x v="590"/>
    <x v="50"/>
    <x v="466"/>
    <x v="50"/>
    <x v="51"/>
    <x v="37"/>
  </r>
  <r>
    <x v="0"/>
    <x v="0"/>
    <x v="0"/>
    <x v="0"/>
    <x v="0"/>
    <x v="107"/>
    <x v="0"/>
    <x v="0"/>
    <x v="0"/>
    <x v="0"/>
    <x v="0"/>
    <x v="0"/>
    <x v="357"/>
    <x v="0"/>
    <x v="644"/>
    <x v="101"/>
    <x v="0"/>
    <x v="0"/>
    <x v="118"/>
    <x v="0"/>
    <x v="0"/>
    <x v="79"/>
    <x v="78"/>
  </r>
  <r>
    <x v="8"/>
    <x v="0"/>
    <x v="0"/>
    <x v="0"/>
    <x v="0"/>
    <x v="108"/>
    <x v="542"/>
    <x v="765"/>
    <x v="133"/>
    <x v="129"/>
    <x v="70"/>
    <x v="78"/>
    <x v="357"/>
    <x v="523"/>
    <x v="645"/>
    <x v="102"/>
    <x v="590"/>
    <x v="591"/>
    <x v="122"/>
    <x v="467"/>
    <x v="388"/>
    <x v="79"/>
    <x v="3"/>
  </r>
  <r>
    <x v="5"/>
    <x v="0"/>
    <x v="4"/>
    <x v="162"/>
    <x v="1"/>
    <x v="108"/>
    <x v="543"/>
    <x v="766"/>
    <x v="0"/>
    <x v="0"/>
    <x v="0"/>
    <x v="0"/>
    <x v="8"/>
    <x v="0"/>
    <x v="646"/>
    <x v="102"/>
    <x v="591"/>
    <x v="592"/>
    <x v="108"/>
    <x v="468"/>
    <x v="13"/>
    <x v="2"/>
    <x v="78"/>
  </r>
  <r>
    <x v="0"/>
    <x v="0"/>
    <x v="0"/>
    <x v="0"/>
    <x v="0"/>
    <x v="109"/>
    <x v="0"/>
    <x v="0"/>
    <x v="0"/>
    <x v="0"/>
    <x v="0"/>
    <x v="0"/>
    <x v="358"/>
    <x v="0"/>
    <x v="647"/>
    <x v="103"/>
    <x v="0"/>
    <x v="0"/>
    <x v="325"/>
    <x v="0"/>
    <x v="0"/>
    <x v="312"/>
    <x v="3"/>
  </r>
  <r>
    <x v="14"/>
    <x v="0"/>
    <x v="3"/>
    <x v="163"/>
    <x v="152"/>
    <x v="110"/>
    <x v="0"/>
    <x v="767"/>
    <x v="0"/>
    <x v="0"/>
    <x v="0"/>
    <x v="0"/>
    <x v="358"/>
    <x v="0"/>
    <x v="648"/>
    <x v="104"/>
    <x v="0"/>
    <x v="593"/>
    <x v="325"/>
    <x v="0"/>
    <x v="0"/>
    <x v="312"/>
    <x v="3"/>
  </r>
  <r>
    <x v="0"/>
    <x v="0"/>
    <x v="0"/>
    <x v="0"/>
    <x v="0"/>
    <x v="111"/>
    <x v="0"/>
    <x v="0"/>
    <x v="0"/>
    <x v="0"/>
    <x v="0"/>
    <x v="0"/>
    <x v="359"/>
    <x v="0"/>
    <x v="649"/>
    <x v="105"/>
    <x v="0"/>
    <x v="0"/>
    <x v="326"/>
    <x v="0"/>
    <x v="0"/>
    <x v="313"/>
    <x v="178"/>
  </r>
  <r>
    <x v="15"/>
    <x v="0"/>
    <x v="3"/>
    <x v="164"/>
    <x v="153"/>
    <x v="112"/>
    <x v="0"/>
    <x v="768"/>
    <x v="0"/>
    <x v="0"/>
    <x v="0"/>
    <x v="0"/>
    <x v="359"/>
    <x v="0"/>
    <x v="650"/>
    <x v="106"/>
    <x v="0"/>
    <x v="594"/>
    <x v="326"/>
    <x v="0"/>
    <x v="0"/>
    <x v="313"/>
    <x v="17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D35" firstHeaderRow="0" firstDataRow="1" firstDataCol="2"/>
  <pivotFields count="24">
    <pivotField compact="0" showAll="0">
      <items count="80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t="default"/>
      </items>
    </pivotField>
    <pivotField axis="axisRow" compact="0" showAll="0">
      <items count="15">
        <item x="11"/>
        <item x="8"/>
        <item x="1"/>
        <item x="4"/>
        <item x="9"/>
        <item x="2"/>
        <item x="5"/>
        <item x="7"/>
        <item x="6"/>
        <item x="13"/>
        <item x="3"/>
        <item x="10"/>
        <item x="12"/>
        <item x="0"/>
        <item t="default"/>
      </items>
    </pivotField>
    <pivotField axis="axisRow" compact="0" showAll="0">
      <items count="6">
        <item x="4"/>
        <item x="2"/>
        <item x="3"/>
        <item x="1"/>
        <item x="0"/>
        <item t="default"/>
      </items>
    </pivotField>
    <pivotField compact="0" showAll="0">
      <items count="3">
        <item x="1"/>
        <item x="0"/>
        <item t="default"/>
      </items>
    </pivotField>
    <pivotField compact="0" showAll="0">
      <items count="12">
        <item x="9"/>
        <item x="6"/>
        <item x="8"/>
        <item x="4"/>
        <item x="10"/>
        <item x="3"/>
        <item x="7"/>
        <item x="2"/>
        <item x="1"/>
        <item x="5"/>
        <item x="0"/>
        <item t="default"/>
      </items>
    </pivotField>
    <pivotField compact="0" showAll="0">
      <items count="48">
        <item x="21"/>
        <item x="32"/>
        <item x="7"/>
        <item x="18"/>
        <item x="38"/>
        <item x="2"/>
        <item x="25"/>
        <item x="5"/>
        <item x="4"/>
        <item x="26"/>
        <item x="40"/>
        <item x="42"/>
        <item x="14"/>
        <item x="41"/>
        <item x="11"/>
        <item x="15"/>
        <item x="28"/>
        <item x="3"/>
        <item x="19"/>
        <item x="34"/>
        <item x="39"/>
        <item x="29"/>
        <item x="43"/>
        <item x="24"/>
        <item x="36"/>
        <item x="20"/>
        <item x="30"/>
        <item x="45"/>
        <item x="44"/>
        <item x="35"/>
        <item x="22"/>
        <item x="12"/>
        <item x="27"/>
        <item x="33"/>
        <item x="17"/>
        <item x="16"/>
        <item x="8"/>
        <item x="13"/>
        <item x="37"/>
        <item x="23"/>
        <item x="31"/>
        <item x="9"/>
        <item x="1"/>
        <item x="10"/>
        <item x="46"/>
        <item x="6"/>
        <item x="0"/>
        <item t="default"/>
      </items>
    </pivotField>
    <pivotField compact="0" showAll="0">
      <items count="8">
        <item x="6"/>
        <item x="1"/>
        <item x="3"/>
        <item x="5"/>
        <item x="4"/>
        <item x="2"/>
        <item x="0"/>
        <item t="default"/>
      </items>
    </pivotField>
    <pivotField compact="0" showAll="0">
      <items count="114">
        <item x="108"/>
        <item x="107"/>
        <item x="102"/>
        <item x="101"/>
        <item x="80"/>
        <item x="79"/>
        <item x="7"/>
        <item x="6"/>
        <item x="9"/>
        <item x="8"/>
        <item x="104"/>
        <item x="103"/>
        <item x="62"/>
        <item x="61"/>
        <item x="68"/>
        <item x="67"/>
        <item x="42"/>
        <item x="41"/>
        <item x="100"/>
        <item x="99"/>
        <item x="56"/>
        <item x="55"/>
        <item x="54"/>
        <item x="53"/>
        <item x="40"/>
        <item x="39"/>
        <item x="98"/>
        <item x="97"/>
        <item x="0"/>
        <item x="94"/>
        <item x="93"/>
        <item x="46"/>
        <item x="45"/>
        <item x="11"/>
        <item x="10"/>
        <item x="44"/>
        <item x="43"/>
        <item x="38"/>
        <item x="37"/>
        <item x="88"/>
        <item x="87"/>
        <item x="23"/>
        <item x="22"/>
        <item x="25"/>
        <item x="24"/>
        <item x="92"/>
        <item x="91"/>
        <item x="90"/>
        <item x="89"/>
        <item x="86"/>
        <item x="85"/>
        <item x="84"/>
        <item x="83"/>
        <item x="66"/>
        <item x="65"/>
        <item x="82"/>
        <item x="81"/>
        <item x="21"/>
        <item x="20"/>
        <item x="60"/>
        <item x="59"/>
        <item x="78"/>
        <item x="77"/>
        <item x="112"/>
        <item x="111"/>
        <item x="76"/>
        <item x="75"/>
        <item x="17"/>
        <item x="16"/>
        <item x="74"/>
        <item x="73"/>
        <item x="72"/>
        <item x="71"/>
        <item x="64"/>
        <item x="63"/>
        <item x="96"/>
        <item x="95"/>
        <item x="13"/>
        <item x="12"/>
        <item x="106"/>
        <item x="105"/>
        <item x="70"/>
        <item x="69"/>
        <item x="19"/>
        <item x="18"/>
        <item x="34"/>
        <item x="33"/>
        <item x="2"/>
        <item x="3"/>
        <item x="1"/>
        <item x="36"/>
        <item x="35"/>
        <item x="52"/>
        <item x="51"/>
        <item x="48"/>
        <item x="47"/>
        <item x="32"/>
        <item x="31"/>
        <item x="58"/>
        <item x="57"/>
        <item x="30"/>
        <item x="29"/>
        <item x="50"/>
        <item x="49"/>
        <item x="28"/>
        <item x="27"/>
        <item x="110"/>
        <item x="109"/>
        <item x="5"/>
        <item x="4"/>
        <item x="15"/>
        <item x="14"/>
        <item x="26"/>
        <item t="default"/>
      </items>
    </pivotField>
    <pivotField compact="0" showAll="0">
      <items count="544">
        <item x="20"/>
        <item x="21"/>
        <item x="39"/>
        <item x="41"/>
        <item x="423"/>
        <item x="29"/>
        <item x="30"/>
        <item x="32"/>
        <item x="31"/>
        <item x="33"/>
        <item x="34"/>
        <item x="119"/>
        <item x="120"/>
        <item x="531"/>
        <item x="117"/>
        <item x="115"/>
        <item x="28"/>
        <item x="532"/>
        <item x="123"/>
        <item x="118"/>
        <item x="233"/>
        <item x="116"/>
        <item x="27"/>
        <item x="256"/>
        <item x="22"/>
        <item x="178"/>
        <item x="26"/>
        <item x="24"/>
        <item x="25"/>
        <item x="232"/>
        <item x="259"/>
        <item x="122"/>
        <item x="36"/>
        <item x="267"/>
        <item x="268"/>
        <item x="269"/>
        <item x="92"/>
        <item x="38"/>
        <item x="37"/>
        <item x="40"/>
        <item x="114"/>
        <item x="23"/>
        <item x="394"/>
        <item x="404"/>
        <item x="49"/>
        <item x="337"/>
        <item x="284"/>
        <item x="525"/>
        <item x="326"/>
        <item x="322"/>
        <item x="474"/>
        <item x="299"/>
        <item x="294"/>
        <item x="465"/>
        <item x="43"/>
        <item x="160"/>
        <item x="449"/>
        <item x="426"/>
        <item x="192"/>
        <item x="419"/>
        <item x="345"/>
        <item x="108"/>
        <item x="334"/>
        <item x="398"/>
        <item x="388"/>
        <item x="381"/>
        <item x="370"/>
        <item x="340"/>
        <item x="502"/>
        <item x="57"/>
        <item x="357"/>
        <item x="96"/>
        <item x="217"/>
        <item x="234"/>
        <item x="318"/>
        <item x="307"/>
        <item x="199"/>
        <item x="330"/>
        <item x="313"/>
        <item x="183"/>
        <item x="285"/>
        <item x="526"/>
        <item x="327"/>
        <item x="323"/>
        <item x="475"/>
        <item x="300"/>
        <item x="295"/>
        <item x="466"/>
        <item x="44"/>
        <item x="161"/>
        <item x="450"/>
        <item x="427"/>
        <item x="193"/>
        <item x="420"/>
        <item x="346"/>
        <item x="109"/>
        <item x="399"/>
        <item x="382"/>
        <item x="371"/>
        <item x="341"/>
        <item x="503"/>
        <item x="358"/>
        <item x="97"/>
        <item x="218"/>
        <item x="235"/>
        <item x="319"/>
        <item x="308"/>
        <item x="200"/>
        <item x="331"/>
        <item x="314"/>
        <item x="184"/>
        <item x="338"/>
        <item x="288"/>
        <item x="328"/>
        <item x="324"/>
        <item x="301"/>
        <item x="296"/>
        <item x="335"/>
        <item x="236"/>
        <item x="309"/>
        <item x="332"/>
        <item x="315"/>
        <item x="533"/>
        <item x="534"/>
        <item x="462"/>
        <item x="463"/>
        <item x="458"/>
        <item x="54"/>
        <item x="519"/>
        <item x="280"/>
        <item x="529"/>
        <item x="35"/>
        <item x="164"/>
        <item x="162"/>
        <item x="460"/>
        <item x="459"/>
        <item x="176"/>
        <item x="175"/>
        <item x="291"/>
        <item x="289"/>
        <item x="290"/>
        <item x="286"/>
        <item x="287"/>
        <item x="245"/>
        <item x="251"/>
        <item x="244"/>
        <item x="246"/>
        <item x="260"/>
        <item x="274"/>
        <item x="453"/>
        <item x="359"/>
        <item x="207"/>
        <item x="209"/>
        <item x="197"/>
        <item x="195"/>
        <item x="424"/>
        <item x="421"/>
        <item x="422"/>
        <item x="481"/>
        <item x="493"/>
        <item x="496"/>
        <item x="488"/>
        <item x="492"/>
        <item x="497"/>
        <item x="191"/>
        <item x="479"/>
        <item x="516"/>
        <item x="476"/>
        <item x="494"/>
        <item x="489"/>
        <item x="490"/>
        <item x="393"/>
        <item x="392"/>
        <item x="391"/>
        <item x="396"/>
        <item x="397"/>
        <item x="504"/>
        <item x="506"/>
        <item x="172"/>
        <item x="121"/>
        <item x="71"/>
        <item x="170"/>
        <item x="88"/>
        <item x="89"/>
        <item x="74"/>
        <item x="75"/>
        <item x="171"/>
        <item x="242"/>
        <item x="238"/>
        <item x="415"/>
        <item x="416"/>
        <item x="339"/>
        <item x="336"/>
        <item x="247"/>
        <item x="485"/>
        <item x="484"/>
        <item x="486"/>
        <item x="487"/>
        <item x="495"/>
        <item x="507"/>
        <item x="480"/>
        <item x="482"/>
        <item x="243"/>
        <item x="297"/>
        <item x="310"/>
        <item x="333"/>
        <item x="325"/>
        <item x="302"/>
        <item x="316"/>
        <item x="347"/>
        <item x="329"/>
        <item x="320"/>
        <item x="390"/>
        <item x="344"/>
        <item x="196"/>
        <item x="518"/>
        <item x="94"/>
        <item x="505"/>
        <item x="125"/>
        <item x="240"/>
        <item x="241"/>
        <item x="239"/>
        <item x="395"/>
        <item x="454"/>
        <item x="261"/>
        <item x="270"/>
        <item x="271"/>
        <item x="275"/>
        <item x="276"/>
        <item x="273"/>
        <item x="272"/>
        <item x="277"/>
        <item x="73"/>
        <item x="50"/>
        <item x="51"/>
        <item x="52"/>
        <item x="53"/>
        <item x="56"/>
        <item x="540"/>
        <item x="58"/>
        <item x="59"/>
        <item x="60"/>
        <item x="61"/>
        <item x="63"/>
        <item x="62"/>
        <item x="64"/>
        <item x="67"/>
        <item x="68"/>
        <item x="70"/>
        <item x="367"/>
        <item x="368"/>
        <item x="369"/>
        <item x="90"/>
        <item x="91"/>
        <item x="98"/>
        <item x="99"/>
        <item x="101"/>
        <item x="100"/>
        <item x="46"/>
        <item x="47"/>
        <item x="48"/>
        <item x="102"/>
        <item x="111"/>
        <item x="110"/>
        <item x="113"/>
        <item x="124"/>
        <item x="185"/>
        <item x="186"/>
        <item x="187"/>
        <item x="194"/>
        <item x="201"/>
        <item x="202"/>
        <item x="203"/>
        <item x="204"/>
        <item x="205"/>
        <item x="214"/>
        <item x="210"/>
        <item x="211"/>
        <item x="212"/>
        <item x="213"/>
        <item x="206"/>
        <item x="220"/>
        <item x="224"/>
        <item x="225"/>
        <item x="228"/>
        <item x="229"/>
        <item x="343"/>
        <item x="349"/>
        <item x="350"/>
        <item x="361"/>
        <item x="362"/>
        <item x="363"/>
        <item x="364"/>
        <item x="372"/>
        <item x="373"/>
        <item x="374"/>
        <item x="375"/>
        <item x="376"/>
        <item x="377"/>
        <item x="378"/>
        <item x="379"/>
        <item x="231"/>
        <item x="383"/>
        <item x="400"/>
        <item x="401"/>
        <item x="402"/>
        <item x="403"/>
        <item x="405"/>
        <item x="406"/>
        <item x="407"/>
        <item x="408"/>
        <item x="409"/>
        <item x="413"/>
        <item x="417"/>
        <item x="418"/>
        <item x="428"/>
        <item x="430"/>
        <item x="429"/>
        <item x="432"/>
        <item x="451"/>
        <item x="464"/>
        <item x="467"/>
        <item x="468"/>
        <item x="469"/>
        <item x="470"/>
        <item x="471"/>
        <item x="477"/>
        <item x="478"/>
        <item x="508"/>
        <item x="509"/>
        <item x="510"/>
        <item x="511"/>
        <item x="513"/>
        <item x="514"/>
        <item x="517"/>
        <item x="520"/>
        <item x="521"/>
        <item x="522"/>
        <item x="523"/>
        <item x="527"/>
        <item x="528"/>
        <item x="530"/>
        <item x="535"/>
        <item x="536"/>
        <item x="537"/>
        <item x="538"/>
        <item x="515"/>
        <item x="512"/>
        <item x="72"/>
        <item x="278"/>
        <item x="189"/>
        <item x="190"/>
        <item x="539"/>
        <item x="366"/>
        <item x="365"/>
        <item x="262"/>
        <item x="208"/>
        <item x="230"/>
        <item x="66"/>
        <item x="55"/>
        <item x="389"/>
        <item x="483"/>
        <item x="69"/>
        <item x="298"/>
        <item x="312"/>
        <item x="524"/>
        <item x="159"/>
        <item x="198"/>
        <item x="19"/>
        <item x="76"/>
        <item x="126"/>
        <item x="129"/>
        <item x="130"/>
        <item x="135"/>
        <item x="137"/>
        <item x="140"/>
        <item x="149"/>
        <item x="150"/>
        <item x="151"/>
        <item x="152"/>
        <item x="158"/>
        <item x="157"/>
        <item x="141"/>
        <item x="142"/>
        <item x="143"/>
        <item x="144"/>
        <item x="145"/>
        <item x="146"/>
        <item x="147"/>
        <item x="148"/>
        <item x="165"/>
        <item x="219"/>
        <item x="237"/>
        <item x="248"/>
        <item x="250"/>
        <item x="257"/>
        <item x="258"/>
        <item x="263"/>
        <item x="279"/>
        <item x="292"/>
        <item x="293"/>
        <item x="305"/>
        <item x="306"/>
        <item x="317"/>
        <item x="321"/>
        <item x="351"/>
        <item x="414"/>
        <item x="443"/>
        <item x="431"/>
        <item x="434"/>
        <item x="438"/>
        <item x="439"/>
        <item x="441"/>
        <item x="442"/>
        <item x="440"/>
        <item x="456"/>
        <item x="461"/>
        <item x="472"/>
        <item x="491"/>
        <item x="499"/>
        <item x="500"/>
        <item x="501"/>
        <item x="249"/>
        <item x="303"/>
        <item x="132"/>
        <item x="437"/>
        <item x="436"/>
        <item x="457"/>
        <item x="410"/>
        <item x="173"/>
        <item x="387"/>
        <item x="386"/>
        <item x="385"/>
        <item x="384"/>
        <item x="86"/>
        <item x="412"/>
        <item x="131"/>
        <item x="77"/>
        <item x="78"/>
        <item x="79"/>
        <item x="80"/>
        <item x="81"/>
        <item x="82"/>
        <item x="83"/>
        <item x="84"/>
        <item x="87"/>
        <item x="93"/>
        <item x="95"/>
        <item x="103"/>
        <item x="104"/>
        <item x="105"/>
        <item x="106"/>
        <item x="45"/>
        <item x="85"/>
        <item x="128"/>
        <item x="127"/>
        <item x="112"/>
        <item x="167"/>
        <item x="435"/>
        <item x="174"/>
        <item x="169"/>
        <item x="168"/>
        <item x="166"/>
        <item x="177"/>
        <item x="188"/>
        <item x="216"/>
        <item x="215"/>
        <item x="221"/>
        <item x="222"/>
        <item x="223"/>
        <item x="226"/>
        <item x="227"/>
        <item x="264"/>
        <item x="265"/>
        <item x="311"/>
        <item x="342"/>
        <item x="348"/>
        <item x="360"/>
        <item x="380"/>
        <item x="433"/>
        <item x="455"/>
        <item x="498"/>
        <item x="541"/>
        <item x="452"/>
        <item x="65"/>
        <item x="304"/>
        <item x="107"/>
        <item x="352"/>
        <item x="133"/>
        <item x="134"/>
        <item x="136"/>
        <item x="138"/>
        <item x="139"/>
        <item x="153"/>
        <item x="473"/>
        <item x="154"/>
        <item x="155"/>
        <item x="156"/>
        <item x="179"/>
        <item x="180"/>
        <item x="181"/>
        <item x="182"/>
        <item x="266"/>
        <item x="281"/>
        <item x="282"/>
        <item x="353"/>
        <item x="354"/>
        <item x="356"/>
        <item x="425"/>
        <item x="444"/>
        <item x="445"/>
        <item x="446"/>
        <item x="448"/>
        <item x="355"/>
        <item x="542"/>
        <item x="447"/>
        <item x="253"/>
        <item x="255"/>
        <item x="254"/>
        <item x="252"/>
        <item x="283"/>
        <item x="411"/>
        <item x="42"/>
        <item x="5"/>
        <item x="7"/>
        <item x="4"/>
        <item x="3"/>
        <item x="6"/>
        <item x="8"/>
        <item x="9"/>
        <item x="10"/>
        <item x="11"/>
        <item x="12"/>
        <item x="13"/>
        <item x="17"/>
        <item x="15"/>
        <item x="14"/>
        <item x="16"/>
        <item x="1"/>
        <item x="2"/>
        <item x="163"/>
        <item x="18"/>
        <item x="0"/>
        <item t="default"/>
      </items>
    </pivotField>
    <pivotField compact="0" showAll="0">
      <items count="725">
        <item x="513"/>
        <item x="159"/>
        <item x="158"/>
        <item x="160"/>
        <item x="161"/>
        <item x="164"/>
        <item x="163"/>
        <item x="162"/>
        <item x="165"/>
        <item x="166"/>
        <item x="512"/>
        <item x="565"/>
        <item x="167"/>
        <item x="704"/>
        <item x="608"/>
        <item x="599"/>
        <item x="191"/>
        <item x="75"/>
        <item x="646"/>
        <item x="644"/>
        <item x="238"/>
        <item x="629"/>
        <item x="285"/>
        <item x="294"/>
        <item x="196"/>
        <item x="264"/>
        <item x="260"/>
        <item x="258"/>
        <item x="259"/>
        <item x="720"/>
        <item x="52"/>
        <item x="710"/>
        <item x="713"/>
        <item x="645"/>
        <item x="332"/>
        <item x="147"/>
        <item x="148"/>
        <item x="186"/>
        <item x="185"/>
        <item x="555"/>
        <item x="327"/>
        <item x="712"/>
        <item x="706"/>
        <item x="707"/>
        <item x="709"/>
        <item x="705"/>
        <item x="532"/>
        <item x="523"/>
        <item x="521"/>
        <item x="522"/>
        <item x="134"/>
        <item x="135"/>
        <item x="711"/>
        <item x="550"/>
        <item x="527"/>
        <item x="528"/>
        <item x="530"/>
        <item x="589"/>
        <item x="344"/>
        <item x="343"/>
        <item x="341"/>
        <item x="342"/>
        <item x="347"/>
        <item x="346"/>
        <item x="588"/>
        <item x="587"/>
        <item x="92"/>
        <item x="269"/>
        <item x="270"/>
        <item x="276"/>
        <item x="292"/>
        <item x="273"/>
        <item x="274"/>
        <item x="272"/>
        <item x="88"/>
        <item x="671"/>
        <item x="271"/>
        <item x="70"/>
        <item x="459"/>
        <item x="53"/>
        <item x="59"/>
        <item x="62"/>
        <item x="58"/>
        <item x="60"/>
        <item x="89"/>
        <item x="639"/>
        <item x="71"/>
        <item x="715"/>
        <item x="716"/>
        <item x="714"/>
        <item x="72"/>
        <item x="580"/>
        <item x="582"/>
        <item x="581"/>
        <item x="489"/>
        <item x="177"/>
        <item x="151"/>
        <item x="170"/>
        <item x="169"/>
        <item x="171"/>
        <item x="94"/>
        <item x="656"/>
        <item x="349"/>
        <item x="647"/>
        <item x="117"/>
        <item x="236"/>
        <item x="702"/>
        <item x="448"/>
        <item x="444"/>
        <item x="449"/>
        <item x="445"/>
        <item x="443"/>
        <item x="663"/>
        <item x="74"/>
        <item x="340"/>
        <item x="438"/>
        <item x="470"/>
        <item x="658"/>
        <item x="263"/>
        <item x="721"/>
        <item x="348"/>
        <item x="302"/>
        <item x="300"/>
        <item x="31"/>
        <item x="287"/>
        <item x="295"/>
        <item x="143"/>
        <item x="288"/>
        <item x="703"/>
        <item x="423"/>
        <item x="556"/>
        <item x="453"/>
        <item x="454"/>
        <item x="685"/>
        <item x="529"/>
        <item x="141"/>
        <item x="301"/>
        <item x="297"/>
        <item x="275"/>
        <item x="373"/>
        <item x="374"/>
        <item x="376"/>
        <item x="369"/>
        <item x="372"/>
        <item x="368"/>
        <item x="377"/>
        <item x="102"/>
        <item x="101"/>
        <item x="667"/>
        <item x="628"/>
        <item x="631"/>
        <item x="697"/>
        <item x="700"/>
        <item x="696"/>
        <item x="28"/>
        <item x="35"/>
        <item x="519"/>
        <item x="421"/>
        <item x="422"/>
        <item x="420"/>
        <item x="55"/>
        <item x="136"/>
        <item x="80"/>
        <item x="361"/>
        <item x="79"/>
        <item x="499"/>
        <item x="378"/>
        <item x="496"/>
        <item x="493"/>
        <item x="495"/>
        <item x="498"/>
        <item x="665"/>
        <item x="20"/>
        <item x="415"/>
        <item x="417"/>
        <item x="416"/>
        <item x="414"/>
        <item x="230"/>
        <item x="84"/>
        <item x="81"/>
        <item x="108"/>
        <item x="22"/>
        <item x="121"/>
        <item x="469"/>
        <item x="545"/>
        <item x="251"/>
        <item x="155"/>
        <item x="154"/>
        <item x="152"/>
        <item x="153"/>
        <item x="220"/>
        <item x="578"/>
        <item x="149"/>
        <item x="367"/>
        <item x="157"/>
        <item x="180"/>
        <item x="172"/>
        <item x="176"/>
        <item x="296"/>
        <item x="284"/>
        <item x="572"/>
        <item x="286"/>
        <item x="591"/>
        <item x="156"/>
        <item x="253"/>
        <item x="559"/>
        <item x="560"/>
        <item x="76"/>
        <item x="686"/>
        <item x="393"/>
        <item x="304"/>
        <item x="306"/>
        <item x="305"/>
        <item x="356"/>
        <item x="350"/>
        <item x="351"/>
        <item x="353"/>
        <item x="354"/>
        <item x="355"/>
        <item x="190"/>
        <item x="484"/>
        <item x="695"/>
        <item x="690"/>
        <item x="694"/>
        <item x="692"/>
        <item x="691"/>
        <item x="693"/>
        <item x="689"/>
        <item x="5"/>
        <item x="7"/>
        <item x="681"/>
        <item x="207"/>
        <item x="651"/>
        <item x="650"/>
        <item x="653"/>
        <item x="652"/>
        <item x="637"/>
        <item x="638"/>
        <item x="394"/>
        <item x="387"/>
        <item x="389"/>
        <item x="388"/>
        <item x="386"/>
        <item x="391"/>
        <item x="616"/>
        <item x="615"/>
        <item x="390"/>
        <item x="549"/>
        <item x="64"/>
        <item x="63"/>
        <item x="26"/>
        <item x="57"/>
        <item x="23"/>
        <item x="85"/>
        <item x="91"/>
        <item x="383"/>
        <item x="380"/>
        <item x="382"/>
        <item x="381"/>
        <item x="379"/>
        <item x="324"/>
        <item x="627"/>
        <item x="626"/>
        <item x="633"/>
        <item x="455"/>
        <item x="456"/>
        <item x="146"/>
        <item x="701"/>
        <item x="48"/>
        <item x="46"/>
        <item x="47"/>
        <item x="249"/>
        <item x="25"/>
        <item x="595"/>
        <item x="127"/>
        <item x="524"/>
        <item x="525"/>
        <item x="86"/>
        <item x="45"/>
        <item x="483"/>
        <item x="698"/>
        <item x="594"/>
        <item x="593"/>
        <item x="592"/>
        <item x="188"/>
        <item x="187"/>
        <item x="189"/>
        <item x="145"/>
        <item x="110"/>
        <item x="508"/>
        <item x="193"/>
        <item x="192"/>
        <item x="458"/>
        <item x="457"/>
        <item x="194"/>
        <item x="601"/>
        <item x="597"/>
        <item x="441"/>
        <item x="213"/>
        <item x="370"/>
        <item x="624"/>
        <item x="625"/>
        <item x="623"/>
        <item x="398"/>
        <item x="603"/>
        <item x="216"/>
        <item x="195"/>
        <item x="606"/>
        <item x="315"/>
        <item x="596"/>
        <item x="464"/>
        <item x="466"/>
        <item x="465"/>
        <item x="636"/>
        <item x="635"/>
        <item x="634"/>
        <item x="77"/>
        <item x="128"/>
        <item x="485"/>
        <item x="668"/>
        <item x="610"/>
        <item x="29"/>
        <item x="144"/>
        <item x="24"/>
        <item x="201"/>
        <item x="520"/>
        <item x="723"/>
        <item x="256"/>
        <item x="262"/>
        <item x="257"/>
        <item x="217"/>
        <item x="620"/>
        <item x="204"/>
        <item x="93"/>
        <item x="554"/>
        <item x="547"/>
        <item x="553"/>
        <item x="546"/>
        <item x="548"/>
        <item x="708"/>
        <item x="234"/>
        <item x="240"/>
        <item x="232"/>
        <item x="418"/>
        <item x="228"/>
        <item x="569"/>
        <item x="570"/>
        <item x="551"/>
        <item x="208"/>
        <item x="214"/>
        <item x="648"/>
        <item x="619"/>
        <item x="544"/>
        <item x="632"/>
        <item x="552"/>
        <item x="540"/>
        <item x="539"/>
        <item x="40"/>
        <item x="543"/>
        <item x="137"/>
        <item x="541"/>
        <item x="41"/>
        <item x="43"/>
        <item x="42"/>
        <item x="9"/>
        <item x="106"/>
        <item x="107"/>
        <item x="50"/>
        <item x="358"/>
        <item x="359"/>
        <item x="352"/>
        <item x="360"/>
        <item x="210"/>
        <item x="246"/>
        <item x="659"/>
        <item x="660"/>
        <item x="440"/>
        <item x="439"/>
        <item x="471"/>
        <item x="611"/>
        <item x="250"/>
        <item x="407"/>
        <item x="664"/>
        <item x="538"/>
        <item x="537"/>
        <item x="536"/>
        <item x="535"/>
        <item x="534"/>
        <item x="684"/>
        <item x="3"/>
        <item x="298"/>
        <item x="590"/>
        <item x="73"/>
        <item x="131"/>
        <item x="371"/>
        <item x="500"/>
        <item x="168"/>
        <item x="600"/>
        <item x="575"/>
        <item x="345"/>
        <item x="126"/>
        <item x="125"/>
        <item x="113"/>
        <item x="123"/>
        <item x="124"/>
        <item x="122"/>
        <item x="604"/>
        <item x="142"/>
        <item x="226"/>
        <item x="206"/>
        <item x="477"/>
        <item x="429"/>
        <item x="428"/>
        <item x="427"/>
        <item x="621"/>
        <item x="133"/>
        <item x="248"/>
        <item x="447"/>
        <item x="677"/>
        <item x="450"/>
        <item x="515"/>
        <item x="518"/>
        <item x="514"/>
        <item x="517"/>
        <item x="516"/>
        <item x="212"/>
        <item x="613"/>
        <item x="33"/>
        <item x="200"/>
        <item x="203"/>
        <item x="375"/>
        <item x="235"/>
        <item x="241"/>
        <item x="239"/>
        <item x="245"/>
        <item x="662"/>
        <item x="678"/>
        <item x="661"/>
        <item x="237"/>
        <item x="607"/>
        <item x="218"/>
        <item x="38"/>
        <item x="211"/>
        <item x="688"/>
        <item x="1"/>
        <item x="463"/>
        <item x="197"/>
        <item x="461"/>
        <item x="655"/>
        <item x="486"/>
        <item x="442"/>
        <item x="116"/>
        <item x="687"/>
        <item x="6"/>
        <item x="132"/>
        <item x="311"/>
        <item x="11"/>
        <item x="219"/>
        <item x="574"/>
        <item x="503"/>
        <item x="506"/>
        <item x="505"/>
        <item x="507"/>
        <item x="244"/>
        <item x="337"/>
        <item x="97"/>
        <item x="100"/>
        <item x="96"/>
        <item x="103"/>
        <item x="247"/>
        <item x="491"/>
        <item x="497"/>
        <item x="492"/>
        <item x="501"/>
        <item x="490"/>
        <item x="480"/>
        <item x="479"/>
        <item x="478"/>
        <item x="44"/>
        <item x="333"/>
        <item x="303"/>
        <item x="434"/>
        <item x="437"/>
        <item x="433"/>
        <item x="357"/>
        <item x="460"/>
        <item x="476"/>
        <item x="467"/>
        <item x="112"/>
        <item x="654"/>
        <item x="617"/>
        <item x="640"/>
        <item x="98"/>
        <item x="67"/>
        <item x="649"/>
        <item x="118"/>
        <item x="670"/>
        <item x="672"/>
        <item x="669"/>
        <item x="408"/>
        <item x="614"/>
        <item x="21"/>
        <item x="641"/>
        <item x="683"/>
        <item x="666"/>
        <item x="95"/>
        <item x="676"/>
        <item x="129"/>
        <item x="242"/>
        <item x="227"/>
        <item x="12"/>
        <item x="68"/>
        <item x="66"/>
        <item x="65"/>
        <item x="509"/>
        <item x="90"/>
        <item x="510"/>
        <item x="598"/>
        <item x="557"/>
        <item x="558"/>
        <item x="205"/>
        <item x="56"/>
        <item x="78"/>
        <item x="54"/>
        <item x="229"/>
        <item x="109"/>
        <item x="511"/>
        <item x="119"/>
        <item x="718"/>
        <item x="719"/>
        <item x="717"/>
        <item x="642"/>
        <item x="526"/>
        <item x="462"/>
        <item x="673"/>
        <item x="675"/>
        <item x="679"/>
        <item x="2"/>
        <item x="419"/>
        <item x="279"/>
        <item x="282"/>
        <item x="280"/>
        <item x="114"/>
        <item x="49"/>
        <item x="468"/>
        <item x="105"/>
        <item x="104"/>
        <item x="278"/>
        <item x="277"/>
        <item x="199"/>
        <item x="202"/>
        <item x="290"/>
        <item x="291"/>
        <item x="488"/>
        <item x="482"/>
        <item x="682"/>
        <item x="481"/>
        <item x="281"/>
        <item x="435"/>
        <item x="487"/>
        <item x="293"/>
        <item x="446"/>
        <item x="313"/>
        <item x="322"/>
        <item x="643"/>
        <item x="674"/>
        <item x="224"/>
        <item x="542"/>
        <item x="138"/>
        <item x="680"/>
        <item x="139"/>
        <item x="61"/>
        <item x="326"/>
        <item x="321"/>
        <item x="328"/>
        <item x="339"/>
        <item x="334"/>
        <item x="330"/>
        <item x="329"/>
        <item x="323"/>
        <item x="317"/>
        <item x="338"/>
        <item x="312"/>
        <item x="325"/>
        <item x="362"/>
        <item x="314"/>
        <item x="320"/>
        <item x="319"/>
        <item x="331"/>
        <item x="309"/>
        <item x="310"/>
        <item x="308"/>
        <item x="318"/>
        <item x="316"/>
        <item x="474"/>
        <item x="178"/>
        <item x="179"/>
        <item x="32"/>
        <item x="4"/>
        <item x="413"/>
        <item x="410"/>
        <item x="411"/>
        <item x="409"/>
        <item x="412"/>
        <item x="400"/>
        <item x="396"/>
        <item x="402"/>
        <item x="401"/>
        <item x="397"/>
        <item x="395"/>
        <item x="209"/>
        <item x="399"/>
        <item x="432"/>
        <item x="431"/>
        <item x="430"/>
        <item x="452"/>
        <item x="34"/>
        <item x="618"/>
        <item x="622"/>
        <item x="243"/>
        <item x="130"/>
        <item x="283"/>
        <item x="364"/>
        <item x="436"/>
        <item x="335"/>
        <item x="336"/>
        <item x="289"/>
        <item x="473"/>
        <item x="504"/>
        <item x="111"/>
        <item x="15"/>
        <item x="16"/>
        <item x="14"/>
        <item x="19"/>
        <item x="18"/>
        <item x="17"/>
        <item x="30"/>
        <item x="13"/>
        <item x="494"/>
        <item x="472"/>
        <item x="533"/>
        <item x="39"/>
        <item x="27"/>
        <item x="231"/>
        <item x="255"/>
        <item x="254"/>
        <item x="267"/>
        <item x="261"/>
        <item x="268"/>
        <item x="265"/>
        <item x="266"/>
        <item x="363"/>
        <item x="425"/>
        <item x="426"/>
        <item x="424"/>
        <item x="531"/>
        <item x="99"/>
        <item x="115"/>
        <item x="51"/>
        <item x="140"/>
        <item x="36"/>
        <item x="475"/>
        <item x="451"/>
        <item x="366"/>
        <item x="365"/>
        <item x="586"/>
        <item x="392"/>
        <item x="699"/>
        <item x="605"/>
        <item x="577"/>
        <item x="576"/>
        <item x="384"/>
        <item x="385"/>
        <item x="184"/>
        <item x="579"/>
        <item x="583"/>
        <item x="183"/>
        <item x="175"/>
        <item x="182"/>
        <item x="174"/>
        <item x="573"/>
        <item x="566"/>
        <item x="120"/>
        <item x="584"/>
        <item x="568"/>
        <item x="567"/>
        <item x="233"/>
        <item x="585"/>
        <item x="307"/>
        <item x="10"/>
        <item x="299"/>
        <item x="571"/>
        <item x="657"/>
        <item x="37"/>
        <item x="630"/>
        <item x="215"/>
        <item x="198"/>
        <item x="69"/>
        <item x="252"/>
        <item x="502"/>
        <item x="181"/>
        <item x="173"/>
        <item x="404"/>
        <item x="406"/>
        <item x="405"/>
        <item x="403"/>
        <item x="222"/>
        <item x="225"/>
        <item x="221"/>
        <item x="223"/>
        <item x="722"/>
        <item x="561"/>
        <item x="602"/>
        <item x="150"/>
        <item x="609"/>
        <item x="564"/>
        <item x="563"/>
        <item x="562"/>
        <item x="8"/>
        <item x="612"/>
        <item x="83"/>
        <item x="82"/>
        <item x="87"/>
        <item x="0"/>
        <item t="default"/>
      </items>
    </pivotField>
    <pivotField compact="0" showAll="0">
      <items count="135">
        <item x="96"/>
        <item x="81"/>
        <item x="98"/>
        <item x="7"/>
        <item x="113"/>
        <item x="3"/>
        <item x="84"/>
        <item x="17"/>
        <item x="4"/>
        <item x="19"/>
        <item x="111"/>
        <item x="66"/>
        <item x="133"/>
        <item x="41"/>
        <item x="127"/>
        <item x="128"/>
        <item x="129"/>
        <item x="86"/>
        <item x="74"/>
        <item x="71"/>
        <item x="87"/>
        <item x="130"/>
        <item x="40"/>
        <item x="90"/>
        <item x="108"/>
        <item x="109"/>
        <item x="107"/>
        <item x="91"/>
        <item x="78"/>
        <item x="47"/>
        <item x="77"/>
        <item x="70"/>
        <item x="60"/>
        <item x="22"/>
        <item x="5"/>
        <item x="37"/>
        <item x="21"/>
        <item x="102"/>
        <item x="63"/>
        <item x="126"/>
        <item x="106"/>
        <item x="53"/>
        <item x="132"/>
        <item x="76"/>
        <item x="69"/>
        <item x="43"/>
        <item x="73"/>
        <item x="23"/>
        <item x="1"/>
        <item x="26"/>
        <item x="27"/>
        <item x="46"/>
        <item x="24"/>
        <item x="32"/>
        <item x="75"/>
        <item x="101"/>
        <item x="68"/>
        <item x="16"/>
        <item x="54"/>
        <item x="104"/>
        <item x="79"/>
        <item x="131"/>
        <item x="49"/>
        <item x="48"/>
        <item x="95"/>
        <item x="67"/>
        <item x="33"/>
        <item x="103"/>
        <item x="115"/>
        <item x="89"/>
        <item x="50"/>
        <item x="51"/>
        <item x="8"/>
        <item x="110"/>
        <item x="62"/>
        <item x="61"/>
        <item x="29"/>
        <item x="30"/>
        <item x="20"/>
        <item x="44"/>
        <item x="25"/>
        <item x="31"/>
        <item x="82"/>
        <item x="99"/>
        <item x="28"/>
        <item x="94"/>
        <item x="105"/>
        <item x="52"/>
        <item x="10"/>
        <item x="35"/>
        <item x="13"/>
        <item x="88"/>
        <item x="85"/>
        <item x="2"/>
        <item x="34"/>
        <item x="59"/>
        <item x="65"/>
        <item x="11"/>
        <item x="64"/>
        <item x="92"/>
        <item x="72"/>
        <item x="118"/>
        <item x="57"/>
        <item x="55"/>
        <item x="42"/>
        <item x="12"/>
        <item x="117"/>
        <item x="58"/>
        <item x="45"/>
        <item x="38"/>
        <item x="9"/>
        <item x="124"/>
        <item x="36"/>
        <item x="14"/>
        <item x="122"/>
        <item x="15"/>
        <item x="80"/>
        <item x="83"/>
        <item x="56"/>
        <item x="121"/>
        <item x="112"/>
        <item x="97"/>
        <item x="125"/>
        <item x="100"/>
        <item x="93"/>
        <item x="120"/>
        <item x="123"/>
        <item x="116"/>
        <item x="119"/>
        <item x="39"/>
        <item x="6"/>
        <item x="114"/>
        <item x="18"/>
        <item x="0"/>
        <item t="default"/>
      </items>
    </pivotField>
    <pivotField compact="0" showAll="0">
      <items count="131">
        <item x="32"/>
        <item x="97"/>
        <item x="78"/>
        <item x="61"/>
        <item x="45"/>
        <item x="17"/>
        <item x="5"/>
        <item x="90"/>
        <item x="8"/>
        <item x="101"/>
        <item x="126"/>
        <item x="76"/>
        <item x="33"/>
        <item x="86"/>
        <item x="115"/>
        <item x="85"/>
        <item x="19"/>
        <item x="71"/>
        <item x="93"/>
        <item x="80"/>
        <item x="59"/>
        <item x="95"/>
        <item x="34"/>
        <item x="23"/>
        <item x="108"/>
        <item x="12"/>
        <item x="70"/>
        <item x="30"/>
        <item x="87"/>
        <item x="104"/>
        <item x="118"/>
        <item x="121"/>
        <item x="84"/>
        <item x="37"/>
        <item x="72"/>
        <item x="120"/>
        <item x="57"/>
        <item x="47"/>
        <item x="40"/>
        <item x="111"/>
        <item x="68"/>
        <item x="42"/>
        <item x="81"/>
        <item x="46"/>
        <item x="51"/>
        <item x="100"/>
        <item x="6"/>
        <item x="49"/>
        <item x="18"/>
        <item x="127"/>
        <item x="99"/>
        <item x="56"/>
        <item x="107"/>
        <item x="73"/>
        <item x="25"/>
        <item x="69"/>
        <item x="83"/>
        <item x="62"/>
        <item x="11"/>
        <item x="124"/>
        <item x="9"/>
        <item x="91"/>
        <item x="63"/>
        <item x="103"/>
        <item x="16"/>
        <item x="10"/>
        <item x="92"/>
        <item x="29"/>
        <item x="79"/>
        <item x="43"/>
        <item x="123"/>
        <item x="114"/>
        <item x="35"/>
        <item x="7"/>
        <item x="98"/>
        <item x="117"/>
        <item x="22"/>
        <item x="38"/>
        <item x="3"/>
        <item x="60"/>
        <item x="113"/>
        <item x="15"/>
        <item x="31"/>
        <item x="82"/>
        <item x="88"/>
        <item x="119"/>
        <item x="1"/>
        <item x="110"/>
        <item x="21"/>
        <item x="77"/>
        <item x="67"/>
        <item x="50"/>
        <item x="75"/>
        <item x="105"/>
        <item x="89"/>
        <item x="36"/>
        <item x="52"/>
        <item x="44"/>
        <item x="122"/>
        <item x="53"/>
        <item x="66"/>
        <item x="14"/>
        <item x="13"/>
        <item x="125"/>
        <item x="109"/>
        <item x="94"/>
        <item x="112"/>
        <item x="2"/>
        <item x="20"/>
        <item x="41"/>
        <item x="28"/>
        <item x="96"/>
        <item x="74"/>
        <item x="128"/>
        <item x="65"/>
        <item x="48"/>
        <item x="102"/>
        <item x="39"/>
        <item x="24"/>
        <item x="4"/>
        <item x="129"/>
        <item x="54"/>
        <item x="106"/>
        <item x="27"/>
        <item x="58"/>
        <item x="26"/>
        <item x="116"/>
        <item x="55"/>
        <item x="64"/>
        <item x="0"/>
        <item t="default"/>
      </items>
    </pivotField>
    <pivotField compact="0" showAll="0">
      <items count="72">
        <item x="60"/>
        <item x="50"/>
        <item x="26"/>
        <item x="68"/>
        <item x="33"/>
        <item x="64"/>
        <item x="11"/>
        <item x="58"/>
        <item x="10"/>
        <item x="20"/>
        <item x="21"/>
        <item x="22"/>
        <item x="57"/>
        <item x="31"/>
        <item x="6"/>
        <item x="39"/>
        <item x="7"/>
        <item x="62"/>
        <item x="37"/>
        <item x="47"/>
        <item x="45"/>
        <item x="46"/>
        <item x="18"/>
        <item x="54"/>
        <item x="40"/>
        <item x="4"/>
        <item x="24"/>
        <item x="8"/>
        <item x="42"/>
        <item x="3"/>
        <item x="2"/>
        <item x="56"/>
        <item x="27"/>
        <item x="36"/>
        <item x="67"/>
        <item x="41"/>
        <item x="14"/>
        <item x="34"/>
        <item x="13"/>
        <item x="51"/>
        <item x="52"/>
        <item x="43"/>
        <item x="69"/>
        <item x="53"/>
        <item x="70"/>
        <item x="30"/>
        <item x="9"/>
        <item x="15"/>
        <item x="19"/>
        <item x="25"/>
        <item x="44"/>
        <item x="55"/>
        <item x="16"/>
        <item x="63"/>
        <item x="5"/>
        <item x="48"/>
        <item x="1"/>
        <item x="38"/>
        <item x="12"/>
        <item x="65"/>
        <item x="17"/>
        <item x="29"/>
        <item x="66"/>
        <item x="28"/>
        <item x="23"/>
        <item x="59"/>
        <item x="32"/>
        <item x="49"/>
        <item x="35"/>
        <item x="61"/>
        <item x="0"/>
        <item t="default"/>
      </items>
    </pivotField>
    <pivotField compact="0" showAll="0">
      <items count="72">
        <item x="61"/>
        <item x="40"/>
        <item x="53"/>
        <item x="49"/>
        <item x="39"/>
        <item x="27"/>
        <item x="65"/>
        <item x="12"/>
        <item x="32"/>
        <item x="16"/>
        <item x="5"/>
        <item x="68"/>
        <item x="58"/>
        <item x="25"/>
        <item x="30"/>
        <item x="4"/>
        <item x="54"/>
        <item x="64"/>
        <item x="7"/>
        <item x="21"/>
        <item x="9"/>
        <item x="11"/>
        <item x="38"/>
        <item x="45"/>
        <item x="46"/>
        <item x="18"/>
        <item x="70"/>
        <item x="22"/>
        <item x="57"/>
        <item x="33"/>
        <item x="42"/>
        <item x="15"/>
        <item x="50"/>
        <item x="63"/>
        <item x="20"/>
        <item x="66"/>
        <item x="55"/>
        <item x="8"/>
        <item x="14"/>
        <item x="62"/>
        <item x="60"/>
        <item x="31"/>
        <item x="41"/>
        <item x="3"/>
        <item x="52"/>
        <item x="59"/>
        <item x="26"/>
        <item x="35"/>
        <item x="43"/>
        <item x="44"/>
        <item x="51"/>
        <item x="34"/>
        <item x="6"/>
        <item x="1"/>
        <item x="29"/>
        <item x="23"/>
        <item x="10"/>
        <item x="48"/>
        <item x="13"/>
        <item x="69"/>
        <item x="17"/>
        <item x="36"/>
        <item x="47"/>
        <item x="56"/>
        <item x="19"/>
        <item x="2"/>
        <item x="37"/>
        <item x="28"/>
        <item x="67"/>
        <item x="24"/>
        <item x="0"/>
        <item t="default"/>
      </items>
    </pivotField>
    <pivotField compact="0" showAll="0">
      <items count="348">
        <item x="13"/>
        <item x="316"/>
        <item x="336"/>
        <item x="47"/>
        <item x="244"/>
        <item x="107"/>
        <item x="225"/>
        <item x="294"/>
        <item x="334"/>
        <item x="250"/>
        <item x="215"/>
        <item x="342"/>
        <item x="279"/>
        <item x="74"/>
        <item x="132"/>
        <item x="240"/>
        <item x="49"/>
        <item x="60"/>
        <item x="343"/>
        <item x="36"/>
        <item x="222"/>
        <item x="277"/>
        <item x="199"/>
        <item x="46"/>
        <item x="254"/>
        <item x="327"/>
        <item x="151"/>
        <item x="249"/>
        <item x="55"/>
        <item x="337"/>
        <item x="204"/>
        <item x="54"/>
        <item x="106"/>
        <item x="167"/>
        <item x="80"/>
        <item x="218"/>
        <item x="266"/>
        <item x="73"/>
        <item x="243"/>
        <item x="35"/>
        <item x="315"/>
        <item x="43"/>
        <item x="40"/>
        <item x="125"/>
        <item x="39"/>
        <item x="44"/>
        <item x="320"/>
        <item x="217"/>
        <item x="226"/>
        <item x="261"/>
        <item x="326"/>
        <item x="38"/>
        <item x="50"/>
        <item x="197"/>
        <item x="239"/>
        <item x="48"/>
        <item x="228"/>
        <item x="81"/>
        <item x="52"/>
        <item x="223"/>
        <item x="269"/>
        <item x="69"/>
        <item x="338"/>
        <item x="61"/>
        <item x="41"/>
        <item x="260"/>
        <item x="76"/>
        <item x="143"/>
        <item x="210"/>
        <item x="166"/>
        <item x="262"/>
        <item x="227"/>
        <item x="155"/>
        <item x="169"/>
        <item x="203"/>
        <item x="45"/>
        <item x="53"/>
        <item x="205"/>
        <item x="230"/>
        <item x="295"/>
        <item x="252"/>
        <item x="200"/>
        <item x="90"/>
        <item x="146"/>
        <item x="75"/>
        <item x="219"/>
        <item x="136"/>
        <item x="236"/>
        <item x="156"/>
        <item x="134"/>
        <item x="70"/>
        <item x="101"/>
        <item x="100"/>
        <item x="221"/>
        <item x="299"/>
        <item x="152"/>
        <item x="42"/>
        <item x="206"/>
        <item x="77"/>
        <item x="207"/>
        <item x="162"/>
        <item x="258"/>
        <item x="178"/>
        <item x="92"/>
        <item x="56"/>
        <item x="71"/>
        <item x="32"/>
        <item x="168"/>
        <item x="224"/>
        <item x="66"/>
        <item x="229"/>
        <item x="341"/>
        <item x="20"/>
        <item x="216"/>
        <item x="214"/>
        <item x="153"/>
        <item x="257"/>
        <item x="79"/>
        <item x="271"/>
        <item x="37"/>
        <item x="170"/>
        <item x="263"/>
        <item x="172"/>
        <item x="209"/>
        <item x="10"/>
        <item x="164"/>
        <item x="145"/>
        <item x="154"/>
        <item x="147"/>
        <item x="139"/>
        <item x="160"/>
        <item x="284"/>
        <item x="95"/>
        <item x="4"/>
        <item x="184"/>
        <item x="63"/>
        <item x="94"/>
        <item x="264"/>
        <item x="179"/>
        <item x="270"/>
        <item x="129"/>
        <item x="285"/>
        <item x="68"/>
        <item x="118"/>
        <item x="3"/>
        <item x="34"/>
        <item x="267"/>
        <item x="91"/>
        <item x="89"/>
        <item x="78"/>
        <item x="211"/>
        <item x="113"/>
        <item x="137"/>
        <item x="213"/>
        <item x="330"/>
        <item x="297"/>
        <item x="265"/>
        <item x="276"/>
        <item x="84"/>
        <item x="292"/>
        <item x="144"/>
        <item x="185"/>
        <item x="212"/>
        <item x="251"/>
        <item x="138"/>
        <item x="283"/>
        <item x="65"/>
        <item x="135"/>
        <item x="173"/>
        <item x="117"/>
        <item x="96"/>
        <item x="180"/>
        <item x="103"/>
        <item x="67"/>
        <item x="186"/>
        <item x="333"/>
        <item x="111"/>
        <item x="321"/>
        <item x="24"/>
        <item x="82"/>
        <item x="232"/>
        <item x="202"/>
        <item x="324"/>
        <item x="332"/>
        <item x="97"/>
        <item x="291"/>
        <item x="85"/>
        <item x="33"/>
        <item x="296"/>
        <item x="231"/>
        <item x="322"/>
        <item x="149"/>
        <item x="171"/>
        <item x="220"/>
        <item x="87"/>
        <item x="116"/>
        <item x="246"/>
        <item x="196"/>
        <item x="119"/>
        <item x="62"/>
        <item x="93"/>
        <item x="176"/>
        <item x="201"/>
        <item x="280"/>
        <item x="234"/>
        <item x="308"/>
        <item x="133"/>
        <item x="64"/>
        <item x="193"/>
        <item x="242"/>
        <item x="307"/>
        <item x="233"/>
        <item x="301"/>
        <item x="245"/>
        <item x="344"/>
        <item x="183"/>
        <item x="331"/>
        <item x="304"/>
        <item x="306"/>
        <item x="86"/>
        <item x="127"/>
        <item x="141"/>
        <item x="22"/>
        <item x="130"/>
        <item x="2"/>
        <item x="126"/>
        <item x="281"/>
        <item x="29"/>
        <item x="248"/>
        <item x="208"/>
        <item x="273"/>
        <item x="194"/>
        <item x="288"/>
        <item x="112"/>
        <item x="58"/>
        <item x="259"/>
        <item x="72"/>
        <item x="140"/>
        <item x="159"/>
        <item x="340"/>
        <item x="174"/>
        <item x="31"/>
        <item x="115"/>
        <item x="110"/>
        <item x="189"/>
        <item x="190"/>
        <item x="339"/>
        <item x="305"/>
        <item x="16"/>
        <item x="9"/>
        <item x="161"/>
        <item x="114"/>
        <item x="123"/>
        <item x="310"/>
        <item x="120"/>
        <item x="278"/>
        <item x="195"/>
        <item x="192"/>
        <item x="177"/>
        <item x="247"/>
        <item x="128"/>
        <item x="329"/>
        <item x="88"/>
        <item x="108"/>
        <item x="198"/>
        <item x="241"/>
        <item x="99"/>
        <item x="293"/>
        <item x="105"/>
        <item x="59"/>
        <item x="290"/>
        <item x="163"/>
        <item x="57"/>
        <item x="148"/>
        <item x="28"/>
        <item x="158"/>
        <item x="102"/>
        <item x="188"/>
        <item x="18"/>
        <item x="287"/>
        <item x="256"/>
        <item x="104"/>
        <item x="175"/>
        <item x="314"/>
        <item x="300"/>
        <item x="19"/>
        <item x="8"/>
        <item x="5"/>
        <item x="51"/>
        <item x="121"/>
        <item x="255"/>
        <item x="335"/>
        <item x="27"/>
        <item x="181"/>
        <item x="142"/>
        <item x="302"/>
        <item x="30"/>
        <item x="309"/>
        <item x="286"/>
        <item x="345"/>
        <item x="124"/>
        <item x="131"/>
        <item x="187"/>
        <item x="328"/>
        <item x="313"/>
        <item x="238"/>
        <item x="191"/>
        <item x="272"/>
        <item x="323"/>
        <item x="182"/>
        <item x="98"/>
        <item x="253"/>
        <item x="157"/>
        <item x="325"/>
        <item x="311"/>
        <item x="346"/>
        <item x="275"/>
        <item x="23"/>
        <item x="312"/>
        <item x="237"/>
        <item x="25"/>
        <item x="235"/>
        <item x="150"/>
        <item x="26"/>
        <item x="289"/>
        <item x="319"/>
        <item x="165"/>
        <item x="274"/>
        <item x="21"/>
        <item x="83"/>
        <item x="11"/>
        <item x="318"/>
        <item x="6"/>
        <item x="14"/>
        <item x="122"/>
        <item x="282"/>
        <item x="17"/>
        <item x="303"/>
        <item x="109"/>
        <item x="317"/>
        <item x="298"/>
        <item x="15"/>
        <item x="12"/>
        <item x="1"/>
        <item x="7"/>
        <item x="0"/>
        <item x="268"/>
        <item t="default"/>
      </items>
    </pivotField>
    <pivotField compact="0" showAll="0">
      <items count="518">
        <item x="180"/>
        <item x="81"/>
        <item x="96"/>
        <item x="361"/>
        <item x="221"/>
        <item x="320"/>
        <item x="381"/>
        <item x="321"/>
        <item x="349"/>
        <item x="98"/>
        <item x="482"/>
        <item x="5"/>
        <item x="7"/>
        <item x="9"/>
        <item x="4"/>
        <item x="6"/>
        <item x="8"/>
        <item x="127"/>
        <item x="129"/>
        <item x="216"/>
        <item x="18"/>
        <item x="204"/>
        <item x="476"/>
        <item x="500"/>
        <item x="501"/>
        <item x="486"/>
        <item x="479"/>
        <item x="434"/>
        <item x="119"/>
        <item x="198"/>
        <item x="91"/>
        <item x="94"/>
        <item x="93"/>
        <item x="92"/>
        <item x="95"/>
        <item x="99"/>
        <item x="135"/>
        <item x="424"/>
        <item x="50"/>
        <item x="90"/>
        <item x="215"/>
        <item x="72"/>
        <item x="431"/>
        <item x="388"/>
        <item x="347"/>
        <item x="511"/>
        <item x="401"/>
        <item x="334"/>
        <item x="181"/>
        <item x="260"/>
        <item x="97"/>
        <item x="123"/>
        <item x="259"/>
        <item x="108"/>
        <item x="403"/>
        <item x="110"/>
        <item x="346"/>
        <item x="348"/>
        <item x="345"/>
        <item x="70"/>
        <item x="54"/>
        <item x="261"/>
        <item x="389"/>
        <item x="124"/>
        <item x="430"/>
        <item x="270"/>
        <item x="358"/>
        <item x="104"/>
        <item x="357"/>
        <item x="31"/>
        <item x="278"/>
        <item x="61"/>
        <item x="416"/>
        <item x="494"/>
        <item x="342"/>
        <item x="62"/>
        <item x="205"/>
        <item x="454"/>
        <item x="455"/>
        <item x="466"/>
        <item x="290"/>
        <item x="503"/>
        <item x="485"/>
        <item x="87"/>
        <item x="240"/>
        <item x="174"/>
        <item x="336"/>
        <item x="143"/>
        <item x="214"/>
        <item x="391"/>
        <item x="269"/>
        <item x="268"/>
        <item x="207"/>
        <item x="277"/>
        <item x="65"/>
        <item x="210"/>
        <item x="383"/>
        <item x="242"/>
        <item x="197"/>
        <item x="64"/>
        <item x="245"/>
        <item x="146"/>
        <item x="288"/>
        <item x="272"/>
        <item x="475"/>
        <item x="280"/>
        <item x="237"/>
        <item x="351"/>
        <item x="355"/>
        <item x="271"/>
        <item x="10"/>
        <item x="196"/>
        <item x="279"/>
        <item x="257"/>
        <item x="490"/>
        <item x="74"/>
        <item x="177"/>
        <item x="470"/>
        <item x="362"/>
        <item x="496"/>
        <item x="73"/>
        <item x="267"/>
        <item x="300"/>
        <item x="71"/>
        <item x="301"/>
        <item x="363"/>
        <item x="284"/>
        <item x="219"/>
        <item x="414"/>
        <item x="29"/>
        <item x="116"/>
        <item x="469"/>
        <item x="390"/>
        <item x="491"/>
        <item x="515"/>
        <item x="165"/>
        <item x="191"/>
        <item x="323"/>
        <item x="423"/>
        <item x="113"/>
        <item x="365"/>
        <item x="102"/>
        <item x="452"/>
        <item x="439"/>
        <item x="438"/>
        <item x="44"/>
        <item x="291"/>
        <item x="137"/>
        <item x="89"/>
        <item x="460"/>
        <item x="461"/>
        <item x="356"/>
        <item x="243"/>
        <item x="462"/>
        <item x="463"/>
        <item x="446"/>
        <item x="457"/>
        <item x="456"/>
        <item x="459"/>
        <item x="458"/>
        <item x="276"/>
        <item x="246"/>
        <item x="63"/>
        <item x="106"/>
        <item x="404"/>
        <item x="173"/>
        <item x="156"/>
        <item x="171"/>
        <item x="172"/>
        <item x="222"/>
        <item x="118"/>
        <item x="292"/>
        <item x="22"/>
        <item x="512"/>
        <item x="161"/>
        <item x="411"/>
        <item x="193"/>
        <item x="369"/>
        <item x="136"/>
        <item x="206"/>
        <item x="410"/>
        <item x="353"/>
        <item x="502"/>
        <item x="464"/>
        <item x="465"/>
        <item x="255"/>
        <item x="238"/>
        <item x="370"/>
        <item x="150"/>
        <item x="149"/>
        <item x="148"/>
        <item x="420"/>
        <item x="83"/>
        <item x="101"/>
        <item x="328"/>
        <item x="413"/>
        <item x="179"/>
        <item x="384"/>
        <item x="386"/>
        <item x="201"/>
        <item x="331"/>
        <item x="183"/>
        <item x="68"/>
        <item x="474"/>
        <item x="263"/>
        <item x="226"/>
        <item x="265"/>
        <item x="128"/>
        <item x="178"/>
        <item x="188"/>
        <item x="266"/>
        <item x="109"/>
        <item x="53"/>
        <item x="187"/>
        <item x="132"/>
        <item x="169"/>
        <item x="499"/>
        <item x="372"/>
        <item x="30"/>
        <item x="52"/>
        <item x="184"/>
        <item x="262"/>
        <item x="186"/>
        <item x="189"/>
        <item x="139"/>
        <item x="182"/>
        <item x="220"/>
        <item x="134"/>
        <item x="387"/>
        <item x="316"/>
        <item x="39"/>
        <item x="315"/>
        <item x="368"/>
        <item x="422"/>
        <item x="453"/>
        <item x="338"/>
        <item x="487"/>
        <item x="310"/>
        <item x="85"/>
        <item x="86"/>
        <item x="84"/>
        <item x="264"/>
        <item x="382"/>
        <item x="60"/>
        <item x="330"/>
        <item x="402"/>
        <item x="367"/>
        <item x="25"/>
        <item x="352"/>
        <item x="15"/>
        <item x="105"/>
        <item x="199"/>
        <item x="478"/>
        <item x="319"/>
        <item x="432"/>
        <item x="429"/>
        <item x="426"/>
        <item x="433"/>
        <item x="437"/>
        <item x="48"/>
        <item x="472"/>
        <item x="344"/>
        <item x="190"/>
        <item x="340"/>
        <item x="56"/>
        <item x="112"/>
        <item x="398"/>
        <item x="354"/>
        <item x="231"/>
        <item x="232"/>
        <item x="88"/>
        <item x="332"/>
        <item x="117"/>
        <item x="492"/>
        <item x="230"/>
        <item x="303"/>
        <item x="282"/>
        <item x="304"/>
        <item x="254"/>
        <item x="209"/>
        <item x="100"/>
        <item x="317"/>
        <item x="224"/>
        <item x="223"/>
        <item x="435"/>
        <item x="154"/>
        <item x="253"/>
        <item x="497"/>
        <item x="428"/>
        <item x="133"/>
        <item x="120"/>
        <item x="440"/>
        <item x="252"/>
        <item x="366"/>
        <item x="194"/>
        <item x="364"/>
        <item x="425"/>
        <item x="203"/>
        <item x="164"/>
        <item x="307"/>
        <item x="28"/>
        <item x="14"/>
        <item x="23"/>
        <item x="412"/>
        <item x="377"/>
        <item x="378"/>
        <item x="379"/>
        <item x="287"/>
        <item x="450"/>
        <item x="468"/>
        <item x="236"/>
        <item x="244"/>
        <item x="289"/>
        <item x="130"/>
        <item x="373"/>
        <item x="329"/>
        <item x="2"/>
        <item x="140"/>
        <item x="385"/>
        <item x="498"/>
        <item x="337"/>
        <item x="327"/>
        <item x="484"/>
        <item x="489"/>
        <item x="408"/>
        <item x="185"/>
        <item x="111"/>
        <item x="213"/>
        <item x="79"/>
        <item x="399"/>
        <item x="395"/>
        <item x="393"/>
        <item x="394"/>
        <item x="396"/>
        <item x="397"/>
        <item x="286"/>
        <item x="200"/>
        <item x="12"/>
        <item x="77"/>
        <item x="406"/>
        <item x="75"/>
        <item x="163"/>
        <item x="477"/>
        <item x="46"/>
        <item x="333"/>
        <item x="281"/>
        <item x="250"/>
        <item x="249"/>
        <item x="256"/>
        <item x="251"/>
        <item x="208"/>
        <item x="192"/>
        <item x="247"/>
        <item x="324"/>
        <item x="326"/>
        <item x="325"/>
        <item x="138"/>
        <item x="339"/>
        <item x="341"/>
        <item x="294"/>
        <item x="421"/>
        <item x="195"/>
        <item x="471"/>
        <item x="302"/>
        <item x="409"/>
        <item x="374"/>
        <item x="20"/>
        <item x="448"/>
        <item x="66"/>
        <item x="305"/>
        <item x="285"/>
        <item x="419"/>
        <item x="418"/>
        <item x="162"/>
        <item x="473"/>
        <item x="151"/>
        <item x="483"/>
        <item x="467"/>
        <item x="121"/>
        <item x="283"/>
        <item x="69"/>
        <item x="371"/>
        <item x="125"/>
        <item x="212"/>
        <item x="159"/>
        <item x="153"/>
        <item x="49"/>
        <item x="493"/>
        <item x="59"/>
        <item x="480"/>
        <item x="58"/>
        <item x="488"/>
        <item x="11"/>
        <item x="21"/>
        <item x="45"/>
        <item x="170"/>
        <item x="375"/>
        <item x="107"/>
        <item x="380"/>
        <item x="407"/>
        <item x="55"/>
        <item x="13"/>
        <item x="312"/>
        <item x="313"/>
        <item x="318"/>
        <item x="24"/>
        <item x="19"/>
        <item x="322"/>
        <item x="275"/>
        <item x="239"/>
        <item x="155"/>
        <item x="405"/>
        <item x="350"/>
        <item x="126"/>
        <item x="392"/>
        <item x="436"/>
        <item x="37"/>
        <item x="36"/>
        <item x="41"/>
        <item x="33"/>
        <item x="295"/>
        <item x="34"/>
        <item x="32"/>
        <item x="27"/>
        <item x="309"/>
        <item x="40"/>
        <item x="26"/>
        <item x="43"/>
        <item x="35"/>
        <item x="42"/>
        <item x="308"/>
        <item x="258"/>
        <item x="343"/>
        <item x="103"/>
        <item x="234"/>
        <item x="273"/>
        <item x="516"/>
        <item x="47"/>
        <item x="299"/>
        <item x="297"/>
        <item x="495"/>
        <item x="115"/>
        <item x="296"/>
        <item x="298"/>
        <item x="166"/>
        <item x="202"/>
        <item x="508"/>
        <item x="142"/>
        <item x="141"/>
        <item x="175"/>
        <item x="514"/>
        <item x="510"/>
        <item x="314"/>
        <item x="235"/>
        <item x="241"/>
        <item x="228"/>
        <item x="227"/>
        <item x="229"/>
        <item x="147"/>
        <item x="445"/>
        <item x="441"/>
        <item x="3"/>
        <item x="509"/>
        <item x="504"/>
        <item x="507"/>
        <item x="506"/>
        <item x="505"/>
        <item x="451"/>
        <item x="449"/>
        <item x="447"/>
        <item x="376"/>
        <item x="417"/>
        <item x="57"/>
        <item x="293"/>
        <item x="443"/>
        <item x="444"/>
        <item x="225"/>
        <item x="359"/>
        <item x="306"/>
        <item x="360"/>
        <item x="76"/>
        <item x="144"/>
        <item x="145"/>
        <item x="38"/>
        <item x="274"/>
        <item x="415"/>
        <item x="51"/>
        <item x="218"/>
        <item x="481"/>
        <item x="158"/>
        <item x="160"/>
        <item x="82"/>
        <item x="80"/>
        <item x="513"/>
        <item x="67"/>
        <item x="311"/>
        <item x="442"/>
        <item x="211"/>
        <item x="17"/>
        <item x="157"/>
        <item x="167"/>
        <item x="78"/>
        <item x="176"/>
        <item x="1"/>
        <item x="131"/>
        <item x="16"/>
        <item x="335"/>
        <item x="168"/>
        <item x="248"/>
        <item x="152"/>
        <item x="233"/>
        <item x="400"/>
        <item x="217"/>
        <item x="427"/>
        <item x="114"/>
        <item x="122"/>
        <item x="0"/>
        <item t="default"/>
      </items>
    </pivotField>
    <pivotField compact="0" showAll="0">
      <items count="654">
        <item x="0"/>
        <item x="1"/>
        <item x="2"/>
        <item x="3"/>
        <item x="4"/>
        <item x="5"/>
        <item x="6"/>
        <item x="7"/>
        <item x="8"/>
        <item x="9"/>
        <item x="10"/>
        <item x="11"/>
        <item x="12"/>
        <item x="13"/>
        <item x="14"/>
        <item x="18"/>
        <item x="15"/>
        <item x="16"/>
        <item x="17"/>
        <item x="20"/>
        <item x="30"/>
        <item x="21"/>
        <item x="22"/>
        <item x="23"/>
        <item x="24"/>
        <item x="25"/>
        <item x="26"/>
        <item x="27"/>
        <item x="28"/>
        <item x="29"/>
        <item x="31"/>
        <item x="32"/>
        <item x="33"/>
        <item x="34"/>
        <item x="35"/>
        <item x="36"/>
        <item x="37"/>
        <item x="38"/>
        <item x="39"/>
        <item x="40"/>
        <item x="41"/>
        <item x="42"/>
        <item x="43"/>
        <item x="44"/>
        <item x="52"/>
        <item x="53"/>
        <item x="54"/>
        <item x="55"/>
        <item x="56"/>
        <item x="57"/>
        <item x="60"/>
        <item x="61"/>
        <item x="62"/>
        <item x="645"/>
        <item x="63"/>
        <item x="64"/>
        <item x="65"/>
        <item x="66"/>
        <item x="68"/>
        <item x="67"/>
        <item x="69"/>
        <item x="70"/>
        <item x="71"/>
        <item x="72"/>
        <item x="73"/>
        <item x="74"/>
        <item x="75"/>
        <item x="76"/>
        <item x="77"/>
        <item x="78"/>
        <item x="435"/>
        <item x="436"/>
        <item x="437"/>
        <item x="79"/>
        <item x="80"/>
        <item x="81"/>
        <item x="82"/>
        <item x="83"/>
        <item x="84"/>
        <item x="85"/>
        <item x="86"/>
        <item x="87"/>
        <item x="88"/>
        <item x="89"/>
        <item x="90"/>
        <item x="92"/>
        <item x="93"/>
        <item x="94"/>
        <item x="95"/>
        <item x="96"/>
        <item x="97"/>
        <item x="98"/>
        <item x="99"/>
        <item x="100"/>
        <item x="101"/>
        <item x="102"/>
        <item x="103"/>
        <item x="104"/>
        <item x="105"/>
        <item x="111"/>
        <item x="106"/>
        <item x="107"/>
        <item x="108"/>
        <item x="112"/>
        <item x="109"/>
        <item x="113"/>
        <item x="114"/>
        <item x="115"/>
        <item x="45"/>
        <item x="46"/>
        <item x="47"/>
        <item x="48"/>
        <item x="49"/>
        <item x="50"/>
        <item x="51"/>
        <item x="58"/>
        <item x="59"/>
        <item x="116"/>
        <item x="117"/>
        <item x="118"/>
        <item x="120"/>
        <item x="119"/>
        <item x="122"/>
        <item x="123"/>
        <item x="124"/>
        <item x="125"/>
        <item x="126"/>
        <item x="127"/>
        <item x="128"/>
        <item x="129"/>
        <item x="130"/>
        <item x="131"/>
        <item x="132"/>
        <item x="110"/>
        <item x="135"/>
        <item x="91"/>
        <item x="136"/>
        <item x="138"/>
        <item x="139"/>
        <item x="134"/>
        <item x="133"/>
        <item x="121"/>
        <item x="140"/>
        <item x="187"/>
        <item x="183"/>
        <item x="197"/>
        <item x="141"/>
        <item x="142"/>
        <item x="143"/>
        <item x="144"/>
        <item x="145"/>
        <item x="146"/>
        <item x="147"/>
        <item x="148"/>
        <item x="149"/>
        <item x="150"/>
        <item x="159"/>
        <item x="163"/>
        <item x="164"/>
        <item x="165"/>
        <item x="166"/>
        <item x="160"/>
        <item x="161"/>
        <item x="162"/>
        <item x="169"/>
        <item x="168"/>
        <item x="167"/>
        <item x="151"/>
        <item x="152"/>
        <item x="153"/>
        <item x="154"/>
        <item x="155"/>
        <item x="156"/>
        <item x="157"/>
        <item x="158"/>
        <item x="170"/>
        <item x="171"/>
        <item x="172"/>
        <item x="173"/>
        <item x="174"/>
        <item x="175"/>
        <item x="176"/>
        <item x="184"/>
        <item x="177"/>
        <item x="199"/>
        <item x="178"/>
        <item x="185"/>
        <item x="198"/>
        <item x="186"/>
        <item x="188"/>
        <item x="189"/>
        <item x="190"/>
        <item x="179"/>
        <item x="194"/>
        <item x="180"/>
        <item x="195"/>
        <item x="196"/>
        <item x="191"/>
        <item x="192"/>
        <item x="181"/>
        <item x="200"/>
        <item x="193"/>
        <item x="201"/>
        <item x="182"/>
        <item x="203"/>
        <item x="204"/>
        <item x="205"/>
        <item x="206"/>
        <item x="202"/>
        <item x="207"/>
        <item x="208"/>
        <item x="209"/>
        <item x="210"/>
        <item x="211"/>
        <item x="212"/>
        <item x="213"/>
        <item x="214"/>
        <item x="215"/>
        <item x="217"/>
        <item x="218"/>
        <item x="219"/>
        <item x="220"/>
        <item x="221"/>
        <item x="222"/>
        <item x="223"/>
        <item x="224"/>
        <item x="225"/>
        <item x="226"/>
        <item x="227"/>
        <item x="230"/>
        <item x="231"/>
        <item x="232"/>
        <item x="233"/>
        <item x="234"/>
        <item x="235"/>
        <item x="236"/>
        <item x="237"/>
        <item x="238"/>
        <item x="239"/>
        <item x="240"/>
        <item x="241"/>
        <item x="246"/>
        <item x="242"/>
        <item x="243"/>
        <item x="244"/>
        <item x="245"/>
        <item x="249"/>
        <item x="247"/>
        <item x="248"/>
        <item x="250"/>
        <item x="251"/>
        <item x="252"/>
        <item x="253"/>
        <item x="255"/>
        <item x="256"/>
        <item x="254"/>
        <item x="257"/>
        <item x="258"/>
        <item x="259"/>
        <item x="260"/>
        <item x="261"/>
        <item x="262"/>
        <item x="263"/>
        <item x="137"/>
        <item x="264"/>
        <item x="265"/>
        <item x="268"/>
        <item x="267"/>
        <item x="266"/>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9"/>
        <item x="300"/>
        <item x="301"/>
        <item x="302"/>
        <item x="303"/>
        <item x="298"/>
        <item x="304"/>
        <item x="305"/>
        <item x="306"/>
        <item x="307"/>
        <item x="309"/>
        <item x="308"/>
        <item x="310"/>
        <item x="311"/>
        <item x="312"/>
        <item x="313"/>
        <item x="314"/>
        <item x="315"/>
        <item x="320"/>
        <item x="321"/>
        <item x="322"/>
        <item x="316"/>
        <item x="317"/>
        <item x="323"/>
        <item x="319"/>
        <item x="318"/>
        <item x="324"/>
        <item x="325"/>
        <item x="326"/>
        <item x="329"/>
        <item x="327"/>
        <item x="330"/>
        <item x="331"/>
        <item x="332"/>
        <item x="328"/>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8"/>
        <item x="439"/>
        <item x="440"/>
        <item x="441"/>
        <item x="442"/>
        <item x="443"/>
        <item x="444"/>
        <item x="445"/>
        <item x="446"/>
        <item x="447"/>
        <item x="448"/>
        <item x="449"/>
        <item x="450"/>
        <item x="451"/>
        <item x="452"/>
        <item x="453"/>
        <item x="454"/>
        <item x="455"/>
        <item x="456"/>
        <item x="457"/>
        <item x="458"/>
        <item x="459"/>
        <item x="464"/>
        <item x="462"/>
        <item x="465"/>
        <item x="463"/>
        <item x="466"/>
        <item x="460"/>
        <item x="461"/>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9"/>
        <item x="500"/>
        <item x="498"/>
        <item x="501"/>
        <item x="502"/>
        <item x="503"/>
        <item x="504"/>
        <item x="505"/>
        <item x="506"/>
        <item x="523"/>
        <item x="508"/>
        <item x="509"/>
        <item x="507"/>
        <item x="510"/>
        <item x="527"/>
        <item x="528"/>
        <item x="529"/>
        <item x="530"/>
        <item x="531"/>
        <item x="511"/>
        <item x="512"/>
        <item x="513"/>
        <item x="514"/>
        <item x="515"/>
        <item x="517"/>
        <item x="518"/>
        <item x="516"/>
        <item x="519"/>
        <item x="520"/>
        <item x="521"/>
        <item x="522"/>
        <item x="540"/>
        <item x="541"/>
        <item x="542"/>
        <item x="543"/>
        <item x="544"/>
        <item x="545"/>
        <item x="546"/>
        <item x="548"/>
        <item x="547"/>
        <item x="549"/>
        <item x="550"/>
        <item x="551"/>
        <item x="552"/>
        <item x="553"/>
        <item x="554"/>
        <item x="555"/>
        <item x="556"/>
        <item x="557"/>
        <item x="558"/>
        <item x="559"/>
        <item x="560"/>
        <item x="561"/>
        <item x="562"/>
        <item x="563"/>
        <item x="564"/>
        <item x="565"/>
        <item x="566"/>
        <item x="567"/>
        <item x="568"/>
        <item x="569"/>
        <item x="571"/>
        <item x="570"/>
        <item x="572"/>
        <item x="573"/>
        <item x="574"/>
        <item x="575"/>
        <item x="576"/>
        <item x="577"/>
        <item x="578"/>
        <item x="579"/>
        <item x="580"/>
        <item x="581"/>
        <item x="582"/>
        <item x="583"/>
        <item x="584"/>
        <item x="585"/>
        <item x="586"/>
        <item x="587"/>
        <item x="588"/>
        <item x="589"/>
        <item x="590"/>
        <item x="591"/>
        <item x="592"/>
        <item x="216"/>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534"/>
        <item x="535"/>
        <item x="536"/>
        <item x="537"/>
        <item x="229"/>
        <item x="525"/>
        <item x="526"/>
        <item x="533"/>
        <item x="532"/>
        <item x="524"/>
        <item x="228"/>
        <item x="538"/>
        <item x="539"/>
        <item x="636"/>
        <item x="637"/>
        <item x="638"/>
        <item x="639"/>
        <item x="640"/>
        <item x="641"/>
        <item x="642"/>
        <item x="643"/>
        <item x="644"/>
        <item x="646"/>
        <item x="647"/>
        <item x="648"/>
        <item x="649"/>
        <item x="650"/>
        <item x="651"/>
        <item x="652"/>
        <item x="19"/>
        <item t="default"/>
      </items>
    </pivotField>
    <pivotField compact="0" showAll="0">
      <items count="110">
        <item x="104"/>
        <item x="103"/>
        <item x="102"/>
        <item x="101"/>
        <item x="78"/>
        <item x="77"/>
        <item x="35"/>
        <item x="34"/>
        <item x="27"/>
        <item x="85"/>
        <item x="8"/>
        <item x="7"/>
        <item x="59"/>
        <item x="58"/>
        <item x="39"/>
        <item x="38"/>
        <item x="100"/>
        <item x="99"/>
        <item x="53"/>
        <item x="52"/>
        <item x="51"/>
        <item x="50"/>
        <item x="37"/>
        <item x="36"/>
        <item x="98"/>
        <item x="97"/>
        <item x="0"/>
        <item x="24"/>
        <item x="94"/>
        <item x="43"/>
        <item x="42"/>
        <item x="41"/>
        <item x="40"/>
        <item x="93"/>
        <item x="92"/>
        <item x="6"/>
        <item x="5"/>
        <item x="87"/>
        <item x="86"/>
        <item x="21"/>
        <item x="20"/>
        <item x="67"/>
        <item x="66"/>
        <item x="91"/>
        <item x="90"/>
        <item x="89"/>
        <item x="88"/>
        <item x="84"/>
        <item x="83"/>
        <item x="26"/>
        <item x="25"/>
        <item x="82"/>
        <item x="81"/>
        <item x="63"/>
        <item x="62"/>
        <item x="80"/>
        <item x="79"/>
        <item x="13"/>
        <item x="18"/>
        <item x="57"/>
        <item x="56"/>
        <item x="76"/>
        <item x="75"/>
        <item x="108"/>
        <item x="107"/>
        <item x="74"/>
        <item x="73"/>
        <item x="15"/>
        <item x="14"/>
        <item x="72"/>
        <item x="71"/>
        <item x="70"/>
        <item x="69"/>
        <item x="61"/>
        <item x="60"/>
        <item x="96"/>
        <item x="95"/>
        <item x="10"/>
        <item x="68"/>
        <item x="9"/>
        <item x="17"/>
        <item x="16"/>
        <item x="19"/>
        <item x="30"/>
        <item x="65"/>
        <item x="64"/>
        <item x="2"/>
        <item x="4"/>
        <item x="31"/>
        <item x="1"/>
        <item x="33"/>
        <item x="32"/>
        <item x="49"/>
        <item x="48"/>
        <item x="45"/>
        <item x="44"/>
        <item x="29"/>
        <item x="28"/>
        <item x="55"/>
        <item x="54"/>
        <item x="47"/>
        <item x="46"/>
        <item x="23"/>
        <item x="22"/>
        <item x="106"/>
        <item x="105"/>
        <item x="12"/>
        <item x="11"/>
        <item x="3"/>
        <item t="default"/>
      </items>
    </pivotField>
    <pivotField compact="0" showAll="0">
      <items count="593">
        <item x="19"/>
        <item x="20"/>
        <item x="38"/>
        <item x="40"/>
        <item x="458"/>
        <item x="28"/>
        <item x="29"/>
        <item x="31"/>
        <item x="30"/>
        <item x="32"/>
        <item x="33"/>
        <item x="118"/>
        <item x="119"/>
        <item x="579"/>
        <item x="116"/>
        <item x="114"/>
        <item x="27"/>
        <item x="580"/>
        <item x="122"/>
        <item x="117"/>
        <item x="253"/>
        <item x="115"/>
        <item x="26"/>
        <item x="287"/>
        <item x="21"/>
        <item x="192"/>
        <item x="25"/>
        <item x="23"/>
        <item x="24"/>
        <item x="252"/>
        <item x="290"/>
        <item x="121"/>
        <item x="35"/>
        <item x="298"/>
        <item x="299"/>
        <item x="300"/>
        <item x="91"/>
        <item x="37"/>
        <item x="36"/>
        <item x="39"/>
        <item x="113"/>
        <item x="22"/>
        <item x="429"/>
        <item x="439"/>
        <item x="489"/>
        <item x="48"/>
        <item x="369"/>
        <item x="315"/>
        <item x="573"/>
        <item x="358"/>
        <item x="353"/>
        <item x="522"/>
        <item x="330"/>
        <item x="325"/>
        <item x="513"/>
        <item x="42"/>
        <item x="160"/>
        <item x="494"/>
        <item x="461"/>
        <item x="206"/>
        <item x="454"/>
        <item x="377"/>
        <item x="107"/>
        <item x="366"/>
        <item x="433"/>
        <item x="423"/>
        <item x="416"/>
        <item x="405"/>
        <item x="372"/>
        <item x="550"/>
        <item x="56"/>
        <item x="392"/>
        <item x="95"/>
        <item x="237"/>
        <item x="381"/>
        <item x="265"/>
        <item x="349"/>
        <item x="338"/>
        <item x="217"/>
        <item x="362"/>
        <item x="344"/>
        <item x="197"/>
        <item x="490"/>
        <item x="316"/>
        <item x="574"/>
        <item x="359"/>
        <item x="354"/>
        <item x="523"/>
        <item x="331"/>
        <item x="326"/>
        <item x="514"/>
        <item x="43"/>
        <item x="161"/>
        <item x="495"/>
        <item x="462"/>
        <item x="207"/>
        <item x="455"/>
        <item x="378"/>
        <item x="108"/>
        <item x="434"/>
        <item x="417"/>
        <item x="406"/>
        <item x="373"/>
        <item x="551"/>
        <item x="393"/>
        <item x="96"/>
        <item x="238"/>
        <item x="382"/>
        <item x="266"/>
        <item x="350"/>
        <item x="339"/>
        <item x="218"/>
        <item x="363"/>
        <item x="345"/>
        <item x="198"/>
        <item x="370"/>
        <item x="319"/>
        <item x="360"/>
        <item x="355"/>
        <item x="332"/>
        <item x="327"/>
        <item x="367"/>
        <item x="267"/>
        <item x="340"/>
        <item x="364"/>
        <item x="346"/>
        <item x="581"/>
        <item x="582"/>
        <item x="510"/>
        <item x="511"/>
        <item x="506"/>
        <item x="53"/>
        <item x="567"/>
        <item x="311"/>
        <item x="577"/>
        <item x="34"/>
        <item x="164"/>
        <item x="173"/>
        <item x="165"/>
        <item x="162"/>
        <item x="180"/>
        <item x="179"/>
        <item x="168"/>
        <item x="508"/>
        <item x="507"/>
        <item x="190"/>
        <item x="163"/>
        <item x="174"/>
        <item x="169"/>
        <item x="189"/>
        <item x="167"/>
        <item x="166"/>
        <item x="170"/>
        <item x="322"/>
        <item x="320"/>
        <item x="321"/>
        <item x="317"/>
        <item x="318"/>
        <item x="276"/>
        <item x="282"/>
        <item x="275"/>
        <item x="277"/>
        <item x="291"/>
        <item x="305"/>
        <item x="499"/>
        <item x="394"/>
        <item x="225"/>
        <item x="227"/>
        <item x="211"/>
        <item x="209"/>
        <item x="459"/>
        <item x="456"/>
        <item x="457"/>
        <item x="529"/>
        <item x="541"/>
        <item x="544"/>
        <item x="536"/>
        <item x="540"/>
        <item x="545"/>
        <item x="205"/>
        <item x="527"/>
        <item x="564"/>
        <item x="524"/>
        <item x="542"/>
        <item x="537"/>
        <item x="538"/>
        <item x="428"/>
        <item x="427"/>
        <item x="426"/>
        <item x="431"/>
        <item x="432"/>
        <item x="552"/>
        <item x="554"/>
        <item x="186"/>
        <item x="120"/>
        <item x="70"/>
        <item x="184"/>
        <item x="87"/>
        <item x="88"/>
        <item x="73"/>
        <item x="74"/>
        <item x="185"/>
        <item x="273"/>
        <item x="269"/>
        <item x="450"/>
        <item x="451"/>
        <item x="371"/>
        <item x="368"/>
        <item x="278"/>
        <item x="533"/>
        <item x="532"/>
        <item x="534"/>
        <item x="535"/>
        <item x="543"/>
        <item x="555"/>
        <item x="528"/>
        <item x="530"/>
        <item x="274"/>
        <item x="328"/>
        <item x="341"/>
        <item x="365"/>
        <item x="356"/>
        <item x="333"/>
        <item x="347"/>
        <item x="379"/>
        <item x="361"/>
        <item x="351"/>
        <item x="425"/>
        <item x="376"/>
        <item x="210"/>
        <item x="566"/>
        <item x="93"/>
        <item x="553"/>
        <item x="124"/>
        <item x="271"/>
        <item x="272"/>
        <item x="270"/>
        <item x="430"/>
        <item x="500"/>
        <item x="292"/>
        <item x="301"/>
        <item x="302"/>
        <item x="306"/>
        <item x="307"/>
        <item x="304"/>
        <item x="171"/>
        <item x="212"/>
        <item x="303"/>
        <item x="308"/>
        <item x="72"/>
        <item x="49"/>
        <item x="50"/>
        <item x="51"/>
        <item x="52"/>
        <item x="55"/>
        <item x="589"/>
        <item x="57"/>
        <item x="58"/>
        <item x="59"/>
        <item x="60"/>
        <item x="62"/>
        <item x="61"/>
        <item x="63"/>
        <item x="66"/>
        <item x="67"/>
        <item x="69"/>
        <item x="402"/>
        <item x="403"/>
        <item x="404"/>
        <item x="89"/>
        <item x="90"/>
        <item x="97"/>
        <item x="98"/>
        <item x="100"/>
        <item x="99"/>
        <item x="45"/>
        <item x="46"/>
        <item x="47"/>
        <item x="101"/>
        <item x="110"/>
        <item x="109"/>
        <item x="112"/>
        <item x="123"/>
        <item x="172"/>
        <item x="199"/>
        <item x="200"/>
        <item x="201"/>
        <item x="208"/>
        <item x="219"/>
        <item x="220"/>
        <item x="221"/>
        <item x="222"/>
        <item x="223"/>
        <item x="232"/>
        <item x="228"/>
        <item x="229"/>
        <item x="230"/>
        <item x="231"/>
        <item x="235"/>
        <item x="224"/>
        <item x="240"/>
        <item x="244"/>
        <item x="245"/>
        <item x="248"/>
        <item x="249"/>
        <item x="375"/>
        <item x="383"/>
        <item x="384"/>
        <item x="385"/>
        <item x="396"/>
        <item x="397"/>
        <item x="398"/>
        <item x="399"/>
        <item x="407"/>
        <item x="408"/>
        <item x="409"/>
        <item x="410"/>
        <item x="411"/>
        <item x="412"/>
        <item x="413"/>
        <item x="414"/>
        <item x="251"/>
        <item x="418"/>
        <item x="435"/>
        <item x="436"/>
        <item x="437"/>
        <item x="438"/>
        <item x="440"/>
        <item x="441"/>
        <item x="442"/>
        <item x="443"/>
        <item x="444"/>
        <item x="448"/>
        <item x="452"/>
        <item x="453"/>
        <item x="463"/>
        <item x="465"/>
        <item x="464"/>
        <item x="467"/>
        <item x="496"/>
        <item x="512"/>
        <item x="515"/>
        <item x="516"/>
        <item x="517"/>
        <item x="518"/>
        <item x="519"/>
        <item x="525"/>
        <item x="526"/>
        <item x="556"/>
        <item x="557"/>
        <item x="558"/>
        <item x="559"/>
        <item x="561"/>
        <item x="562"/>
        <item x="565"/>
        <item x="568"/>
        <item x="569"/>
        <item x="570"/>
        <item x="571"/>
        <item x="575"/>
        <item x="576"/>
        <item x="578"/>
        <item x="491"/>
        <item x="583"/>
        <item x="584"/>
        <item x="585"/>
        <item x="586"/>
        <item x="563"/>
        <item x="560"/>
        <item x="71"/>
        <item x="309"/>
        <item x="203"/>
        <item x="204"/>
        <item x="587"/>
        <item x="401"/>
        <item x="400"/>
        <item x="293"/>
        <item x="226"/>
        <item x="250"/>
        <item x="65"/>
        <item x="54"/>
        <item x="424"/>
        <item x="531"/>
        <item x="68"/>
        <item x="329"/>
        <item x="343"/>
        <item x="572"/>
        <item x="159"/>
        <item x="214"/>
        <item x="18"/>
        <item x="75"/>
        <item x="125"/>
        <item x="128"/>
        <item x="129"/>
        <item x="135"/>
        <item x="137"/>
        <item x="140"/>
        <item x="149"/>
        <item x="150"/>
        <item x="151"/>
        <item x="152"/>
        <item x="158"/>
        <item x="157"/>
        <item x="141"/>
        <item x="142"/>
        <item x="143"/>
        <item x="144"/>
        <item x="145"/>
        <item x="146"/>
        <item x="147"/>
        <item x="148"/>
        <item x="178"/>
        <item x="213"/>
        <item x="239"/>
        <item x="268"/>
        <item x="279"/>
        <item x="281"/>
        <item x="288"/>
        <item x="289"/>
        <item x="294"/>
        <item x="310"/>
        <item x="323"/>
        <item x="324"/>
        <item x="336"/>
        <item x="337"/>
        <item x="348"/>
        <item x="352"/>
        <item x="357"/>
        <item x="386"/>
        <item x="449"/>
        <item x="478"/>
        <item x="466"/>
        <item x="469"/>
        <item x="473"/>
        <item x="474"/>
        <item x="476"/>
        <item x="477"/>
        <item x="475"/>
        <item x="502"/>
        <item x="505"/>
        <item x="509"/>
        <item x="520"/>
        <item x="539"/>
        <item x="547"/>
        <item x="548"/>
        <item x="549"/>
        <item x="216"/>
        <item x="480"/>
        <item x="481"/>
        <item x="588"/>
        <item x="280"/>
        <item x="334"/>
        <item x="131"/>
        <item x="472"/>
        <item x="471"/>
        <item x="503"/>
        <item x="445"/>
        <item x="187"/>
        <item x="422"/>
        <item x="421"/>
        <item x="420"/>
        <item x="419"/>
        <item x="85"/>
        <item x="447"/>
        <item x="130"/>
        <item x="76"/>
        <item x="77"/>
        <item x="78"/>
        <item x="79"/>
        <item x="80"/>
        <item x="81"/>
        <item x="82"/>
        <item x="83"/>
        <item x="86"/>
        <item x="92"/>
        <item x="94"/>
        <item x="102"/>
        <item x="103"/>
        <item x="104"/>
        <item x="105"/>
        <item x="44"/>
        <item x="84"/>
        <item x="127"/>
        <item x="126"/>
        <item x="111"/>
        <item x="177"/>
        <item x="470"/>
        <item x="188"/>
        <item x="183"/>
        <item x="181"/>
        <item x="182"/>
        <item x="176"/>
        <item x="191"/>
        <item x="202"/>
        <item x="234"/>
        <item x="233"/>
        <item x="241"/>
        <item x="242"/>
        <item x="243"/>
        <item x="246"/>
        <item x="247"/>
        <item x="295"/>
        <item x="296"/>
        <item x="342"/>
        <item x="374"/>
        <item x="380"/>
        <item x="395"/>
        <item x="415"/>
        <item x="468"/>
        <item x="501"/>
        <item x="504"/>
        <item x="546"/>
        <item x="590"/>
        <item x="497"/>
        <item x="498"/>
        <item x="64"/>
        <item x="335"/>
        <item x="106"/>
        <item x="387"/>
        <item x="132"/>
        <item x="133"/>
        <item x="134"/>
        <item x="136"/>
        <item x="138"/>
        <item x="139"/>
        <item x="153"/>
        <item x="521"/>
        <item x="154"/>
        <item x="155"/>
        <item x="156"/>
        <item x="193"/>
        <item x="194"/>
        <item x="195"/>
        <item x="196"/>
        <item x="175"/>
        <item x="236"/>
        <item x="255"/>
        <item x="256"/>
        <item x="297"/>
        <item x="312"/>
        <item x="313"/>
        <item x="388"/>
        <item x="389"/>
        <item x="391"/>
        <item x="460"/>
        <item x="482"/>
        <item x="483"/>
        <item x="484"/>
        <item x="486"/>
        <item x="390"/>
        <item x="488"/>
        <item x="487"/>
        <item x="479"/>
        <item x="215"/>
        <item x="492"/>
        <item x="493"/>
        <item x="591"/>
        <item x="485"/>
        <item x="261"/>
        <item x="262"/>
        <item x="263"/>
        <item x="254"/>
        <item x="284"/>
        <item x="257"/>
        <item x="286"/>
        <item x="285"/>
        <item x="283"/>
        <item x="264"/>
        <item x="314"/>
        <item x="446"/>
        <item x="258"/>
        <item x="41"/>
        <item x="260"/>
        <item x="259"/>
        <item x="5"/>
        <item x="7"/>
        <item x="4"/>
        <item x="3"/>
        <item x="6"/>
        <item x="8"/>
        <item x="9"/>
        <item x="10"/>
        <item x="11"/>
        <item x="12"/>
        <item x="13"/>
        <item x="17"/>
        <item x="15"/>
        <item x="14"/>
        <item x="16"/>
        <item x="1"/>
        <item x="2"/>
        <item x="0"/>
        <item t="default"/>
      </items>
    </pivotField>
    <pivotField compact="0" showAll="0">
      <items count="596">
        <item x="503"/>
        <item x="158"/>
        <item x="67"/>
        <item x="531"/>
        <item x="529"/>
        <item x="212"/>
        <item x="516"/>
        <item x="254"/>
        <item x="167"/>
        <item x="172"/>
        <item x="228"/>
        <item x="224"/>
        <item x="222"/>
        <item x="223"/>
        <item x="168"/>
        <item x="591"/>
        <item x="587"/>
        <item x="589"/>
        <item x="530"/>
        <item x="287"/>
        <item x="132"/>
        <item x="133"/>
        <item x="467"/>
        <item x="583"/>
        <item x="584"/>
        <item x="586"/>
        <item x="582"/>
        <item x="446"/>
        <item x="439"/>
        <item x="437"/>
        <item x="438"/>
        <item x="119"/>
        <item x="120"/>
        <item x="588"/>
        <item x="462"/>
        <item x="443"/>
        <item x="492"/>
        <item x="294"/>
        <item x="293"/>
        <item x="291"/>
        <item x="292"/>
        <item x="297"/>
        <item x="296"/>
        <item x="491"/>
        <item x="490"/>
        <item x="84"/>
        <item x="233"/>
        <item x="237"/>
        <item x="252"/>
        <item x="235"/>
        <item x="234"/>
        <item x="80"/>
        <item x="552"/>
        <item x="181"/>
        <item x="62"/>
        <item x="393"/>
        <item x="49"/>
        <item x="54"/>
        <item x="55"/>
        <item x="81"/>
        <item x="524"/>
        <item x="63"/>
        <item x="64"/>
        <item x="483"/>
        <item x="485"/>
        <item x="484"/>
        <item x="414"/>
        <item x="149"/>
        <item x="143"/>
        <item x="358"/>
        <item x="86"/>
        <item x="541"/>
        <item x="532"/>
        <item x="209"/>
        <item x="210"/>
        <item x="580"/>
        <item x="548"/>
        <item x="66"/>
        <item x="290"/>
        <item x="543"/>
        <item x="227"/>
        <item x="592"/>
        <item x="298"/>
        <item x="260"/>
        <item x="258"/>
        <item x="28"/>
        <item x="247"/>
        <item x="128"/>
        <item x="248"/>
        <item x="581"/>
        <item x="468"/>
        <item x="387"/>
        <item x="388"/>
        <item x="566"/>
        <item x="444"/>
        <item x="126"/>
        <item x="259"/>
        <item x="255"/>
        <item x="236"/>
        <item x="321"/>
        <item x="505"/>
        <item x="322"/>
        <item x="317"/>
        <item x="320"/>
        <item x="316"/>
        <item x="324"/>
        <item x="94"/>
        <item x="93"/>
        <item x="515"/>
        <item x="518"/>
        <item x="575"/>
        <item x="578"/>
        <item x="574"/>
        <item x="25"/>
        <item x="32"/>
        <item x="436"/>
        <item x="360"/>
        <item x="361"/>
        <item x="359"/>
        <item x="51"/>
        <item x="121"/>
        <item x="72"/>
        <item x="71"/>
        <item x="325"/>
        <item x="420"/>
        <item x="418"/>
        <item x="419"/>
        <item x="355"/>
        <item x="357"/>
        <item x="356"/>
        <item x="354"/>
        <item x="76"/>
        <item x="73"/>
        <item x="100"/>
        <item x="19"/>
        <item x="107"/>
        <item x="403"/>
        <item x="458"/>
        <item x="139"/>
        <item x="138"/>
        <item x="136"/>
        <item x="137"/>
        <item x="196"/>
        <item x="174"/>
        <item x="482"/>
        <item x="134"/>
        <item x="315"/>
        <item x="141"/>
        <item x="144"/>
        <item x="148"/>
        <item x="245"/>
        <item x="246"/>
        <item x="494"/>
        <item x="140"/>
        <item x="217"/>
        <item x="471"/>
        <item x="472"/>
        <item x="68"/>
        <item x="338"/>
        <item x="142"/>
        <item x="262"/>
        <item x="264"/>
        <item x="263"/>
        <item x="305"/>
        <item x="299"/>
        <item x="300"/>
        <item x="302"/>
        <item x="303"/>
        <item x="304"/>
        <item x="410"/>
        <item x="573"/>
        <item x="568"/>
        <item x="572"/>
        <item x="570"/>
        <item x="569"/>
        <item x="571"/>
        <item x="567"/>
        <item x="5"/>
        <item x="7"/>
        <item x="562"/>
        <item x="191"/>
        <item x="523"/>
        <item x="536"/>
        <item x="535"/>
        <item x="538"/>
        <item x="537"/>
        <item x="522"/>
        <item x="332"/>
        <item x="334"/>
        <item x="333"/>
        <item x="331"/>
        <item x="336"/>
        <item x="335"/>
        <item x="384"/>
        <item x="56"/>
        <item x="23"/>
        <item x="53"/>
        <item x="20"/>
        <item x="77"/>
        <item x="83"/>
        <item x="330"/>
        <item x="327"/>
        <item x="329"/>
        <item x="328"/>
        <item x="326"/>
        <item x="282"/>
        <item x="514"/>
        <item x="513"/>
        <item x="520"/>
        <item x="389"/>
        <item x="390"/>
        <item x="131"/>
        <item x="579"/>
        <item x="182"/>
        <item x="45"/>
        <item x="43"/>
        <item x="44"/>
        <item x="22"/>
        <item x="498"/>
        <item x="113"/>
        <item x="440"/>
        <item x="441"/>
        <item x="78"/>
        <item x="42"/>
        <item x="409"/>
        <item x="576"/>
        <item x="501"/>
        <item x="497"/>
        <item x="496"/>
        <item x="495"/>
        <item x="157"/>
        <item x="130"/>
        <item x="102"/>
        <item x="427"/>
        <item x="169"/>
        <item x="160"/>
        <item x="166"/>
        <item x="180"/>
        <item x="159"/>
        <item x="392"/>
        <item x="391"/>
        <item x="161"/>
        <item x="378"/>
        <item x="318"/>
        <item x="511"/>
        <item x="512"/>
        <item x="510"/>
        <item x="342"/>
        <item x="507"/>
        <item x="273"/>
        <item x="499"/>
        <item x="500"/>
        <item x="162"/>
        <item x="398"/>
        <item x="400"/>
        <item x="399"/>
        <item x="521"/>
        <item x="69"/>
        <item x="411"/>
        <item x="26"/>
        <item x="129"/>
        <item x="21"/>
        <item x="176"/>
        <item x="594"/>
        <item x="220"/>
        <item x="226"/>
        <item x="221"/>
        <item x="193"/>
        <item x="185"/>
        <item x="186"/>
        <item x="85"/>
        <item x="466"/>
        <item x="460"/>
        <item x="465"/>
        <item x="459"/>
        <item x="461"/>
        <item x="585"/>
        <item x="207"/>
        <item x="215"/>
        <item x="214"/>
        <item x="206"/>
        <item x="204"/>
        <item x="477"/>
        <item x="478"/>
        <item x="463"/>
        <item x="192"/>
        <item x="533"/>
        <item x="457"/>
        <item x="519"/>
        <item x="464"/>
        <item x="453"/>
        <item x="452"/>
        <item x="37"/>
        <item x="456"/>
        <item x="122"/>
        <item x="454"/>
        <item x="38"/>
        <item x="40"/>
        <item x="39"/>
        <item x="9"/>
        <item x="98"/>
        <item x="99"/>
        <item x="47"/>
        <item x="307"/>
        <item x="308"/>
        <item x="301"/>
        <item x="309"/>
        <item x="544"/>
        <item x="545"/>
        <item x="377"/>
        <item x="376"/>
        <item x="170"/>
        <item x="349"/>
        <item x="549"/>
        <item x="451"/>
        <item x="450"/>
        <item x="449"/>
        <item x="448"/>
        <item x="565"/>
        <item x="3"/>
        <item x="256"/>
        <item x="493"/>
        <item x="65"/>
        <item x="187"/>
        <item x="116"/>
        <item x="319"/>
        <item x="506"/>
        <item x="295"/>
        <item x="112"/>
        <item x="111"/>
        <item x="105"/>
        <item x="109"/>
        <item x="110"/>
        <item x="108"/>
        <item x="508"/>
        <item x="202"/>
        <item x="190"/>
        <item x="367"/>
        <item x="366"/>
        <item x="365"/>
        <item x="118"/>
        <item x="558"/>
        <item x="385"/>
        <item x="432"/>
        <item x="435"/>
        <item x="431"/>
        <item x="434"/>
        <item x="433"/>
        <item x="30"/>
        <item x="127"/>
        <item x="175"/>
        <item x="323"/>
        <item x="213"/>
        <item x="547"/>
        <item x="559"/>
        <item x="546"/>
        <item x="211"/>
        <item x="509"/>
        <item x="194"/>
        <item x="35"/>
        <item x="1"/>
        <item x="397"/>
        <item x="395"/>
        <item x="540"/>
        <item x="412"/>
        <item x="379"/>
        <item x="6"/>
        <item x="117"/>
        <item x="11"/>
        <item x="195"/>
        <item x="422"/>
        <item x="425"/>
        <item x="424"/>
        <item x="426"/>
        <item x="89"/>
        <item x="92"/>
        <item x="88"/>
        <item x="95"/>
        <item x="416"/>
        <item x="421"/>
        <item x="417"/>
        <item x="415"/>
        <item x="406"/>
        <item x="405"/>
        <item x="404"/>
        <item x="41"/>
        <item x="288"/>
        <item x="261"/>
        <item x="310"/>
        <item x="372"/>
        <item x="375"/>
        <item x="371"/>
        <item x="306"/>
        <item x="394"/>
        <item x="173"/>
        <item x="401"/>
        <item x="104"/>
        <item x="208"/>
        <item x="539"/>
        <item x="525"/>
        <item x="90"/>
        <item x="59"/>
        <item x="534"/>
        <item x="551"/>
        <item x="553"/>
        <item x="550"/>
        <item x="18"/>
        <item x="526"/>
        <item x="564"/>
        <item x="87"/>
        <item x="557"/>
        <item x="114"/>
        <item x="203"/>
        <item x="12"/>
        <item x="60"/>
        <item x="58"/>
        <item x="57"/>
        <item x="163"/>
        <item x="428"/>
        <item x="82"/>
        <item x="429"/>
        <item x="504"/>
        <item x="502"/>
        <item x="469"/>
        <item x="470"/>
        <item x="189"/>
        <item x="52"/>
        <item x="70"/>
        <item x="50"/>
        <item x="164"/>
        <item x="205"/>
        <item x="101"/>
        <item x="430"/>
        <item x="184"/>
        <item x="590"/>
        <item x="527"/>
        <item x="442"/>
        <item x="396"/>
        <item x="554"/>
        <item x="556"/>
        <item x="560"/>
        <item x="2"/>
        <item x="240"/>
        <item x="243"/>
        <item x="241"/>
        <item x="106"/>
        <item x="46"/>
        <item x="402"/>
        <item x="97"/>
        <item x="96"/>
        <item x="239"/>
        <item x="238"/>
        <item x="165"/>
        <item x="381"/>
        <item x="380"/>
        <item x="382"/>
        <item x="177"/>
        <item x="178"/>
        <item x="250"/>
        <item x="251"/>
        <item x="408"/>
        <item x="179"/>
        <item x="563"/>
        <item x="407"/>
        <item x="242"/>
        <item x="373"/>
        <item x="413"/>
        <item x="253"/>
        <item x="383"/>
        <item x="271"/>
        <item x="280"/>
        <item x="528"/>
        <item x="555"/>
        <item x="200"/>
        <item x="455"/>
        <item x="123"/>
        <item x="561"/>
        <item x="124"/>
        <item x="279"/>
        <item x="283"/>
        <item x="289"/>
        <item x="285"/>
        <item x="284"/>
        <item x="281"/>
        <item x="275"/>
        <item x="269"/>
        <item x="270"/>
        <item x="311"/>
        <item x="272"/>
        <item x="278"/>
        <item x="277"/>
        <item x="286"/>
        <item x="267"/>
        <item x="268"/>
        <item x="266"/>
        <item x="276"/>
        <item x="274"/>
        <item x="151"/>
        <item x="150"/>
        <item x="29"/>
        <item x="4"/>
        <item x="351"/>
        <item x="352"/>
        <item x="350"/>
        <item x="353"/>
        <item x="344"/>
        <item x="340"/>
        <item x="341"/>
        <item x="339"/>
        <item x="343"/>
        <item x="370"/>
        <item x="369"/>
        <item x="368"/>
        <item x="386"/>
        <item x="31"/>
        <item x="183"/>
        <item x="115"/>
        <item x="244"/>
        <item x="312"/>
        <item x="374"/>
        <item x="249"/>
        <item x="423"/>
        <item x="103"/>
        <item x="171"/>
        <item x="15"/>
        <item x="16"/>
        <item x="17"/>
        <item x="14"/>
        <item x="27"/>
        <item x="13"/>
        <item x="447"/>
        <item x="36"/>
        <item x="24"/>
        <item x="219"/>
        <item x="218"/>
        <item x="231"/>
        <item x="225"/>
        <item x="232"/>
        <item x="229"/>
        <item x="230"/>
        <item x="363"/>
        <item x="364"/>
        <item x="362"/>
        <item x="445"/>
        <item x="91"/>
        <item x="48"/>
        <item x="188"/>
        <item x="125"/>
        <item x="33"/>
        <item x="314"/>
        <item x="313"/>
        <item x="489"/>
        <item x="337"/>
        <item x="577"/>
        <item x="481"/>
        <item x="480"/>
        <item x="156"/>
        <item x="152"/>
        <item x="486"/>
        <item x="155"/>
        <item x="147"/>
        <item x="154"/>
        <item x="146"/>
        <item x="487"/>
        <item x="476"/>
        <item x="475"/>
        <item x="488"/>
        <item x="265"/>
        <item x="10"/>
        <item x="257"/>
        <item x="479"/>
        <item x="542"/>
        <item x="34"/>
        <item x="517"/>
        <item x="61"/>
        <item x="216"/>
        <item x="153"/>
        <item x="145"/>
        <item x="346"/>
        <item x="348"/>
        <item x="347"/>
        <item x="345"/>
        <item x="198"/>
        <item x="201"/>
        <item x="197"/>
        <item x="199"/>
        <item x="593"/>
        <item x="473"/>
        <item x="135"/>
        <item x="474"/>
        <item x="8"/>
        <item x="75"/>
        <item x="74"/>
        <item x="79"/>
        <item x="0"/>
        <item t="default"/>
      </items>
    </pivotField>
    <pivotField dataField="1" compact="0" showAll="0">
      <items count="328">
        <item x="290"/>
        <item x="71"/>
        <item x="209"/>
        <item x="37"/>
        <item x="230"/>
        <item x="220"/>
        <item x="268"/>
        <item x="283"/>
        <item x="44"/>
        <item x="318"/>
        <item x="213"/>
        <item x="136"/>
        <item x="235"/>
        <item x="76"/>
        <item x="256"/>
        <item x="203"/>
        <item x="238"/>
        <item x="70"/>
        <item x="59"/>
        <item x="141"/>
        <item x="266"/>
        <item x="245"/>
        <item x="129"/>
        <item x="198"/>
        <item x="36"/>
        <item x="308"/>
        <item x="149"/>
        <item x="75"/>
        <item x="52"/>
        <item x="255"/>
        <item x="210"/>
        <item x="322"/>
        <item x="51"/>
        <item x="285"/>
        <item x="165"/>
        <item x="80"/>
        <item x="133"/>
        <item x="214"/>
        <item x="257"/>
        <item x="41"/>
        <item x="128"/>
        <item x="272"/>
        <item x="42"/>
        <item x="53"/>
        <item x="148"/>
        <item x="39"/>
        <item x="242"/>
        <item x="38"/>
        <item x="221"/>
        <item x="212"/>
        <item x="251"/>
        <item x="121"/>
        <item x="156"/>
        <item x="50"/>
        <item x="48"/>
        <item x="46"/>
        <item x="34"/>
        <item x="324"/>
        <item x="55"/>
        <item x="108"/>
        <item x="224"/>
        <item x="259"/>
        <item x="72"/>
        <item x="313"/>
        <item x="45"/>
        <item x="317"/>
        <item x="217"/>
        <item x="13"/>
        <item x="219"/>
        <item x="60"/>
        <item x="204"/>
        <item x="246"/>
        <item x="254"/>
        <item x="250"/>
        <item x="164"/>
        <item x="188"/>
        <item x="189"/>
        <item x="81"/>
        <item x="244"/>
        <item x="207"/>
        <item x="223"/>
        <item x="168"/>
        <item x="252"/>
        <item x="229"/>
        <item x="63"/>
        <item x="43"/>
        <item x="227"/>
        <item x="202"/>
        <item x="49"/>
        <item x="111"/>
        <item x="265"/>
        <item x="135"/>
        <item x="232"/>
        <item x="294"/>
        <item x="35"/>
        <item x="87"/>
        <item x="89"/>
        <item x="199"/>
        <item x="143"/>
        <item x="73"/>
        <item x="40"/>
        <item x="144"/>
        <item x="218"/>
        <item x="303"/>
        <item x="151"/>
        <item x="193"/>
        <item x="226"/>
        <item x="216"/>
        <item x="146"/>
        <item x="99"/>
        <item x="90"/>
        <item x="222"/>
        <item x="118"/>
        <item x="150"/>
        <item x="228"/>
        <item x="253"/>
        <item x="110"/>
        <item x="176"/>
        <item x="91"/>
        <item x="85"/>
        <item x="54"/>
        <item x="166"/>
        <item x="94"/>
        <item x="32"/>
        <item x="67"/>
        <item x="211"/>
        <item x="100"/>
        <item x="120"/>
        <item x="305"/>
        <item x="20"/>
        <item x="155"/>
        <item x="215"/>
        <item x="273"/>
        <item x="208"/>
        <item x="116"/>
        <item x="225"/>
        <item x="197"/>
        <item x="239"/>
        <item x="138"/>
        <item x="159"/>
        <item x="84"/>
        <item x="122"/>
        <item x="171"/>
        <item x="114"/>
        <item x="182"/>
        <item x="323"/>
        <item x="296"/>
        <item x="142"/>
        <item x="69"/>
        <item x="157"/>
        <item x="62"/>
        <item x="261"/>
        <item x="187"/>
        <item x="162"/>
        <item x="154"/>
        <item x="5"/>
        <item x="64"/>
        <item x="260"/>
        <item x="4"/>
        <item x="88"/>
        <item x="241"/>
        <item x="77"/>
        <item x="319"/>
        <item x="312"/>
        <item x="247"/>
        <item x="109"/>
        <item x="169"/>
        <item x="301"/>
        <item x="68"/>
        <item x="295"/>
        <item x="66"/>
        <item x="93"/>
        <item x="177"/>
        <item x="297"/>
        <item x="316"/>
        <item x="119"/>
        <item x="24"/>
        <item x="112"/>
        <item x="113"/>
        <item x="298"/>
        <item x="117"/>
        <item x="96"/>
        <item x="98"/>
        <item x="131"/>
        <item x="101"/>
        <item x="33"/>
        <item x="106"/>
        <item x="315"/>
        <item x="158"/>
        <item x="82"/>
        <item x="304"/>
        <item x="286"/>
        <item x="123"/>
        <item x="137"/>
        <item x="309"/>
        <item x="183"/>
        <item x="83"/>
        <item x="206"/>
        <item x="170"/>
        <item x="195"/>
        <item x="233"/>
        <item x="61"/>
        <item x="269"/>
        <item x="65"/>
        <item x="174"/>
        <item x="175"/>
        <item x="200"/>
        <item x="205"/>
        <item x="249"/>
        <item x="78"/>
        <item x="231"/>
        <item x="240"/>
        <item x="92"/>
        <item x="287"/>
        <item x="181"/>
        <item x="179"/>
        <item x="132"/>
        <item x="314"/>
        <item x="86"/>
        <item x="95"/>
        <item x="196"/>
        <item x="201"/>
        <item x="22"/>
        <item x="194"/>
        <item x="270"/>
        <item x="302"/>
        <item x="2"/>
        <item x="29"/>
        <item x="19"/>
        <item x="105"/>
        <item x="74"/>
        <item x="172"/>
        <item x="31"/>
        <item x="57"/>
        <item x="139"/>
        <item x="191"/>
        <item x="115"/>
        <item x="276"/>
        <item x="15"/>
        <item x="104"/>
        <item x="282"/>
        <item x="103"/>
        <item x="130"/>
        <item x="124"/>
        <item x="306"/>
        <item x="145"/>
        <item x="311"/>
        <item x="192"/>
        <item x="161"/>
        <item x="190"/>
        <item x="167"/>
        <item x="9"/>
        <item x="267"/>
        <item x="263"/>
        <item x="237"/>
        <item x="284"/>
        <item x="58"/>
        <item x="134"/>
        <item x="248"/>
        <item x="299"/>
        <item x="56"/>
        <item x="153"/>
        <item x="28"/>
        <item x="140"/>
        <item x="127"/>
        <item x="185"/>
        <item x="17"/>
        <item x="6"/>
        <item x="173"/>
        <item x="125"/>
        <item x="275"/>
        <item x="321"/>
        <item x="243"/>
        <item x="289"/>
        <item x="126"/>
        <item x="277"/>
        <item x="320"/>
        <item x="47"/>
        <item x="274"/>
        <item x="288"/>
        <item x="27"/>
        <item x="30"/>
        <item x="278"/>
        <item x="18"/>
        <item x="184"/>
        <item x="325"/>
        <item x="279"/>
        <item x="310"/>
        <item x="300"/>
        <item x="186"/>
        <item x="180"/>
        <item x="97"/>
        <item x="307"/>
        <item x="3"/>
        <item x="152"/>
        <item x="326"/>
        <item x="8"/>
        <item x="102"/>
        <item x="160"/>
        <item x="23"/>
        <item x="262"/>
        <item x="25"/>
        <item x="107"/>
        <item x="264"/>
        <item x="236"/>
        <item x="234"/>
        <item x="293"/>
        <item x="26"/>
        <item x="178"/>
        <item x="7"/>
        <item x="21"/>
        <item x="292"/>
        <item x="258"/>
        <item x="147"/>
        <item x="79"/>
        <item x="280"/>
        <item x="291"/>
        <item x="163"/>
        <item x="12"/>
        <item x="16"/>
        <item x="11"/>
        <item x="281"/>
        <item x="14"/>
        <item x="271"/>
        <item x="1"/>
        <item x="0"/>
        <item x="10"/>
        <item t="default"/>
      </items>
    </pivotField>
    <pivotField compact="0" showAll="0">
      <items count="470">
        <item x="14"/>
        <item x="402"/>
        <item x="358"/>
        <item x="69"/>
        <item x="303"/>
        <item x="389"/>
        <item x="294"/>
        <item x="54"/>
        <item x="141"/>
        <item x="76"/>
        <item x="290"/>
        <item x="454"/>
        <item x="73"/>
        <item x="359"/>
        <item x="280"/>
        <item x="71"/>
        <item x="320"/>
        <item x="324"/>
        <item x="79"/>
        <item x="49"/>
        <item x="437"/>
        <item x="293"/>
        <item x="296"/>
        <item x="66"/>
        <item x="42"/>
        <item x="208"/>
        <item x="37"/>
        <item x="405"/>
        <item x="304"/>
        <item x="362"/>
        <item x="364"/>
        <item x="384"/>
        <item x="361"/>
        <item x="346"/>
        <item x="460"/>
        <item x="176"/>
        <item x="82"/>
        <item x="65"/>
        <item x="90"/>
        <item x="401"/>
        <item x="298"/>
        <item x="323"/>
        <item x="314"/>
        <item x="388"/>
        <item x="48"/>
        <item x="64"/>
        <item x="418"/>
        <item x="47"/>
        <item x="332"/>
        <item x="252"/>
        <item x="335"/>
        <item x="258"/>
        <item x="393"/>
        <item x="41"/>
        <item x="297"/>
        <item x="381"/>
        <item x="403"/>
        <item x="189"/>
        <item x="261"/>
        <item x="458"/>
        <item x="167"/>
        <item x="78"/>
        <item x="270"/>
        <item x="200"/>
        <item x="276"/>
        <item x="334"/>
        <item x="368"/>
        <item x="288"/>
        <item x="157"/>
        <item x="187"/>
        <item x="436"/>
        <item x="390"/>
        <item x="36"/>
        <item x="81"/>
        <item x="347"/>
        <item x="56"/>
        <item x="450"/>
        <item x="345"/>
        <item x="235"/>
        <item x="291"/>
        <item x="89"/>
        <item x="137"/>
        <item x="283"/>
        <item x="84"/>
        <item x="360"/>
        <item x="55"/>
        <item x="392"/>
        <item x="284"/>
        <item x="93"/>
        <item x="435"/>
        <item x="319"/>
        <item x="305"/>
        <item x="70"/>
        <item x="412"/>
        <item x="430"/>
        <item x="279"/>
        <item x="146"/>
        <item x="119"/>
        <item x="461"/>
        <item x="321"/>
        <item x="43"/>
        <item x="406"/>
        <item x="459"/>
        <item x="378"/>
        <item x="377"/>
        <item x="216"/>
        <item x="199"/>
        <item x="453"/>
        <item x="449"/>
        <item x="292"/>
        <item x="462"/>
        <item x="285"/>
        <item x="348"/>
        <item x="404"/>
        <item x="174"/>
        <item x="414"/>
        <item x="295"/>
        <item x="463"/>
        <item x="186"/>
        <item x="166"/>
        <item x="133"/>
        <item x="86"/>
        <item x="239"/>
        <item x="105"/>
        <item x="40"/>
        <item x="379"/>
        <item x="409"/>
        <item x="38"/>
        <item x="383"/>
        <item x="175"/>
        <item x="80"/>
        <item x="10"/>
        <item x="245"/>
        <item x="46"/>
        <item x="45"/>
        <item x="367"/>
        <item x="318"/>
        <item x="44"/>
        <item x="181"/>
        <item x="203"/>
        <item x="271"/>
        <item x="253"/>
        <item x="197"/>
        <item x="221"/>
        <item x="196"/>
        <item x="58"/>
        <item x="53"/>
        <item x="398"/>
        <item x="455"/>
        <item x="340"/>
        <item x="156"/>
        <item x="143"/>
        <item x="299"/>
        <item x="39"/>
        <item x="306"/>
        <item x="289"/>
        <item x="88"/>
        <item x="407"/>
        <item x="278"/>
        <item x="417"/>
        <item x="313"/>
        <item x="243"/>
        <item x="444"/>
        <item x="77"/>
        <item x="281"/>
        <item x="179"/>
        <item x="50"/>
        <item x="452"/>
        <item x="287"/>
        <item x="466"/>
        <item x="272"/>
        <item x="451"/>
        <item x="74"/>
        <item x="215"/>
        <item x="326"/>
        <item x="60"/>
        <item x="445"/>
        <item x="413"/>
        <item x="447"/>
        <item x="419"/>
        <item x="61"/>
        <item x="140"/>
        <item x="13"/>
        <item x="310"/>
        <item x="192"/>
        <item x="322"/>
        <item x="465"/>
        <item x="136"/>
        <item x="265"/>
        <item x="188"/>
        <item x="59"/>
        <item x="301"/>
        <item x="394"/>
        <item x="338"/>
        <item x="349"/>
        <item x="251"/>
        <item x="51"/>
        <item x="408"/>
        <item x="9"/>
        <item x="255"/>
        <item x="263"/>
        <item x="194"/>
        <item x="170"/>
        <item x="202"/>
        <item x="357"/>
        <item x="329"/>
        <item x="118"/>
        <item x="286"/>
        <item x="122"/>
        <item x="275"/>
        <item x="114"/>
        <item x="331"/>
        <item x="350"/>
        <item x="6"/>
        <item x="150"/>
        <item x="116"/>
        <item x="448"/>
        <item x="177"/>
        <item x="433"/>
        <item x="442"/>
        <item x="397"/>
        <item x="262"/>
        <item x="266"/>
        <item x="330"/>
        <item x="94"/>
        <item x="416"/>
        <item x="218"/>
        <item x="226"/>
        <item x="12"/>
        <item x="333"/>
        <item x="190"/>
        <item x="11"/>
        <item x="244"/>
        <item x="153"/>
        <item x="443"/>
        <item x="248"/>
        <item x="464"/>
        <item x="85"/>
        <item x="277"/>
        <item x="124"/>
        <item x="230"/>
        <item x="83"/>
        <item x="411"/>
        <item x="372"/>
        <item x="126"/>
        <item x="260"/>
        <item x="8"/>
        <item x="123"/>
        <item x="339"/>
        <item x="104"/>
        <item x="102"/>
        <item x="121"/>
        <item x="328"/>
        <item x="154"/>
        <item x="249"/>
        <item x="385"/>
        <item x="112"/>
        <item x="438"/>
        <item x="246"/>
        <item x="138"/>
        <item x="160"/>
        <item x="247"/>
        <item x="52"/>
        <item x="101"/>
        <item x="370"/>
        <item x="205"/>
        <item x="120"/>
        <item x="282"/>
        <item x="212"/>
        <item x="382"/>
        <item x="144"/>
        <item x="254"/>
        <item x="161"/>
        <item x="217"/>
        <item x="3"/>
        <item x="300"/>
        <item x="201"/>
        <item x="180"/>
        <item x="98"/>
        <item x="267"/>
        <item x="158"/>
        <item x="250"/>
        <item x="97"/>
        <item x="317"/>
        <item x="441"/>
        <item x="204"/>
        <item x="185"/>
        <item x="207"/>
        <item x="456"/>
        <item x="182"/>
        <item x="269"/>
        <item x="421"/>
        <item x="468"/>
        <item x="4"/>
        <item x="206"/>
        <item x="115"/>
        <item x="103"/>
        <item x="351"/>
        <item x="1"/>
        <item x="259"/>
        <item x="198"/>
        <item x="191"/>
        <item x="145"/>
        <item x="92"/>
        <item x="68"/>
        <item x="343"/>
        <item x="162"/>
        <item x="311"/>
        <item x="342"/>
        <item x="344"/>
        <item x="369"/>
        <item x="63"/>
        <item x="168"/>
        <item x="387"/>
        <item x="380"/>
        <item x="274"/>
        <item x="169"/>
        <item x="172"/>
        <item x="238"/>
        <item x="434"/>
        <item x="117"/>
        <item x="373"/>
        <item x="236"/>
        <item x="232"/>
        <item x="316"/>
        <item x="23"/>
        <item x="75"/>
        <item x="128"/>
        <item x="129"/>
        <item x="366"/>
        <item x="242"/>
        <item x="273"/>
        <item x="95"/>
        <item x="148"/>
        <item x="130"/>
        <item x="159"/>
        <item x="446"/>
        <item x="132"/>
        <item x="57"/>
        <item x="106"/>
        <item x="327"/>
        <item x="341"/>
        <item x="312"/>
        <item x="422"/>
        <item x="352"/>
        <item x="151"/>
        <item x="241"/>
        <item x="193"/>
        <item x="107"/>
        <item x="135"/>
        <item x="376"/>
        <item x="131"/>
        <item x="7"/>
        <item x="302"/>
        <item x="142"/>
        <item x="240"/>
        <item x="400"/>
        <item x="27"/>
        <item x="353"/>
        <item x="213"/>
        <item x="100"/>
        <item x="96"/>
        <item x="183"/>
        <item x="91"/>
        <item x="371"/>
        <item x="219"/>
        <item x="220"/>
        <item x="111"/>
        <item x="325"/>
        <item x="467"/>
        <item x="155"/>
        <item x="149"/>
        <item x="178"/>
        <item x="307"/>
        <item x="336"/>
        <item x="139"/>
        <item x="171"/>
        <item x="431"/>
        <item x="391"/>
        <item x="427"/>
        <item x="67"/>
        <item x="424"/>
        <item x="5"/>
        <item x="420"/>
        <item x="423"/>
        <item x="227"/>
        <item x="309"/>
        <item x="147"/>
        <item x="152"/>
        <item x="268"/>
        <item x="72"/>
        <item x="108"/>
        <item x="363"/>
        <item x="222"/>
        <item x="25"/>
        <item x="425"/>
        <item x="256"/>
        <item x="396"/>
        <item x="426"/>
        <item x="35"/>
        <item x="386"/>
        <item x="231"/>
        <item x="432"/>
        <item x="234"/>
        <item x="134"/>
        <item x="257"/>
        <item x="184"/>
        <item x="127"/>
        <item x="225"/>
        <item x="173"/>
        <item x="87"/>
        <item x="99"/>
        <item x="229"/>
        <item x="109"/>
        <item x="32"/>
        <item x="264"/>
        <item x="223"/>
        <item x="395"/>
        <item x="315"/>
        <item x="365"/>
        <item x="457"/>
        <item x="337"/>
        <item x="440"/>
        <item x="21"/>
        <item x="237"/>
        <item x="355"/>
        <item x="34"/>
        <item x="62"/>
        <item x="195"/>
        <item x="375"/>
        <item x="210"/>
        <item x="211"/>
        <item x="428"/>
        <item x="163"/>
        <item x="22"/>
        <item x="113"/>
        <item x="233"/>
        <item x="31"/>
        <item x="17"/>
        <item x="399"/>
        <item x="33"/>
        <item x="308"/>
        <item x="415"/>
        <item x="30"/>
        <item x="439"/>
        <item x="224"/>
        <item x="164"/>
        <item x="165"/>
        <item x="374"/>
        <item x="410"/>
        <item x="26"/>
        <item x="28"/>
        <item x="429"/>
        <item x="110"/>
        <item x="214"/>
        <item x="2"/>
        <item x="209"/>
        <item x="16"/>
        <item x="125"/>
        <item x="24"/>
        <item x="356"/>
        <item x="228"/>
        <item x="29"/>
        <item x="15"/>
        <item x="20"/>
        <item x="18"/>
        <item x="354"/>
        <item x="19"/>
        <item x="0"/>
        <item t="default"/>
      </items>
    </pivotField>
    <pivotField compact="0" showAll="0">
      <items count="390">
        <item x="13"/>
        <item x="52"/>
        <item x="330"/>
        <item x="365"/>
        <item x="71"/>
        <item x="376"/>
        <item x="249"/>
        <item x="318"/>
        <item x="37"/>
        <item x="355"/>
        <item x="243"/>
        <item x="276"/>
        <item x="70"/>
        <item x="334"/>
        <item x="298"/>
        <item x="257"/>
        <item x="305"/>
        <item x="372"/>
        <item x="333"/>
        <item x="303"/>
        <item x="374"/>
        <item x="143"/>
        <item x="244"/>
        <item x="382"/>
        <item x="265"/>
        <item x="329"/>
        <item x="259"/>
        <item x="76"/>
        <item x="268"/>
        <item x="293"/>
        <item x="231"/>
        <item x="60"/>
        <item x="262"/>
        <item x="73"/>
        <item x="111"/>
        <item x="282"/>
        <item x="310"/>
        <item x="8"/>
        <item x="331"/>
        <item x="79"/>
        <item x="150"/>
        <item x="275"/>
        <item x="227"/>
        <item x="264"/>
        <item x="149"/>
        <item x="220"/>
        <item x="134"/>
        <item x="236"/>
        <item x="40"/>
        <item x="165"/>
        <item x="360"/>
        <item x="62"/>
        <item x="258"/>
        <item x="106"/>
        <item x="36"/>
        <item x="53"/>
        <item x="75"/>
        <item x="292"/>
        <item x="316"/>
        <item x="241"/>
        <item x="65"/>
        <item x="379"/>
        <item x="83"/>
        <item x="51"/>
        <item x="344"/>
        <item x="332"/>
        <item x="46"/>
        <item x="185"/>
        <item x="245"/>
        <item x="309"/>
        <item x="253"/>
        <item x="295"/>
        <item x="317"/>
        <item x="385"/>
        <item x="339"/>
        <item x="74"/>
        <item x="42"/>
        <item x="274"/>
        <item x="267"/>
        <item x="204"/>
        <item x="173"/>
        <item x="44"/>
        <item x="141"/>
        <item x="78"/>
        <item x="384"/>
        <item x="41"/>
        <item x="359"/>
        <item x="164"/>
        <item x="45"/>
        <item x="294"/>
        <item x="43"/>
        <item x="113"/>
        <item x="187"/>
        <item x="354"/>
        <item x="18"/>
        <item x="250"/>
        <item x="38"/>
        <item x="39"/>
        <item x="109"/>
        <item x="252"/>
        <item x="35"/>
        <item x="369"/>
        <item x="215"/>
        <item x="288"/>
        <item x="133"/>
        <item x="126"/>
        <item x="50"/>
        <item x="284"/>
        <item x="105"/>
        <item x="110"/>
        <item x="156"/>
        <item x="77"/>
        <item x="47"/>
        <item x="55"/>
        <item x="84"/>
        <item x="169"/>
        <item x="72"/>
        <item x="304"/>
        <item x="247"/>
        <item x="321"/>
        <item x="48"/>
        <item x="337"/>
        <item x="342"/>
        <item x="56"/>
        <item x="380"/>
        <item x="10"/>
        <item x="216"/>
        <item x="273"/>
        <item x="248"/>
        <item x="228"/>
        <item x="213"/>
        <item x="386"/>
        <item x="219"/>
        <item x="188"/>
        <item x="341"/>
        <item x="322"/>
        <item x="153"/>
        <item x="225"/>
        <item x="377"/>
        <item x="240"/>
        <item x="184"/>
        <item x="283"/>
        <item x="11"/>
        <item x="251"/>
        <item x="260"/>
        <item x="373"/>
        <item x="302"/>
        <item x="340"/>
        <item x="307"/>
        <item x="287"/>
        <item x="58"/>
        <item x="206"/>
        <item x="266"/>
        <item x="232"/>
        <item x="242"/>
        <item x="146"/>
        <item x="367"/>
        <item x="387"/>
        <item x="144"/>
        <item x="319"/>
        <item x="160"/>
        <item x="237"/>
        <item x="383"/>
        <item x="166"/>
        <item x="256"/>
        <item x="207"/>
        <item x="102"/>
        <item x="281"/>
        <item x="335"/>
        <item x="289"/>
        <item x="255"/>
        <item x="280"/>
        <item x="272"/>
        <item x="157"/>
        <item x="261"/>
        <item x="172"/>
        <item x="230"/>
        <item x="9"/>
        <item x="279"/>
        <item x="362"/>
        <item x="91"/>
        <item x="271"/>
        <item x="49"/>
        <item x="336"/>
        <item x="127"/>
        <item x="296"/>
        <item x="96"/>
        <item x="338"/>
        <item x="129"/>
        <item x="64"/>
        <item x="12"/>
        <item x="238"/>
        <item x="107"/>
        <item x="221"/>
        <item x="81"/>
        <item x="63"/>
        <item x="142"/>
        <item x="167"/>
        <item x="323"/>
        <item x="233"/>
        <item x="118"/>
        <item x="6"/>
        <item x="158"/>
        <item x="314"/>
        <item x="170"/>
        <item x="358"/>
        <item x="94"/>
        <item x="222"/>
        <item x="254"/>
        <item x="326"/>
        <item x="163"/>
        <item x="370"/>
        <item x="297"/>
        <item x="123"/>
        <item x="119"/>
        <item x="137"/>
        <item x="246"/>
        <item x="313"/>
        <item x="4"/>
        <item x="186"/>
        <item x="80"/>
        <item x="152"/>
        <item x="171"/>
        <item x="98"/>
        <item x="201"/>
        <item x="162"/>
        <item x="366"/>
        <item x="312"/>
        <item x="99"/>
        <item x="101"/>
        <item x="151"/>
        <item x="131"/>
        <item x="388"/>
        <item x="125"/>
        <item x="130"/>
        <item x="68"/>
        <item x="121"/>
        <item x="347"/>
        <item x="59"/>
        <item x="97"/>
        <item x="136"/>
        <item x="311"/>
        <item x="92"/>
        <item x="117"/>
        <item x="89"/>
        <item x="191"/>
        <item x="226"/>
        <item x="381"/>
        <item x="135"/>
        <item x="168"/>
        <item x="1"/>
        <item x="214"/>
        <item x="154"/>
        <item x="159"/>
        <item x="324"/>
        <item x="290"/>
        <item x="147"/>
        <item x="180"/>
        <item x="235"/>
        <item x="112"/>
        <item x="291"/>
        <item x="325"/>
        <item x="128"/>
        <item x="239"/>
        <item x="116"/>
        <item x="5"/>
        <item x="155"/>
        <item x="212"/>
        <item x="132"/>
        <item x="95"/>
        <item x="210"/>
        <item x="148"/>
        <item x="176"/>
        <item x="346"/>
        <item x="368"/>
        <item x="114"/>
        <item x="278"/>
        <item x="85"/>
        <item x="179"/>
        <item x="183"/>
        <item x="54"/>
        <item x="82"/>
        <item x="190"/>
        <item x="209"/>
        <item x="189"/>
        <item x="26"/>
        <item x="211"/>
        <item x="375"/>
        <item x="277"/>
        <item x="108"/>
        <item x="196"/>
        <item x="67"/>
        <item x="356"/>
        <item x="61"/>
        <item x="69"/>
        <item x="270"/>
        <item x="122"/>
        <item x="192"/>
        <item x="345"/>
        <item x="124"/>
        <item x="86"/>
        <item x="348"/>
        <item x="178"/>
        <item x="3"/>
        <item x="7"/>
        <item x="66"/>
        <item x="139"/>
        <item x="205"/>
        <item x="115"/>
        <item x="350"/>
        <item x="177"/>
        <item x="361"/>
        <item x="224"/>
        <item x="327"/>
        <item x="145"/>
        <item x="104"/>
        <item x="263"/>
        <item x="88"/>
        <item x="217"/>
        <item x="351"/>
        <item x="234"/>
        <item x="349"/>
        <item x="24"/>
        <item x="34"/>
        <item x="306"/>
        <item x="90"/>
        <item x="100"/>
        <item x="200"/>
        <item x="195"/>
        <item x="93"/>
        <item x="320"/>
        <item x="203"/>
        <item x="198"/>
        <item x="87"/>
        <item x="140"/>
        <item x="223"/>
        <item x="308"/>
        <item x="193"/>
        <item x="357"/>
        <item x="285"/>
        <item x="31"/>
        <item x="120"/>
        <item x="229"/>
        <item x="138"/>
        <item x="208"/>
        <item x="218"/>
        <item x="371"/>
        <item x="33"/>
        <item x="269"/>
        <item x="161"/>
        <item x="364"/>
        <item x="182"/>
        <item x="21"/>
        <item x="57"/>
        <item x="202"/>
        <item x="286"/>
        <item x="352"/>
        <item x="30"/>
        <item x="175"/>
        <item x="32"/>
        <item x="300"/>
        <item x="194"/>
        <item x="378"/>
        <item x="328"/>
        <item x="343"/>
        <item x="16"/>
        <item x="22"/>
        <item x="315"/>
        <item x="14"/>
        <item x="29"/>
        <item x="353"/>
        <item x="363"/>
        <item x="27"/>
        <item x="25"/>
        <item x="199"/>
        <item x="2"/>
        <item x="174"/>
        <item x="181"/>
        <item x="301"/>
        <item x="23"/>
        <item x="197"/>
        <item x="28"/>
        <item x="103"/>
        <item x="15"/>
        <item x="299"/>
        <item x="20"/>
        <item x="17"/>
        <item x="19"/>
        <item x="0"/>
        <item t="default"/>
      </items>
    </pivotField>
    <pivotField dataField="1" compact="0" showAll="0">
      <items count="248">
        <item x="14"/>
        <item x="180"/>
        <item x="196"/>
        <item x="170"/>
        <item x="221"/>
        <item x="238"/>
        <item x="43"/>
        <item x="158"/>
        <item x="242"/>
        <item x="55"/>
        <item x="192"/>
        <item x="179"/>
        <item x="160"/>
        <item x="41"/>
        <item x="38"/>
        <item x="37"/>
        <item x="35"/>
        <item x="164"/>
        <item x="189"/>
        <item x="234"/>
        <item x="36"/>
        <item x="147"/>
        <item x="166"/>
        <item x="69"/>
        <item x="45"/>
        <item x="162"/>
        <item x="62"/>
        <item x="152"/>
        <item x="243"/>
        <item x="52"/>
        <item x="39"/>
        <item x="66"/>
        <item x="88"/>
        <item x="111"/>
        <item x="190"/>
        <item x="155"/>
        <item x="42"/>
        <item x="54"/>
        <item x="153"/>
        <item x="168"/>
        <item x="163"/>
        <item x="178"/>
        <item x="79"/>
        <item x="114"/>
        <item x="165"/>
        <item x="149"/>
        <item x="65"/>
        <item x="115"/>
        <item x="228"/>
        <item x="145"/>
        <item x="120"/>
        <item x="40"/>
        <item x="89"/>
        <item x="87"/>
        <item x="46"/>
        <item x="118"/>
        <item x="159"/>
        <item x="64"/>
        <item x="125"/>
        <item x="187"/>
        <item x="34"/>
        <item x="80"/>
        <item x="47"/>
        <item x="68"/>
        <item x="32"/>
        <item x="157"/>
        <item x="59"/>
        <item x="167"/>
        <item x="61"/>
        <item x="50"/>
        <item x="206"/>
        <item x="186"/>
        <item x="141"/>
        <item x="197"/>
        <item x="76"/>
        <item x="108"/>
        <item x="11"/>
        <item x="127"/>
        <item x="113"/>
        <item x="119"/>
        <item x="140"/>
        <item x="123"/>
        <item x="82"/>
        <item x="5"/>
        <item x="133"/>
        <item x="56"/>
        <item x="195"/>
        <item x="4"/>
        <item x="193"/>
        <item x="67"/>
        <item x="156"/>
        <item x="191"/>
        <item x="233"/>
        <item x="109"/>
        <item x="72"/>
        <item x="112"/>
        <item x="78"/>
        <item x="226"/>
        <item x="207"/>
        <item x="58"/>
        <item x="101"/>
        <item x="83"/>
        <item x="92"/>
        <item x="60"/>
        <item x="98"/>
        <item x="73"/>
        <item x="134"/>
        <item x="239"/>
        <item x="151"/>
        <item x="224"/>
        <item x="24"/>
        <item x="105"/>
        <item x="70"/>
        <item x="171"/>
        <item x="229"/>
        <item x="236"/>
        <item x="237"/>
        <item x="84"/>
        <item x="154"/>
        <item x="211"/>
        <item x="169"/>
        <item x="161"/>
        <item x="91"/>
        <item x="33"/>
        <item x="216"/>
        <item x="75"/>
        <item x="100"/>
        <item x="146"/>
        <item x="53"/>
        <item x="142"/>
        <item x="203"/>
        <item x="244"/>
        <item x="183"/>
        <item x="182"/>
        <item x="95"/>
        <item x="57"/>
        <item x="81"/>
        <item x="173"/>
        <item x="106"/>
        <item x="172"/>
        <item x="181"/>
        <item x="150"/>
        <item x="132"/>
        <item x="235"/>
        <item x="148"/>
        <item x="74"/>
        <item x="22"/>
        <item x="204"/>
        <item x="227"/>
        <item x="63"/>
        <item x="2"/>
        <item x="104"/>
        <item x="188"/>
        <item x="94"/>
        <item x="29"/>
        <item x="107"/>
        <item x="97"/>
        <item x="199"/>
        <item x="143"/>
        <item x="49"/>
        <item x="137"/>
        <item x="31"/>
        <item x="138"/>
        <item x="17"/>
        <item x="10"/>
        <item x="124"/>
        <item x="99"/>
        <item x="102"/>
        <item x="202"/>
        <item x="93"/>
        <item x="215"/>
        <item x="144"/>
        <item x="232"/>
        <item x="116"/>
        <item x="77"/>
        <item x="177"/>
        <item x="86"/>
        <item x="51"/>
        <item x="103"/>
        <item x="185"/>
        <item x="210"/>
        <item x="126"/>
        <item x="48"/>
        <item x="28"/>
        <item x="122"/>
        <item x="90"/>
        <item x="110"/>
        <item x="136"/>
        <item x="19"/>
        <item x="209"/>
        <item x="176"/>
        <item x="218"/>
        <item x="20"/>
        <item x="184"/>
        <item x="9"/>
        <item x="6"/>
        <item x="44"/>
        <item x="220"/>
        <item x="27"/>
        <item x="130"/>
        <item x="219"/>
        <item x="30"/>
        <item x="208"/>
        <item x="245"/>
        <item x="212"/>
        <item x="231"/>
        <item x="135"/>
        <item x="139"/>
        <item x="241"/>
        <item x="225"/>
        <item x="240"/>
        <item x="198"/>
        <item x="85"/>
        <item x="131"/>
        <item x="230"/>
        <item x="96"/>
        <item x="3"/>
        <item x="129"/>
        <item x="121"/>
        <item x="246"/>
        <item x="201"/>
        <item x="217"/>
        <item x="23"/>
        <item x="175"/>
        <item x="25"/>
        <item x="174"/>
        <item x="117"/>
        <item x="26"/>
        <item x="71"/>
        <item x="223"/>
        <item x="128"/>
        <item x="200"/>
        <item x="21"/>
        <item x="12"/>
        <item x="7"/>
        <item x="213"/>
        <item x="15"/>
        <item x="18"/>
        <item x="194"/>
        <item x="222"/>
        <item x="214"/>
        <item x="16"/>
        <item x="13"/>
        <item x="205"/>
        <item x="1"/>
        <item x="0"/>
        <item x="8"/>
        <item t="default"/>
      </items>
    </pivotField>
  </pivotFields>
  <rowFields count="2">
    <field x="1"/>
    <field x="2"/>
  </rowFields>
  <rowItems count="32">
    <i>
      <x/>
    </i>
    <i r="1">
      <x v="4"/>
    </i>
    <i>
      <x v="1"/>
    </i>
    <i r="1">
      <x v="4"/>
    </i>
    <i>
      <x v="2"/>
    </i>
    <i r="1">
      <x v="4"/>
    </i>
    <i>
      <x v="3"/>
    </i>
    <i r="1">
      <x v="4"/>
    </i>
    <i>
      <x v="4"/>
    </i>
    <i r="1">
      <x v="4"/>
    </i>
    <i>
      <x v="5"/>
    </i>
    <i r="1">
      <x v="4"/>
    </i>
    <i>
      <x v="6"/>
    </i>
    <i r="1">
      <x v="4"/>
    </i>
    <i>
      <x v="7"/>
    </i>
    <i r="1">
      <x v="4"/>
    </i>
    <i>
      <x v="8"/>
    </i>
    <i r="1">
      <x/>
    </i>
    <i r="1">
      <x v="1"/>
    </i>
    <i r="1">
      <x v="2"/>
    </i>
    <i r="1">
      <x v="3"/>
    </i>
    <i>
      <x v="9"/>
    </i>
    <i r="1">
      <x v="4"/>
    </i>
    <i>
      <x v="10"/>
    </i>
    <i r="1">
      <x v="4"/>
    </i>
    <i>
      <x v="11"/>
    </i>
    <i r="1">
      <x v="4"/>
    </i>
    <i>
      <x v="12"/>
    </i>
    <i r="1">
      <x v="4"/>
    </i>
    <i>
      <x v="13"/>
    </i>
    <i r="1">
      <x v="4"/>
    </i>
    <i t="grand">
      <x/>
    </i>
  </rowItems>
  <colFields count="1">
    <field x="-2"/>
  </colFields>
  <colItems count="2">
    <i>
      <x/>
    </i>
    <i i="1">
      <x v="1"/>
    </i>
  </colItems>
  <dataFields count="2">
    <dataField name="求和项:2024年预算金额" fld="20" baseField="0" baseItem="0"/>
    <dataField name="求和项:拟安排" fld="23" baseField="0" baseItem="0"/>
  </dataFields>
  <formats count="2">
    <format dxfId="0">
      <pivotArea dataOnly="0" axis="axisValues" fieldPosition="0"/>
    </format>
    <format dxfId="1">
      <pivotArea collapsedLevelsAreSubtotals="1" fieldPosition="0"/>
    </format>
  </formats>
  <pivotTableStyleInfo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760"/>
  <sheetViews>
    <sheetView workbookViewId="0">
      <selection activeCell="H26" sqref="H26"/>
    </sheetView>
  </sheetViews>
  <sheetFormatPr defaultColWidth="9" defaultRowHeight="13.5" outlineLevelCol="3"/>
  <cols>
    <col min="1" max="1" width="21.5"/>
    <col min="2" max="2" width="23.5"/>
    <col min="3" max="3" width="22.6333333333333" style="445"/>
    <col min="4" max="5" width="22.6333333333333"/>
  </cols>
  <sheetData>
    <row r="3" spans="1:4">
      <c r="A3" s="473" t="s">
        <v>0</v>
      </c>
      <c r="B3" s="473" t="s">
        <v>1</v>
      </c>
      <c r="C3" s="473" t="s">
        <v>2</v>
      </c>
      <c r="D3" s="474" t="s">
        <v>3</v>
      </c>
    </row>
    <row r="4" spans="1:4">
      <c r="A4" s="473" t="s">
        <v>4</v>
      </c>
      <c r="B4" s="475"/>
      <c r="C4" s="476">
        <v>29790400</v>
      </c>
      <c r="D4" s="477">
        <v>53088095.17625</v>
      </c>
    </row>
    <row r="5" spans="1:4">
      <c r="A5" s="478"/>
      <c r="B5" s="479" t="s">
        <v>5</v>
      </c>
      <c r="C5" s="480">
        <v>29790400</v>
      </c>
      <c r="D5" s="481">
        <v>53088095.17625</v>
      </c>
    </row>
    <row r="6" spans="1:4">
      <c r="A6" s="478" t="s">
        <v>6</v>
      </c>
      <c r="B6" s="479"/>
      <c r="C6" s="480">
        <v>31166602.87</v>
      </c>
      <c r="D6" s="481">
        <v>30859862.87</v>
      </c>
    </row>
    <row r="7" spans="1:4">
      <c r="A7" s="478"/>
      <c r="B7" s="479" t="s">
        <v>5</v>
      </c>
      <c r="C7" s="480">
        <v>31166602.87</v>
      </c>
      <c r="D7" s="481">
        <v>30859862.87</v>
      </c>
    </row>
    <row r="8" spans="1:4">
      <c r="A8" s="478" t="s">
        <v>7</v>
      </c>
      <c r="B8" s="479"/>
      <c r="C8" s="480">
        <v>13020000</v>
      </c>
      <c r="D8" s="481">
        <v>13020000</v>
      </c>
    </row>
    <row r="9" spans="1:4">
      <c r="A9" s="478"/>
      <c r="B9" s="479" t="s">
        <v>5</v>
      </c>
      <c r="C9" s="480">
        <v>13020000</v>
      </c>
      <c r="D9" s="481">
        <v>13020000</v>
      </c>
    </row>
    <row r="10" spans="1:4">
      <c r="A10" s="478" t="s">
        <v>8</v>
      </c>
      <c r="B10" s="479"/>
      <c r="C10" s="480">
        <v>105055000</v>
      </c>
      <c r="D10" s="481">
        <v>220364600</v>
      </c>
    </row>
    <row r="11" spans="1:4">
      <c r="A11" s="478"/>
      <c r="B11" s="479" t="s">
        <v>5</v>
      </c>
      <c r="C11" s="480">
        <v>105055000</v>
      </c>
      <c r="D11" s="481">
        <v>220364600</v>
      </c>
    </row>
    <row r="12" spans="1:4">
      <c r="A12" s="478" t="s">
        <v>9</v>
      </c>
      <c r="B12" s="479"/>
      <c r="C12" s="480">
        <v>61653324.8</v>
      </c>
      <c r="D12" s="481">
        <v>33633259.6</v>
      </c>
    </row>
    <row r="13" spans="1:4">
      <c r="A13" s="478"/>
      <c r="B13" s="479" t="s">
        <v>5</v>
      </c>
      <c r="C13" s="480">
        <v>61653324.8</v>
      </c>
      <c r="D13" s="481">
        <v>33633259.6</v>
      </c>
    </row>
    <row r="14" spans="1:4">
      <c r="A14" s="478" t="s">
        <v>10</v>
      </c>
      <c r="B14" s="479"/>
      <c r="C14" s="480">
        <v>90594215</v>
      </c>
      <c r="D14" s="481">
        <v>108708334</v>
      </c>
    </row>
    <row r="15" spans="1:4">
      <c r="A15" s="478"/>
      <c r="B15" s="479" t="s">
        <v>5</v>
      </c>
      <c r="C15" s="480">
        <v>90594215</v>
      </c>
      <c r="D15" s="481">
        <v>108708334</v>
      </c>
    </row>
    <row r="16" spans="1:4">
      <c r="A16" s="478" t="s">
        <v>11</v>
      </c>
      <c r="B16" s="479"/>
      <c r="C16" s="480">
        <v>174044750</v>
      </c>
      <c r="D16" s="481">
        <v>179628100</v>
      </c>
    </row>
    <row r="17" spans="1:4">
      <c r="A17" s="478"/>
      <c r="B17" s="479" t="s">
        <v>5</v>
      </c>
      <c r="C17" s="480">
        <v>174044750</v>
      </c>
      <c r="D17" s="481">
        <v>179628100</v>
      </c>
    </row>
    <row r="18" spans="1:4">
      <c r="A18" s="478" t="s">
        <v>12</v>
      </c>
      <c r="B18" s="479"/>
      <c r="C18" s="480">
        <v>34318700</v>
      </c>
      <c r="D18" s="481">
        <v>23391979.06</v>
      </c>
    </row>
    <row r="19" spans="1:4">
      <c r="A19" s="478"/>
      <c r="B19" s="479" t="s">
        <v>5</v>
      </c>
      <c r="C19" s="480">
        <v>34318700</v>
      </c>
      <c r="D19" s="481">
        <v>23391979.06</v>
      </c>
    </row>
    <row r="20" spans="1:4">
      <c r="A20" s="478" t="s">
        <v>13</v>
      </c>
      <c r="B20" s="479"/>
      <c r="C20" s="480">
        <v>330989089.87</v>
      </c>
      <c r="D20" s="481">
        <v>357047400.415491</v>
      </c>
    </row>
    <row r="21" spans="1:4">
      <c r="A21" s="478"/>
      <c r="B21" s="479" t="s">
        <v>14</v>
      </c>
      <c r="C21" s="480">
        <v>8330509.6</v>
      </c>
      <c r="D21" s="481">
        <v>8935476.6</v>
      </c>
    </row>
    <row r="22" spans="1:4">
      <c r="A22" s="478"/>
      <c r="B22" s="479" t="s">
        <v>15</v>
      </c>
      <c r="C22" s="480">
        <v>11651412.2</v>
      </c>
      <c r="D22" s="481">
        <v>13760130</v>
      </c>
    </row>
    <row r="23" spans="1:4">
      <c r="A23" s="478"/>
      <c r="B23" s="479" t="s">
        <v>16</v>
      </c>
      <c r="C23" s="480">
        <v>75726633</v>
      </c>
      <c r="D23" s="481">
        <v>83357894.088</v>
      </c>
    </row>
    <row r="24" spans="1:4">
      <c r="A24" s="478"/>
      <c r="B24" s="479" t="s">
        <v>17</v>
      </c>
      <c r="C24" s="480">
        <v>235280535.07</v>
      </c>
      <c r="D24" s="481">
        <v>250993899.727491</v>
      </c>
    </row>
    <row r="25" spans="1:4">
      <c r="A25" s="478" t="s">
        <v>18</v>
      </c>
      <c r="B25" s="479"/>
      <c r="C25" s="480">
        <v>11000000</v>
      </c>
      <c r="D25" s="481">
        <v>12000000</v>
      </c>
    </row>
    <row r="26" spans="1:4">
      <c r="A26" s="478"/>
      <c r="B26" s="479" t="s">
        <v>5</v>
      </c>
      <c r="C26" s="480">
        <v>11000000</v>
      </c>
      <c r="D26" s="481">
        <v>12000000</v>
      </c>
    </row>
    <row r="27" spans="1:4">
      <c r="A27" s="478" t="s">
        <v>19</v>
      </c>
      <c r="B27" s="479"/>
      <c r="C27" s="480">
        <v>14953801</v>
      </c>
      <c r="D27" s="481">
        <v>19859783.92</v>
      </c>
    </row>
    <row r="28" spans="1:4">
      <c r="A28" s="478"/>
      <c r="B28" s="479" t="s">
        <v>5</v>
      </c>
      <c r="C28" s="480">
        <v>14953801</v>
      </c>
      <c r="D28" s="481">
        <v>19859783.92</v>
      </c>
    </row>
    <row r="29" spans="1:4">
      <c r="A29" s="478" t="s">
        <v>20</v>
      </c>
      <c r="B29" s="479"/>
      <c r="C29" s="480">
        <v>16550000</v>
      </c>
      <c r="D29" s="481">
        <v>15000000</v>
      </c>
    </row>
    <row r="30" spans="1:4">
      <c r="A30" s="478"/>
      <c r="B30" s="479" t="s">
        <v>5</v>
      </c>
      <c r="C30" s="480">
        <v>16550000</v>
      </c>
      <c r="D30" s="481">
        <v>15000000</v>
      </c>
    </row>
    <row r="31" spans="1:4">
      <c r="A31" s="478" t="s">
        <v>21</v>
      </c>
      <c r="B31" s="479"/>
      <c r="C31" s="480">
        <v>5400000</v>
      </c>
      <c r="D31" s="481">
        <v>5400000</v>
      </c>
    </row>
    <row r="32" spans="1:4">
      <c r="A32" s="478"/>
      <c r="B32" s="479" t="s">
        <v>5</v>
      </c>
      <c r="C32" s="480">
        <v>5400000</v>
      </c>
      <c r="D32" s="481">
        <v>5400000</v>
      </c>
    </row>
    <row r="33" spans="1:4">
      <c r="A33" s="478" t="s">
        <v>5</v>
      </c>
      <c r="B33" s="479"/>
      <c r="C33" s="480">
        <v>1844583797.08</v>
      </c>
      <c r="D33" s="481">
        <v>2144002830.08348</v>
      </c>
    </row>
    <row r="34" spans="1:4">
      <c r="A34" s="478"/>
      <c r="B34" s="479" t="s">
        <v>5</v>
      </c>
      <c r="C34" s="480">
        <v>1844583797.08</v>
      </c>
      <c r="D34" s="481">
        <v>2144002830.08348</v>
      </c>
    </row>
    <row r="35" spans="1:4">
      <c r="A35" s="482" t="s">
        <v>22</v>
      </c>
      <c r="B35" s="483"/>
      <c r="C35" s="484">
        <v>2763119680.62</v>
      </c>
      <c r="D35" s="485">
        <v>3216004245.12522</v>
      </c>
    </row>
    <row r="36" spans="3:3">
      <c r="C36"/>
    </row>
    <row r="37" spans="3:3">
      <c r="C37"/>
    </row>
    <row r="38" spans="3:3">
      <c r="C38"/>
    </row>
    <row r="39" spans="3:3">
      <c r="C39"/>
    </row>
    <row r="40" spans="3:3">
      <c r="C40"/>
    </row>
    <row r="41" spans="3:3">
      <c r="C41"/>
    </row>
    <row r="42" spans="3:3">
      <c r="C42"/>
    </row>
    <row r="43" spans="3:3">
      <c r="C43"/>
    </row>
    <row r="44" spans="3:3">
      <c r="C44"/>
    </row>
    <row r="45" spans="3:3">
      <c r="C45"/>
    </row>
    <row r="46" spans="3:3">
      <c r="C46"/>
    </row>
    <row r="47" spans="3:3">
      <c r="C47"/>
    </row>
    <row r="48" spans="3:3">
      <c r="C48"/>
    </row>
    <row r="49" spans="3:3">
      <c r="C49"/>
    </row>
    <row r="50" spans="3:3">
      <c r="C50"/>
    </row>
    <row r="51" spans="3:3">
      <c r="C51"/>
    </row>
    <row r="52" spans="3:3">
      <c r="C52"/>
    </row>
    <row r="53" spans="3:3">
      <c r="C53"/>
    </row>
    <row r="54" spans="3:3">
      <c r="C54"/>
    </row>
    <row r="55" spans="3:3">
      <c r="C55"/>
    </row>
    <row r="56" spans="3:3">
      <c r="C56"/>
    </row>
    <row r="57" spans="3:3">
      <c r="C57"/>
    </row>
    <row r="58" spans="3:3">
      <c r="C58"/>
    </row>
    <row r="59" spans="3:3">
      <c r="C59"/>
    </row>
    <row r="60" spans="3:3">
      <c r="C60"/>
    </row>
    <row r="61" spans="3:3">
      <c r="C61"/>
    </row>
    <row r="62" spans="3:3">
      <c r="C62"/>
    </row>
    <row r="63" spans="3:3">
      <c r="C63"/>
    </row>
    <row r="64" spans="3:3">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row r="78" spans="3:3">
      <c r="C78"/>
    </row>
    <row r="79" spans="3:3">
      <c r="C79"/>
    </row>
    <row r="80" spans="3:3">
      <c r="C80"/>
    </row>
    <row r="81" spans="3:3">
      <c r="C81"/>
    </row>
    <row r="82" spans="3:3">
      <c r="C82"/>
    </row>
    <row r="83" spans="3:3">
      <c r="C83"/>
    </row>
    <row r="84" spans="3:3">
      <c r="C84"/>
    </row>
    <row r="85" spans="3:3">
      <c r="C85"/>
    </row>
    <row r="86" spans="3:3">
      <c r="C86"/>
    </row>
    <row r="87" spans="3:3">
      <c r="C87"/>
    </row>
    <row r="88" spans="3:3">
      <c r="C88"/>
    </row>
    <row r="89" spans="3:3">
      <c r="C89"/>
    </row>
    <row r="90" spans="3:3">
      <c r="C90"/>
    </row>
    <row r="91" spans="3:3">
      <c r="C91"/>
    </row>
    <row r="92" spans="3:3">
      <c r="C92"/>
    </row>
    <row r="93" spans="3:3">
      <c r="C93"/>
    </row>
    <row r="94" spans="3:3">
      <c r="C94"/>
    </row>
    <row r="95" spans="3:3">
      <c r="C95"/>
    </row>
    <row r="96" spans="3:3">
      <c r="C96"/>
    </row>
    <row r="97" spans="3:3">
      <c r="C97"/>
    </row>
    <row r="98" spans="3:3">
      <c r="C98"/>
    </row>
    <row r="99" spans="3:3">
      <c r="C99"/>
    </row>
    <row r="100" spans="3:3">
      <c r="C100"/>
    </row>
    <row r="101" spans="3:3">
      <c r="C101"/>
    </row>
    <row r="102" spans="3:3">
      <c r="C102"/>
    </row>
    <row r="103" spans="3:3">
      <c r="C103"/>
    </row>
    <row r="104" spans="3:3">
      <c r="C104"/>
    </row>
    <row r="105" spans="3:3">
      <c r="C105"/>
    </row>
    <row r="106" spans="3:3">
      <c r="C106"/>
    </row>
    <row r="107" spans="3:3">
      <c r="C107"/>
    </row>
    <row r="108" spans="3:3">
      <c r="C108"/>
    </row>
    <row r="109" spans="3:3">
      <c r="C109"/>
    </row>
    <row r="110" spans="3:3">
      <c r="C110"/>
    </row>
    <row r="111" spans="3:3">
      <c r="C111"/>
    </row>
    <row r="112" spans="3:3">
      <c r="C112"/>
    </row>
    <row r="113" spans="3:3">
      <c r="C113"/>
    </row>
    <row r="114" spans="3:3">
      <c r="C114"/>
    </row>
    <row r="115" spans="3:3">
      <c r="C115"/>
    </row>
    <row r="116" spans="3:3">
      <c r="C116"/>
    </row>
    <row r="117" spans="3:3">
      <c r="C117"/>
    </row>
    <row r="118" spans="3:3">
      <c r="C118"/>
    </row>
    <row r="119" spans="3:3">
      <c r="C119"/>
    </row>
    <row r="120" spans="3:3">
      <c r="C120"/>
    </row>
    <row r="121" spans="3:3">
      <c r="C121"/>
    </row>
    <row r="122" spans="3:3">
      <c r="C122"/>
    </row>
    <row r="123" spans="3:3">
      <c r="C123"/>
    </row>
    <row r="124" spans="3:3">
      <c r="C124"/>
    </row>
    <row r="125" spans="3:3">
      <c r="C125"/>
    </row>
    <row r="126" spans="3:3">
      <c r="C126"/>
    </row>
    <row r="127" spans="3:3">
      <c r="C127"/>
    </row>
    <row r="128" spans="3:3">
      <c r="C128"/>
    </row>
    <row r="129" spans="3:3">
      <c r="C129"/>
    </row>
    <row r="130" spans="3:3">
      <c r="C130"/>
    </row>
    <row r="131" spans="3:3">
      <c r="C131"/>
    </row>
    <row r="132" spans="3:3">
      <c r="C132"/>
    </row>
    <row r="133" spans="3:3">
      <c r="C133"/>
    </row>
    <row r="134" spans="3:3">
      <c r="C134"/>
    </row>
    <row r="135" spans="3:3">
      <c r="C135"/>
    </row>
    <row r="136" spans="3:3">
      <c r="C136"/>
    </row>
    <row r="137" spans="3:3">
      <c r="C137"/>
    </row>
    <row r="138" spans="3:3">
      <c r="C138"/>
    </row>
    <row r="139" spans="3:3">
      <c r="C139"/>
    </row>
    <row r="140" spans="3:3">
      <c r="C140"/>
    </row>
    <row r="141" spans="3:3">
      <c r="C141"/>
    </row>
    <row r="142" spans="3:3">
      <c r="C142"/>
    </row>
    <row r="143" spans="3:3">
      <c r="C143"/>
    </row>
    <row r="144" spans="3:3">
      <c r="C144"/>
    </row>
    <row r="145" spans="3:3">
      <c r="C145"/>
    </row>
    <row r="146" spans="3:3">
      <c r="C146"/>
    </row>
    <row r="147" spans="3:3">
      <c r="C147"/>
    </row>
    <row r="148" spans="3:3">
      <c r="C148"/>
    </row>
    <row r="149" spans="3:3">
      <c r="C149"/>
    </row>
    <row r="150" spans="3:3">
      <c r="C150"/>
    </row>
    <row r="151" spans="3:3">
      <c r="C151"/>
    </row>
    <row r="152" spans="3:3">
      <c r="C152"/>
    </row>
    <row r="153" spans="3:3">
      <c r="C153"/>
    </row>
    <row r="154" spans="3:3">
      <c r="C154"/>
    </row>
    <row r="155" spans="3:3">
      <c r="C155"/>
    </row>
    <row r="156" spans="3:3">
      <c r="C156"/>
    </row>
    <row r="157" spans="3:3">
      <c r="C157"/>
    </row>
    <row r="158" spans="3:3">
      <c r="C158"/>
    </row>
    <row r="159" spans="3:3">
      <c r="C159"/>
    </row>
    <row r="160" spans="3:3">
      <c r="C160"/>
    </row>
    <row r="161" spans="3:3">
      <c r="C161"/>
    </row>
    <row r="162" spans="3:3">
      <c r="C162"/>
    </row>
    <row r="163" spans="3:3">
      <c r="C163"/>
    </row>
    <row r="164" spans="3:3">
      <c r="C164"/>
    </row>
    <row r="165" spans="3:3">
      <c r="C165"/>
    </row>
    <row r="166" spans="3:3">
      <c r="C166"/>
    </row>
    <row r="167" spans="3:3">
      <c r="C167"/>
    </row>
    <row r="168" spans="3:3">
      <c r="C168"/>
    </row>
    <row r="169" spans="3:3">
      <c r="C169"/>
    </row>
    <row r="170" spans="3:3">
      <c r="C170"/>
    </row>
    <row r="171" spans="3:3">
      <c r="C171"/>
    </row>
    <row r="172" spans="3:3">
      <c r="C172"/>
    </row>
    <row r="173" spans="3:3">
      <c r="C173"/>
    </row>
    <row r="174" spans="3:3">
      <c r="C174"/>
    </row>
    <row r="175" spans="3:3">
      <c r="C175"/>
    </row>
    <row r="176" spans="3:3">
      <c r="C176"/>
    </row>
    <row r="177" spans="3:3">
      <c r="C177"/>
    </row>
    <row r="178" spans="3:3">
      <c r="C178"/>
    </row>
    <row r="179" spans="3:3">
      <c r="C179"/>
    </row>
    <row r="180" spans="3:3">
      <c r="C180"/>
    </row>
    <row r="181" spans="3:3">
      <c r="C181"/>
    </row>
    <row r="182" spans="3:3">
      <c r="C182"/>
    </row>
    <row r="183" spans="3:3">
      <c r="C183"/>
    </row>
    <row r="184" spans="3:3">
      <c r="C184"/>
    </row>
    <row r="185" spans="3:3">
      <c r="C185"/>
    </row>
    <row r="186" spans="3:3">
      <c r="C186"/>
    </row>
    <row r="187" spans="3:3">
      <c r="C187"/>
    </row>
    <row r="188" spans="3:3">
      <c r="C188"/>
    </row>
    <row r="189" spans="3:3">
      <c r="C189"/>
    </row>
    <row r="190" spans="3:3">
      <c r="C190"/>
    </row>
    <row r="191" spans="3:3">
      <c r="C191"/>
    </row>
    <row r="192" spans="3:3">
      <c r="C192"/>
    </row>
    <row r="193" spans="3:3">
      <c r="C193"/>
    </row>
    <row r="194" spans="3:3">
      <c r="C194"/>
    </row>
    <row r="195" spans="3:3">
      <c r="C195"/>
    </row>
    <row r="196" spans="3:3">
      <c r="C196"/>
    </row>
    <row r="197" spans="3:3">
      <c r="C197"/>
    </row>
    <row r="198" spans="3:3">
      <c r="C198"/>
    </row>
    <row r="199" spans="3:3">
      <c r="C199"/>
    </row>
    <row r="200" spans="3:3">
      <c r="C200"/>
    </row>
    <row r="201" spans="3:3">
      <c r="C201"/>
    </row>
    <row r="202" spans="3:3">
      <c r="C202"/>
    </row>
    <row r="203" spans="3:3">
      <c r="C203"/>
    </row>
    <row r="204" spans="3:3">
      <c r="C204"/>
    </row>
    <row r="205" spans="3:3">
      <c r="C205"/>
    </row>
    <row r="206" spans="3:3">
      <c r="C206"/>
    </row>
    <row r="207" spans="3:3">
      <c r="C207"/>
    </row>
    <row r="208" spans="3:3">
      <c r="C208"/>
    </row>
    <row r="209" spans="3:3">
      <c r="C209"/>
    </row>
    <row r="210" spans="3:3">
      <c r="C210"/>
    </row>
    <row r="211" spans="3:3">
      <c r="C211"/>
    </row>
    <row r="212" spans="3:3">
      <c r="C212"/>
    </row>
    <row r="213" spans="3:3">
      <c r="C213"/>
    </row>
    <row r="214" spans="3:3">
      <c r="C214"/>
    </row>
    <row r="215" spans="3:3">
      <c r="C215"/>
    </row>
    <row r="216" spans="3:3">
      <c r="C216"/>
    </row>
    <row r="217" spans="3:3">
      <c r="C217"/>
    </row>
    <row r="218" spans="3:3">
      <c r="C218"/>
    </row>
    <row r="219" spans="3:3">
      <c r="C219"/>
    </row>
    <row r="220" spans="3:3">
      <c r="C220"/>
    </row>
    <row r="221" spans="3:3">
      <c r="C221"/>
    </row>
    <row r="222" spans="3:3">
      <c r="C222"/>
    </row>
    <row r="223" spans="3:3">
      <c r="C223"/>
    </row>
    <row r="224" spans="3:3">
      <c r="C224"/>
    </row>
    <row r="225" spans="3:3">
      <c r="C225"/>
    </row>
    <row r="226" spans="3:3">
      <c r="C226"/>
    </row>
    <row r="227" spans="3:3">
      <c r="C227"/>
    </row>
    <row r="228" spans="3:3">
      <c r="C228"/>
    </row>
    <row r="229" spans="3:3">
      <c r="C229"/>
    </row>
    <row r="230" spans="3:3">
      <c r="C230"/>
    </row>
    <row r="231" spans="3:3">
      <c r="C231"/>
    </row>
    <row r="232" spans="3:3">
      <c r="C232"/>
    </row>
    <row r="233" spans="3:3">
      <c r="C233"/>
    </row>
    <row r="234" spans="3:3">
      <c r="C234"/>
    </row>
    <row r="235" spans="3:3">
      <c r="C235"/>
    </row>
    <row r="236" spans="3:3">
      <c r="C236"/>
    </row>
    <row r="237" spans="3:3">
      <c r="C237"/>
    </row>
    <row r="238" spans="3:3">
      <c r="C238"/>
    </row>
    <row r="239" spans="3:3">
      <c r="C239"/>
    </row>
    <row r="240" spans="3:3">
      <c r="C240"/>
    </row>
    <row r="241" spans="3:3">
      <c r="C241"/>
    </row>
    <row r="242" spans="3:3">
      <c r="C242"/>
    </row>
    <row r="243" spans="3:3">
      <c r="C243"/>
    </row>
    <row r="244" spans="3:3">
      <c r="C244"/>
    </row>
    <row r="245" spans="3:3">
      <c r="C245"/>
    </row>
    <row r="246" spans="3:3">
      <c r="C246"/>
    </row>
    <row r="247" spans="3:3">
      <c r="C247"/>
    </row>
    <row r="248" spans="3:3">
      <c r="C248"/>
    </row>
    <row r="249" spans="3:3">
      <c r="C249"/>
    </row>
    <row r="250" spans="3:3">
      <c r="C250"/>
    </row>
    <row r="251" spans="3:3">
      <c r="C251"/>
    </row>
    <row r="252" spans="3:3">
      <c r="C252"/>
    </row>
    <row r="253" spans="3:3">
      <c r="C253"/>
    </row>
    <row r="254" spans="3:3">
      <c r="C254"/>
    </row>
    <row r="255" spans="3:3">
      <c r="C255"/>
    </row>
    <row r="256" spans="3:3">
      <c r="C256"/>
    </row>
    <row r="257" spans="3:3">
      <c r="C257"/>
    </row>
    <row r="258" spans="3:3">
      <c r="C258"/>
    </row>
    <row r="259" spans="3:3">
      <c r="C259"/>
    </row>
    <row r="260" spans="3:3">
      <c r="C260"/>
    </row>
    <row r="261" spans="3:3">
      <c r="C261"/>
    </row>
    <row r="262" spans="3:3">
      <c r="C262"/>
    </row>
    <row r="263" spans="3:3">
      <c r="C263"/>
    </row>
    <row r="264" spans="3:3">
      <c r="C264"/>
    </row>
    <row r="265" spans="3:3">
      <c r="C265"/>
    </row>
    <row r="266" spans="3:3">
      <c r="C266"/>
    </row>
    <row r="267" spans="3:3">
      <c r="C267"/>
    </row>
    <row r="268" spans="3:3">
      <c r="C268"/>
    </row>
    <row r="269" spans="3:3">
      <c r="C269"/>
    </row>
    <row r="270" spans="3:3">
      <c r="C270"/>
    </row>
    <row r="271" spans="3:3">
      <c r="C271"/>
    </row>
    <row r="272" spans="3:3">
      <c r="C272"/>
    </row>
    <row r="273" spans="3:3">
      <c r="C273"/>
    </row>
    <row r="274" spans="3:3">
      <c r="C274"/>
    </row>
    <row r="275" spans="3:3">
      <c r="C275"/>
    </row>
    <row r="276" spans="3:3">
      <c r="C276"/>
    </row>
    <row r="277" spans="3:3">
      <c r="C277"/>
    </row>
    <row r="278" spans="3:3">
      <c r="C278"/>
    </row>
    <row r="279" spans="3:3">
      <c r="C279"/>
    </row>
    <row r="280" spans="3:3">
      <c r="C280"/>
    </row>
    <row r="281" spans="3:3">
      <c r="C281"/>
    </row>
    <row r="282" spans="3:3">
      <c r="C282"/>
    </row>
    <row r="283" spans="3:3">
      <c r="C283"/>
    </row>
    <row r="284" spans="3:3">
      <c r="C284"/>
    </row>
    <row r="285" spans="3:3">
      <c r="C285"/>
    </row>
    <row r="286" spans="3:3">
      <c r="C286"/>
    </row>
    <row r="287" spans="3:3">
      <c r="C287"/>
    </row>
    <row r="288" spans="3:3">
      <c r="C288"/>
    </row>
    <row r="289" spans="3:3">
      <c r="C289"/>
    </row>
    <row r="290" spans="3:3">
      <c r="C290"/>
    </row>
    <row r="291" spans="3:3">
      <c r="C291"/>
    </row>
    <row r="292" spans="3:3">
      <c r="C292"/>
    </row>
    <row r="293" spans="3:3">
      <c r="C293"/>
    </row>
    <row r="294" spans="3:3">
      <c r="C294"/>
    </row>
    <row r="295" spans="3:3">
      <c r="C295"/>
    </row>
    <row r="296" spans="3:3">
      <c r="C296"/>
    </row>
    <row r="297" spans="3:3">
      <c r="C297"/>
    </row>
    <row r="298" spans="3:3">
      <c r="C298"/>
    </row>
    <row r="299" spans="3:3">
      <c r="C299"/>
    </row>
    <row r="300" spans="3:3">
      <c r="C300"/>
    </row>
    <row r="301" spans="3:3">
      <c r="C301"/>
    </row>
    <row r="302" spans="3:3">
      <c r="C302"/>
    </row>
    <row r="303" spans="3:3">
      <c r="C303"/>
    </row>
    <row r="304" spans="3:3">
      <c r="C304"/>
    </row>
    <row r="305" spans="3:3">
      <c r="C305"/>
    </row>
    <row r="306" spans="3:3">
      <c r="C306"/>
    </row>
    <row r="307" spans="3:3">
      <c r="C307"/>
    </row>
    <row r="308" spans="3:3">
      <c r="C308"/>
    </row>
    <row r="309" spans="3:3">
      <c r="C309"/>
    </row>
    <row r="310" spans="3:3">
      <c r="C310"/>
    </row>
    <row r="311" spans="3:3">
      <c r="C311"/>
    </row>
    <row r="312" spans="3:3">
      <c r="C312"/>
    </row>
    <row r="313" spans="3:3">
      <c r="C313"/>
    </row>
    <row r="314" spans="3:3">
      <c r="C314"/>
    </row>
    <row r="315" spans="3:3">
      <c r="C315"/>
    </row>
    <row r="316" spans="3:3">
      <c r="C316"/>
    </row>
    <row r="317" spans="3:3">
      <c r="C317"/>
    </row>
    <row r="318" spans="3:3">
      <c r="C318"/>
    </row>
    <row r="319" spans="3:3">
      <c r="C319"/>
    </row>
    <row r="320" spans="3:3">
      <c r="C320"/>
    </row>
    <row r="321" spans="3:3">
      <c r="C321"/>
    </row>
    <row r="322" spans="3:3">
      <c r="C322"/>
    </row>
    <row r="323" spans="3:3">
      <c r="C323"/>
    </row>
    <row r="324" spans="3:3">
      <c r="C324"/>
    </row>
    <row r="325" spans="3:3">
      <c r="C325"/>
    </row>
    <row r="326" spans="3:3">
      <c r="C326"/>
    </row>
    <row r="327" spans="3:3">
      <c r="C327"/>
    </row>
    <row r="328" spans="3:3">
      <c r="C328"/>
    </row>
    <row r="329" spans="3:3">
      <c r="C329"/>
    </row>
    <row r="330" spans="3:3">
      <c r="C330"/>
    </row>
    <row r="331" spans="3:3">
      <c r="C331"/>
    </row>
    <row r="332" spans="3:3">
      <c r="C332"/>
    </row>
    <row r="333" spans="3:3">
      <c r="C333"/>
    </row>
    <row r="334" spans="3:3">
      <c r="C334"/>
    </row>
    <row r="335" spans="3:3">
      <c r="C335"/>
    </row>
    <row r="336" spans="3:3">
      <c r="C336"/>
    </row>
    <row r="337" spans="3:3">
      <c r="C337"/>
    </row>
    <row r="338" spans="3:3">
      <c r="C338"/>
    </row>
    <row r="339" spans="3:3">
      <c r="C339"/>
    </row>
    <row r="340" spans="3:3">
      <c r="C340"/>
    </row>
    <row r="341" spans="3:3">
      <c r="C341"/>
    </row>
    <row r="342" spans="3:3">
      <c r="C342"/>
    </row>
    <row r="343" spans="3:3">
      <c r="C343"/>
    </row>
    <row r="344" spans="3:3">
      <c r="C344"/>
    </row>
    <row r="345" spans="3:3">
      <c r="C345"/>
    </row>
    <row r="346" spans="3:3">
      <c r="C346"/>
    </row>
    <row r="347" spans="3:3">
      <c r="C347"/>
    </row>
    <row r="348" spans="3:3">
      <c r="C348"/>
    </row>
    <row r="349" spans="3:3">
      <c r="C349"/>
    </row>
    <row r="350" spans="3:3">
      <c r="C350"/>
    </row>
    <row r="351" spans="3:3">
      <c r="C351"/>
    </row>
    <row r="352" spans="3:3">
      <c r="C352"/>
    </row>
    <row r="353" spans="3:3">
      <c r="C353"/>
    </row>
    <row r="354" spans="3:3">
      <c r="C354"/>
    </row>
    <row r="355" spans="3:3">
      <c r="C355"/>
    </row>
    <row r="356" spans="3:3">
      <c r="C356"/>
    </row>
    <row r="357" spans="3:3">
      <c r="C357"/>
    </row>
    <row r="358" spans="3:3">
      <c r="C358"/>
    </row>
    <row r="359" spans="3:3">
      <c r="C359"/>
    </row>
    <row r="360" spans="3:3">
      <c r="C360"/>
    </row>
    <row r="361" spans="3:3">
      <c r="C361"/>
    </row>
    <row r="362" spans="3:3">
      <c r="C362"/>
    </row>
    <row r="363" spans="3:3">
      <c r="C363"/>
    </row>
    <row r="364" spans="3:3">
      <c r="C364"/>
    </row>
    <row r="365" spans="3:3">
      <c r="C365"/>
    </row>
    <row r="366" spans="3:3">
      <c r="C366"/>
    </row>
    <row r="367" spans="3:3">
      <c r="C367"/>
    </row>
    <row r="368" spans="3:3">
      <c r="C368"/>
    </row>
    <row r="369" spans="3:3">
      <c r="C369"/>
    </row>
    <row r="370" spans="3:3">
      <c r="C370"/>
    </row>
    <row r="371" spans="3:3">
      <c r="C371"/>
    </row>
    <row r="372" spans="3:3">
      <c r="C372"/>
    </row>
    <row r="373" spans="3:3">
      <c r="C373"/>
    </row>
    <row r="374" spans="3:3">
      <c r="C374"/>
    </row>
    <row r="375" spans="3:3">
      <c r="C375"/>
    </row>
    <row r="376" spans="3:3">
      <c r="C376"/>
    </row>
    <row r="377" spans="3:3">
      <c r="C377"/>
    </row>
    <row r="378" spans="3:3">
      <c r="C378"/>
    </row>
    <row r="379" spans="3:3">
      <c r="C379"/>
    </row>
    <row r="380" spans="3:3">
      <c r="C380"/>
    </row>
    <row r="381" spans="3:3">
      <c r="C381"/>
    </row>
    <row r="382" spans="3:3">
      <c r="C382"/>
    </row>
    <row r="383" spans="3:3">
      <c r="C383"/>
    </row>
    <row r="384" spans="3:3">
      <c r="C384"/>
    </row>
    <row r="385" spans="3:3">
      <c r="C385"/>
    </row>
    <row r="386" spans="3:3">
      <c r="C386"/>
    </row>
    <row r="387" spans="3:3">
      <c r="C387"/>
    </row>
    <row r="388" spans="3:3">
      <c r="C388"/>
    </row>
    <row r="389" spans="3:3">
      <c r="C389"/>
    </row>
    <row r="390" spans="3:3">
      <c r="C390"/>
    </row>
    <row r="391" spans="3:3">
      <c r="C391"/>
    </row>
    <row r="392" spans="3:3">
      <c r="C392"/>
    </row>
    <row r="393" spans="3:3">
      <c r="C393"/>
    </row>
    <row r="394" spans="3:3">
      <c r="C394"/>
    </row>
    <row r="395" spans="3:3">
      <c r="C395"/>
    </row>
    <row r="396" spans="3:3">
      <c r="C396"/>
    </row>
    <row r="397" spans="3:3">
      <c r="C397"/>
    </row>
    <row r="398" spans="3:3">
      <c r="C398"/>
    </row>
    <row r="399" spans="3:3">
      <c r="C399"/>
    </row>
    <row r="400" spans="3:3">
      <c r="C400"/>
    </row>
    <row r="401" spans="3:3">
      <c r="C401"/>
    </row>
    <row r="402" spans="3:3">
      <c r="C402"/>
    </row>
    <row r="403" spans="3:3">
      <c r="C403"/>
    </row>
    <row r="404" spans="3:3">
      <c r="C404"/>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39" spans="3:3">
      <c r="C439"/>
    </row>
    <row r="440" spans="3:3">
      <c r="C440"/>
    </row>
    <row r="441" spans="3:3">
      <c r="C441"/>
    </row>
    <row r="442" spans="3:3">
      <c r="C442"/>
    </row>
    <row r="443" spans="3:3">
      <c r="C443"/>
    </row>
    <row r="444" spans="3:3">
      <c r="C444"/>
    </row>
    <row r="445" spans="3:3">
      <c r="C445"/>
    </row>
    <row r="446" spans="3:3">
      <c r="C446"/>
    </row>
    <row r="447" spans="3:3">
      <c r="C447"/>
    </row>
    <row r="448" spans="3:3">
      <c r="C448"/>
    </row>
    <row r="449" spans="3:3">
      <c r="C449"/>
    </row>
    <row r="450" spans="3:3">
      <c r="C450"/>
    </row>
    <row r="451" spans="3:3">
      <c r="C451"/>
    </row>
    <row r="452" spans="3:3">
      <c r="C452"/>
    </row>
    <row r="453" spans="3:3">
      <c r="C453"/>
    </row>
    <row r="454" spans="3:3">
      <c r="C454"/>
    </row>
    <row r="455" spans="3:3">
      <c r="C455"/>
    </row>
    <row r="456" spans="3:3">
      <c r="C456"/>
    </row>
    <row r="457" spans="3:3">
      <c r="C457"/>
    </row>
    <row r="458" spans="3:3">
      <c r="C458"/>
    </row>
    <row r="459" spans="3:3">
      <c r="C459"/>
    </row>
    <row r="460" spans="3:3">
      <c r="C460"/>
    </row>
    <row r="461" spans="3:3">
      <c r="C461"/>
    </row>
    <row r="462" spans="3:3">
      <c r="C462"/>
    </row>
    <row r="463" spans="3:3">
      <c r="C463"/>
    </row>
    <row r="464" spans="3:3">
      <c r="C464"/>
    </row>
    <row r="465" spans="3:3">
      <c r="C465"/>
    </row>
    <row r="466" spans="3:3">
      <c r="C466"/>
    </row>
    <row r="467" spans="3:3">
      <c r="C467"/>
    </row>
    <row r="468" spans="3:3">
      <c r="C468"/>
    </row>
    <row r="469" spans="3:3">
      <c r="C469"/>
    </row>
    <row r="470" spans="3:3">
      <c r="C470"/>
    </row>
    <row r="471" spans="3:3">
      <c r="C471"/>
    </row>
    <row r="472" spans="3:3">
      <c r="C472"/>
    </row>
    <row r="473" spans="3:3">
      <c r="C473"/>
    </row>
    <row r="474" spans="3:3">
      <c r="C474"/>
    </row>
    <row r="475" spans="3:3">
      <c r="C475"/>
    </row>
    <row r="476" spans="3:3">
      <c r="C476"/>
    </row>
    <row r="477" spans="3:3">
      <c r="C477"/>
    </row>
    <row r="478" spans="3:3">
      <c r="C478"/>
    </row>
    <row r="479" spans="3:3">
      <c r="C479"/>
    </row>
    <row r="480" spans="3:3">
      <c r="C480"/>
    </row>
    <row r="481" spans="3:3">
      <c r="C481"/>
    </row>
    <row r="482" spans="3:3">
      <c r="C482"/>
    </row>
    <row r="483" spans="3:3">
      <c r="C483"/>
    </row>
    <row r="484" spans="3:3">
      <c r="C484"/>
    </row>
    <row r="485" spans="3:3">
      <c r="C485"/>
    </row>
    <row r="486" spans="3:3">
      <c r="C486"/>
    </row>
    <row r="487" spans="3:3">
      <c r="C487"/>
    </row>
    <row r="488" spans="3:3">
      <c r="C488"/>
    </row>
    <row r="489" spans="3:3">
      <c r="C489"/>
    </row>
    <row r="490" spans="3:3">
      <c r="C490"/>
    </row>
    <row r="491" spans="3:3">
      <c r="C491"/>
    </row>
    <row r="492" spans="3:3">
      <c r="C492"/>
    </row>
    <row r="493" spans="3:3">
      <c r="C493"/>
    </row>
    <row r="494" spans="3:3">
      <c r="C494"/>
    </row>
    <row r="495" spans="3:3">
      <c r="C495"/>
    </row>
    <row r="496" spans="3:3">
      <c r="C496"/>
    </row>
    <row r="497" spans="3:3">
      <c r="C497"/>
    </row>
    <row r="498" spans="3:3">
      <c r="C498"/>
    </row>
    <row r="499" spans="3:3">
      <c r="C499"/>
    </row>
    <row r="500" spans="3:3">
      <c r="C500"/>
    </row>
    <row r="501" spans="3:3">
      <c r="C501"/>
    </row>
    <row r="502" spans="3:3">
      <c r="C502"/>
    </row>
    <row r="503" spans="3:3">
      <c r="C503"/>
    </row>
    <row r="504" spans="3:3">
      <c r="C504"/>
    </row>
    <row r="505" spans="3:3">
      <c r="C505"/>
    </row>
    <row r="506" spans="3:3">
      <c r="C506"/>
    </row>
    <row r="507" spans="3:3">
      <c r="C507"/>
    </row>
    <row r="508" spans="3:3">
      <c r="C508"/>
    </row>
    <row r="509" spans="3:3">
      <c r="C509"/>
    </row>
    <row r="510" spans="3:3">
      <c r="C510"/>
    </row>
    <row r="511" spans="3:3">
      <c r="C511"/>
    </row>
    <row r="512" spans="3:3">
      <c r="C512"/>
    </row>
    <row r="513" spans="3:3">
      <c r="C513"/>
    </row>
    <row r="514" spans="3:3">
      <c r="C514"/>
    </row>
    <row r="515" spans="3:3">
      <c r="C515"/>
    </row>
    <row r="516" spans="3:3">
      <c r="C516"/>
    </row>
    <row r="517" spans="3:3">
      <c r="C517"/>
    </row>
    <row r="518" spans="3:3">
      <c r="C518"/>
    </row>
    <row r="519" spans="3:3">
      <c r="C519"/>
    </row>
    <row r="520" spans="3:3">
      <c r="C520"/>
    </row>
    <row r="521" spans="3:3">
      <c r="C521"/>
    </row>
    <row r="522" spans="3:3">
      <c r="C522"/>
    </row>
    <row r="523" spans="3:3">
      <c r="C523"/>
    </row>
    <row r="524" spans="3:3">
      <c r="C524"/>
    </row>
    <row r="525" spans="3:3">
      <c r="C525"/>
    </row>
    <row r="526" spans="3:3">
      <c r="C526"/>
    </row>
    <row r="527" spans="3:3">
      <c r="C527"/>
    </row>
    <row r="528" spans="3:3">
      <c r="C528"/>
    </row>
    <row r="529" spans="3:3">
      <c r="C529"/>
    </row>
    <row r="530" spans="3:3">
      <c r="C530"/>
    </row>
    <row r="531" spans="3:3">
      <c r="C531"/>
    </row>
    <row r="532" spans="3:3">
      <c r="C532"/>
    </row>
    <row r="533" spans="3:3">
      <c r="C533"/>
    </row>
    <row r="534" spans="3:3">
      <c r="C534"/>
    </row>
    <row r="535" spans="3:3">
      <c r="C535"/>
    </row>
    <row r="536" spans="3:3">
      <c r="C536"/>
    </row>
    <row r="537" spans="3:3">
      <c r="C537"/>
    </row>
    <row r="538" spans="3:3">
      <c r="C538"/>
    </row>
    <row r="539" spans="3:3">
      <c r="C539"/>
    </row>
    <row r="540" spans="3:3">
      <c r="C540"/>
    </row>
    <row r="541" spans="3:3">
      <c r="C541"/>
    </row>
    <row r="542" spans="3:3">
      <c r="C542"/>
    </row>
    <row r="543" spans="3:3">
      <c r="C543"/>
    </row>
    <row r="544" spans="3:3">
      <c r="C544"/>
    </row>
    <row r="545" spans="3:3">
      <c r="C545"/>
    </row>
    <row r="546" spans="3:3">
      <c r="C546"/>
    </row>
    <row r="547" spans="3:3">
      <c r="C547"/>
    </row>
    <row r="548" spans="3:3">
      <c r="C548"/>
    </row>
    <row r="549" spans="3:3">
      <c r="C549"/>
    </row>
    <row r="550" spans="3:3">
      <c r="C550"/>
    </row>
    <row r="551" spans="3:3">
      <c r="C551"/>
    </row>
    <row r="552" spans="3:3">
      <c r="C552"/>
    </row>
    <row r="553" spans="3:3">
      <c r="C553"/>
    </row>
    <row r="554" spans="3:3">
      <c r="C554"/>
    </row>
    <row r="555" spans="3:3">
      <c r="C555"/>
    </row>
    <row r="556" spans="3:3">
      <c r="C556"/>
    </row>
    <row r="557" spans="3:3">
      <c r="C557"/>
    </row>
    <row r="558" spans="3:3">
      <c r="C558"/>
    </row>
    <row r="559" spans="3:3">
      <c r="C559"/>
    </row>
    <row r="560" spans="3:3">
      <c r="C560"/>
    </row>
    <row r="561" spans="3:3">
      <c r="C561"/>
    </row>
    <row r="562" spans="3:3">
      <c r="C562"/>
    </row>
    <row r="563" spans="3:3">
      <c r="C563"/>
    </row>
    <row r="564" spans="3:3">
      <c r="C564"/>
    </row>
    <row r="565" spans="3:3">
      <c r="C565"/>
    </row>
    <row r="566" spans="3:3">
      <c r="C566"/>
    </row>
    <row r="567" spans="3:3">
      <c r="C567"/>
    </row>
    <row r="568" spans="3:3">
      <c r="C568"/>
    </row>
    <row r="569" spans="3:3">
      <c r="C569"/>
    </row>
    <row r="570" spans="3:3">
      <c r="C570"/>
    </row>
    <row r="571" spans="3:3">
      <c r="C571"/>
    </row>
    <row r="572" spans="3:3">
      <c r="C572"/>
    </row>
    <row r="573" spans="3:3">
      <c r="C573"/>
    </row>
    <row r="574" spans="3:3">
      <c r="C574"/>
    </row>
    <row r="575" spans="3:3">
      <c r="C575"/>
    </row>
    <row r="576" spans="3:3">
      <c r="C576"/>
    </row>
    <row r="577" spans="3:3">
      <c r="C577"/>
    </row>
    <row r="578" spans="3:3">
      <c r="C578"/>
    </row>
    <row r="579" spans="3:3">
      <c r="C579"/>
    </row>
    <row r="580" spans="3:3">
      <c r="C580"/>
    </row>
    <row r="581" spans="3:3">
      <c r="C581"/>
    </row>
    <row r="582" spans="3:3">
      <c r="C582"/>
    </row>
    <row r="583" spans="3:3">
      <c r="C583"/>
    </row>
    <row r="584" spans="3:3">
      <c r="C584"/>
    </row>
    <row r="585" spans="3:3">
      <c r="C585"/>
    </row>
    <row r="586" spans="3:3">
      <c r="C586"/>
    </row>
    <row r="587" spans="3:3">
      <c r="C587"/>
    </row>
    <row r="588" spans="3:3">
      <c r="C588"/>
    </row>
    <row r="589" spans="3:3">
      <c r="C589"/>
    </row>
    <row r="590" spans="3:3">
      <c r="C590"/>
    </row>
    <row r="591" spans="3:3">
      <c r="C591"/>
    </row>
    <row r="592" spans="3:3">
      <c r="C592"/>
    </row>
    <row r="593" spans="3:3">
      <c r="C593"/>
    </row>
    <row r="594" spans="3:3">
      <c r="C594"/>
    </row>
    <row r="595" spans="3:3">
      <c r="C595"/>
    </row>
    <row r="596" spans="3:3">
      <c r="C596"/>
    </row>
    <row r="597" spans="3:3">
      <c r="C597"/>
    </row>
    <row r="598" spans="3:3">
      <c r="C598"/>
    </row>
    <row r="599" spans="3:3">
      <c r="C599"/>
    </row>
    <row r="600" spans="3:3">
      <c r="C600"/>
    </row>
    <row r="601" spans="3:3">
      <c r="C601"/>
    </row>
    <row r="602" spans="3:3">
      <c r="C602"/>
    </row>
    <row r="603" spans="3:3">
      <c r="C603"/>
    </row>
    <row r="604" spans="3:3">
      <c r="C604"/>
    </row>
    <row r="605" spans="3:3">
      <c r="C605"/>
    </row>
    <row r="606" spans="3:3">
      <c r="C606"/>
    </row>
    <row r="607" spans="3:3">
      <c r="C607"/>
    </row>
    <row r="608" spans="3:3">
      <c r="C608"/>
    </row>
    <row r="609" spans="3:3">
      <c r="C609"/>
    </row>
    <row r="610" spans="3:3">
      <c r="C610"/>
    </row>
    <row r="611" spans="3:3">
      <c r="C611"/>
    </row>
    <row r="612" spans="3:3">
      <c r="C612"/>
    </row>
    <row r="613" spans="3:3">
      <c r="C613"/>
    </row>
    <row r="614" spans="3:3">
      <c r="C614"/>
    </row>
    <row r="615" spans="3:3">
      <c r="C615"/>
    </row>
    <row r="616" spans="3:3">
      <c r="C616"/>
    </row>
    <row r="617" spans="3:3">
      <c r="C617"/>
    </row>
    <row r="618" spans="3:3">
      <c r="C618"/>
    </row>
    <row r="619" spans="3:3">
      <c r="C619"/>
    </row>
    <row r="620" spans="3:3">
      <c r="C620"/>
    </row>
    <row r="621" spans="3:3">
      <c r="C621"/>
    </row>
    <row r="622" spans="3:3">
      <c r="C622"/>
    </row>
    <row r="623" spans="3:3">
      <c r="C623"/>
    </row>
    <row r="624" spans="3:3">
      <c r="C624"/>
    </row>
    <row r="625" spans="3:3">
      <c r="C625"/>
    </row>
    <row r="626" spans="3:3">
      <c r="C626"/>
    </row>
    <row r="627" spans="3:3">
      <c r="C627"/>
    </row>
    <row r="628" spans="3:3">
      <c r="C628"/>
    </row>
    <row r="629" spans="3:3">
      <c r="C629"/>
    </row>
    <row r="630" spans="3:3">
      <c r="C630"/>
    </row>
    <row r="631" spans="3:3">
      <c r="C631"/>
    </row>
    <row r="632" spans="3:3">
      <c r="C632"/>
    </row>
    <row r="633" spans="3:3">
      <c r="C633"/>
    </row>
    <row r="634" spans="3:3">
      <c r="C634"/>
    </row>
    <row r="635" spans="3:3">
      <c r="C635"/>
    </row>
    <row r="636" spans="3:3">
      <c r="C636"/>
    </row>
    <row r="637" spans="3:3">
      <c r="C637"/>
    </row>
    <row r="638" spans="3:3">
      <c r="C638"/>
    </row>
    <row r="639" spans="3:3">
      <c r="C639"/>
    </row>
    <row r="640" spans="3:3">
      <c r="C640"/>
    </row>
    <row r="641" spans="3:3">
      <c r="C641"/>
    </row>
    <row r="642" spans="3:3">
      <c r="C642"/>
    </row>
    <row r="643" spans="3:3">
      <c r="C643"/>
    </row>
    <row r="644" spans="3:3">
      <c r="C644"/>
    </row>
    <row r="645" spans="3:3">
      <c r="C645"/>
    </row>
    <row r="646" spans="3:3">
      <c r="C646"/>
    </row>
    <row r="647" spans="3:3">
      <c r="C647"/>
    </row>
    <row r="648" spans="3:3">
      <c r="C648"/>
    </row>
    <row r="649" spans="3:3">
      <c r="C649"/>
    </row>
    <row r="650" spans="3:3">
      <c r="C650"/>
    </row>
    <row r="651" spans="3:3">
      <c r="C651"/>
    </row>
    <row r="652" spans="3:3">
      <c r="C652"/>
    </row>
    <row r="653" spans="3:3">
      <c r="C653"/>
    </row>
    <row r="654" spans="3:3">
      <c r="C654"/>
    </row>
    <row r="655" spans="3:3">
      <c r="C655"/>
    </row>
    <row r="656" spans="3:3">
      <c r="C656"/>
    </row>
    <row r="657" spans="3:3">
      <c r="C657"/>
    </row>
    <row r="658" spans="3:3">
      <c r="C658"/>
    </row>
    <row r="659" spans="3:3">
      <c r="C659"/>
    </row>
    <row r="660" spans="3:3">
      <c r="C660"/>
    </row>
    <row r="661" spans="3:3">
      <c r="C661"/>
    </row>
    <row r="662" spans="3:3">
      <c r="C662"/>
    </row>
    <row r="663" spans="3:3">
      <c r="C663"/>
    </row>
    <row r="664" spans="3:3">
      <c r="C664"/>
    </row>
    <row r="665" spans="3:3">
      <c r="C665"/>
    </row>
    <row r="666" spans="3:3">
      <c r="C666"/>
    </row>
    <row r="667" spans="3:3">
      <c r="C667"/>
    </row>
    <row r="668" spans="3:3">
      <c r="C668"/>
    </row>
    <row r="669" spans="3:3">
      <c r="C669"/>
    </row>
    <row r="670" spans="3:3">
      <c r="C670"/>
    </row>
    <row r="671" spans="3:3">
      <c r="C671"/>
    </row>
    <row r="672" spans="3:3">
      <c r="C672"/>
    </row>
    <row r="673" spans="3:3">
      <c r="C673"/>
    </row>
    <row r="674" spans="3:3">
      <c r="C674"/>
    </row>
    <row r="675" spans="3:3">
      <c r="C675"/>
    </row>
    <row r="676" spans="3:3">
      <c r="C676"/>
    </row>
    <row r="677" spans="3:3">
      <c r="C677"/>
    </row>
    <row r="678" spans="3:3">
      <c r="C678"/>
    </row>
    <row r="679" spans="3:3">
      <c r="C679"/>
    </row>
    <row r="680" spans="3:3">
      <c r="C680"/>
    </row>
    <row r="681" spans="3:3">
      <c r="C681"/>
    </row>
    <row r="682" spans="3:3">
      <c r="C682"/>
    </row>
    <row r="683" spans="3:3">
      <c r="C683"/>
    </row>
    <row r="684" spans="3:3">
      <c r="C684"/>
    </row>
    <row r="685" spans="3:3">
      <c r="C685"/>
    </row>
    <row r="686" spans="3:3">
      <c r="C686"/>
    </row>
    <row r="687" spans="3:3">
      <c r="C687"/>
    </row>
    <row r="688" spans="3:3">
      <c r="C688"/>
    </row>
    <row r="689" spans="3:3">
      <c r="C689"/>
    </row>
    <row r="690" spans="3:3">
      <c r="C690"/>
    </row>
    <row r="691" spans="3:3">
      <c r="C691"/>
    </row>
    <row r="692" spans="3:3">
      <c r="C692"/>
    </row>
    <row r="693" spans="3:3">
      <c r="C693"/>
    </row>
    <row r="694" spans="3:3">
      <c r="C694"/>
    </row>
    <row r="695" spans="3:3">
      <c r="C695"/>
    </row>
    <row r="696" spans="3:3">
      <c r="C696"/>
    </row>
    <row r="697" spans="3:3">
      <c r="C697"/>
    </row>
    <row r="698" spans="3:3">
      <c r="C698"/>
    </row>
    <row r="699" spans="3:3">
      <c r="C699"/>
    </row>
    <row r="700" spans="3:3">
      <c r="C700"/>
    </row>
    <row r="701" spans="3:3">
      <c r="C701"/>
    </row>
    <row r="702" spans="3:3">
      <c r="C702"/>
    </row>
    <row r="703" spans="3:3">
      <c r="C703"/>
    </row>
    <row r="704" spans="3:3">
      <c r="C704"/>
    </row>
    <row r="705" spans="3:3">
      <c r="C705"/>
    </row>
    <row r="706" spans="3:3">
      <c r="C706"/>
    </row>
    <row r="707" spans="3:3">
      <c r="C707"/>
    </row>
    <row r="708" spans="3:3">
      <c r="C708"/>
    </row>
    <row r="709" spans="3:3">
      <c r="C709"/>
    </row>
    <row r="710" spans="3:3">
      <c r="C710"/>
    </row>
    <row r="711" spans="3:3">
      <c r="C711"/>
    </row>
    <row r="712" spans="3:3">
      <c r="C712"/>
    </row>
    <row r="713" spans="3:3">
      <c r="C713"/>
    </row>
    <row r="714" spans="3:3">
      <c r="C714"/>
    </row>
    <row r="715" spans="3:3">
      <c r="C715"/>
    </row>
    <row r="716" spans="3:3">
      <c r="C716"/>
    </row>
    <row r="717" spans="3:3">
      <c r="C717"/>
    </row>
    <row r="718" spans="3:3">
      <c r="C718"/>
    </row>
    <row r="719" spans="3:3">
      <c r="C719"/>
    </row>
    <row r="720" spans="3:3">
      <c r="C720"/>
    </row>
    <row r="721" spans="3:3">
      <c r="C721"/>
    </row>
    <row r="722" spans="3:3">
      <c r="C722"/>
    </row>
    <row r="723" spans="3:3">
      <c r="C723"/>
    </row>
    <row r="724" spans="3:3">
      <c r="C724"/>
    </row>
    <row r="725" spans="3:3">
      <c r="C725"/>
    </row>
    <row r="726" spans="3:3">
      <c r="C726"/>
    </row>
    <row r="727" spans="3:3">
      <c r="C727"/>
    </row>
    <row r="728" spans="3:3">
      <c r="C728"/>
    </row>
    <row r="729" spans="3:3">
      <c r="C729"/>
    </row>
    <row r="730" spans="3:3">
      <c r="C730"/>
    </row>
    <row r="731" spans="3:3">
      <c r="C731"/>
    </row>
    <row r="732" spans="3:3">
      <c r="C732"/>
    </row>
    <row r="733" spans="3:3">
      <c r="C733"/>
    </row>
    <row r="734" spans="3:3">
      <c r="C734"/>
    </row>
    <row r="735" spans="3:3">
      <c r="C735"/>
    </row>
    <row r="736" spans="3:3">
      <c r="C736"/>
    </row>
    <row r="737" spans="3:3">
      <c r="C737"/>
    </row>
    <row r="738" spans="3:3">
      <c r="C738"/>
    </row>
    <row r="739" spans="3:3">
      <c r="C739"/>
    </row>
    <row r="740" spans="3:3">
      <c r="C740"/>
    </row>
    <row r="741" spans="3:3">
      <c r="C741"/>
    </row>
    <row r="742" spans="3:3">
      <c r="C742"/>
    </row>
    <row r="743" spans="3:3">
      <c r="C743"/>
    </row>
    <row r="744" spans="3:3">
      <c r="C744"/>
    </row>
    <row r="745" spans="3:3">
      <c r="C745"/>
    </row>
    <row r="746" spans="3:3">
      <c r="C746"/>
    </row>
    <row r="747" spans="3:3">
      <c r="C747"/>
    </row>
    <row r="748" spans="3:3">
      <c r="C748"/>
    </row>
    <row r="749" spans="3:3">
      <c r="C749"/>
    </row>
    <row r="750" spans="3:3">
      <c r="C750"/>
    </row>
    <row r="751" spans="3:3">
      <c r="C751"/>
    </row>
    <row r="752" spans="3:3">
      <c r="C752"/>
    </row>
    <row r="753" spans="3:3">
      <c r="C753"/>
    </row>
    <row r="754" spans="3:3">
      <c r="C754"/>
    </row>
    <row r="755" spans="3:3">
      <c r="C755"/>
    </row>
    <row r="756" spans="3:3">
      <c r="C756"/>
    </row>
    <row r="757" spans="3:3">
      <c r="C757"/>
    </row>
    <row r="758" spans="3:3">
      <c r="C758"/>
    </row>
    <row r="759" spans="3:3">
      <c r="C759"/>
    </row>
    <row r="760" spans="3:3">
      <c r="C760"/>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25"/>
    <pageSetUpPr fitToPage="1"/>
  </sheetPr>
  <dimension ref="A1:L737"/>
  <sheetViews>
    <sheetView zoomScale="90" zoomScaleNormal="90" workbookViewId="0">
      <pane ySplit="4" topLeftCell="A13" activePane="bottomLeft" state="frozen"/>
      <selection/>
      <selection pane="bottomLeft" activeCell="C51" sqref="C51:F51"/>
    </sheetView>
  </sheetViews>
  <sheetFormatPr defaultColWidth="9.64166666666667" defaultRowHeight="19" customHeight="1"/>
  <cols>
    <col min="1" max="1" width="36.3833333333333" style="250" customWidth="1"/>
    <col min="2" max="6" width="14.75" style="252" hidden="1" customWidth="1"/>
    <col min="7" max="11" width="14.75" style="252" customWidth="1"/>
    <col min="12" max="12" width="71.6666666666667" style="250" customWidth="1"/>
    <col min="13" max="16379" width="9" style="250"/>
    <col min="16380" max="16384" width="9.64166666666667" style="250"/>
  </cols>
  <sheetData>
    <row r="1" s="250" customFormat="1" customHeight="1" spans="1:11">
      <c r="A1" s="250" t="s">
        <v>3614</v>
      </c>
      <c r="B1" s="252"/>
      <c r="C1" s="252"/>
      <c r="D1" s="252"/>
      <c r="E1" s="252"/>
      <c r="F1" s="252"/>
      <c r="G1" s="252"/>
      <c r="H1" s="252"/>
      <c r="I1" s="252"/>
      <c r="J1" s="252"/>
      <c r="K1" s="252"/>
    </row>
    <row r="2" s="250" customFormat="1" ht="27" customHeight="1" spans="1:12">
      <c r="A2" s="253" t="s">
        <v>3615</v>
      </c>
      <c r="B2" s="253"/>
      <c r="C2" s="253"/>
      <c r="D2" s="253"/>
      <c r="E2" s="253"/>
      <c r="F2" s="253"/>
      <c r="G2" s="253"/>
      <c r="H2" s="253"/>
      <c r="I2" s="253"/>
      <c r="J2" s="253"/>
      <c r="K2" s="253"/>
      <c r="L2" s="253"/>
    </row>
    <row r="3" s="250" customFormat="1" customHeight="1" spans="1:12">
      <c r="A3" s="254"/>
      <c r="B3" s="255"/>
      <c r="C3" s="255"/>
      <c r="D3" s="255"/>
      <c r="E3" s="255"/>
      <c r="F3" s="256"/>
      <c r="G3" s="256"/>
      <c r="H3" s="255"/>
      <c r="I3" s="255"/>
      <c r="J3" s="255"/>
      <c r="K3" s="255"/>
      <c r="L3" s="254" t="s">
        <v>3359</v>
      </c>
    </row>
    <row r="4" s="250" customFormat="1" ht="25" customHeight="1" spans="1:12">
      <c r="A4" s="257" t="s">
        <v>3616</v>
      </c>
      <c r="B4" s="258" t="s">
        <v>3371</v>
      </c>
      <c r="C4" s="258" t="s">
        <v>3372</v>
      </c>
      <c r="D4" s="258" t="s">
        <v>3373</v>
      </c>
      <c r="E4" s="258" t="s">
        <v>3374</v>
      </c>
      <c r="F4" s="258" t="s">
        <v>3375</v>
      </c>
      <c r="G4" s="259" t="s">
        <v>3376</v>
      </c>
      <c r="H4" s="259" t="s">
        <v>3309</v>
      </c>
      <c r="I4" s="259" t="s">
        <v>3617</v>
      </c>
      <c r="J4" s="259" t="s">
        <v>3618</v>
      </c>
      <c r="K4" s="259" t="s">
        <v>3619</v>
      </c>
      <c r="L4" s="257" t="s">
        <v>37</v>
      </c>
    </row>
    <row r="5" s="251" customFormat="1" ht="25" customHeight="1" spans="1:12">
      <c r="A5" s="260" t="s">
        <v>3620</v>
      </c>
      <c r="B5" s="261">
        <v>3572.869479</v>
      </c>
      <c r="C5" s="261">
        <v>3615.639479</v>
      </c>
      <c r="D5" s="261">
        <v>9023.70001</v>
      </c>
      <c r="E5" s="261">
        <v>6235.71515</v>
      </c>
      <c r="F5" s="261">
        <v>5822.05</v>
      </c>
      <c r="G5" s="261">
        <f>G6+G17</f>
        <v>3469.98055</v>
      </c>
      <c r="H5" s="261">
        <f>H6+H17</f>
        <v>34809.2231500833</v>
      </c>
      <c r="I5" s="261">
        <f>I6+I17</f>
        <v>3912.95852875</v>
      </c>
      <c r="J5" s="261">
        <f>J6+J17</f>
        <v>4759.796165</v>
      </c>
      <c r="K5" s="261">
        <f>K6+K17</f>
        <v>630.61</v>
      </c>
      <c r="L5" s="274" t="s">
        <v>3621</v>
      </c>
    </row>
    <row r="6" s="251" customFormat="1" ht="25" customHeight="1" spans="1:12">
      <c r="A6" s="260" t="s">
        <v>3622</v>
      </c>
      <c r="B6" s="262">
        <v>820</v>
      </c>
      <c r="C6" s="262">
        <v>1160</v>
      </c>
      <c r="D6" s="262">
        <v>4020</v>
      </c>
      <c r="E6" s="262">
        <v>4020</v>
      </c>
      <c r="F6" s="262">
        <v>4020</v>
      </c>
      <c r="G6" s="262">
        <f>G7+G12</f>
        <v>1520</v>
      </c>
      <c r="H6" s="262">
        <f>H7+H12</f>
        <v>33180</v>
      </c>
      <c r="I6" s="262">
        <f>I7+I12</f>
        <v>3320</v>
      </c>
      <c r="J6" s="262">
        <f>J7+J12</f>
        <v>4320</v>
      </c>
      <c r="K6" s="262">
        <f>K7+K12</f>
        <v>320</v>
      </c>
      <c r="L6" s="275"/>
    </row>
    <row r="7" s="251" customFormat="1" ht="25" customHeight="1" spans="1:12">
      <c r="A7" s="263" t="s">
        <v>3623</v>
      </c>
      <c r="B7" s="262">
        <v>820</v>
      </c>
      <c r="C7" s="262">
        <v>1160</v>
      </c>
      <c r="D7" s="262">
        <v>4020</v>
      </c>
      <c r="E7" s="262">
        <v>4020</v>
      </c>
      <c r="F7" s="262">
        <v>4020</v>
      </c>
      <c r="G7" s="262">
        <f t="shared" ref="F7:K7" si="0">SUM(G8:G11)</f>
        <v>1520</v>
      </c>
      <c r="H7" s="262">
        <f t="shared" si="0"/>
        <v>880</v>
      </c>
      <c r="I7" s="262">
        <f t="shared" si="0"/>
        <v>320</v>
      </c>
      <c r="J7" s="262">
        <f t="shared" si="0"/>
        <v>320</v>
      </c>
      <c r="K7" s="262">
        <f t="shared" si="0"/>
        <v>320</v>
      </c>
      <c r="L7" s="276"/>
    </row>
    <row r="8" s="250" customFormat="1" ht="25" customHeight="1" spans="1:12">
      <c r="A8" s="264" t="s">
        <v>3624</v>
      </c>
      <c r="B8" s="265">
        <v>700</v>
      </c>
      <c r="C8" s="266">
        <v>1040</v>
      </c>
      <c r="D8" s="266">
        <v>2900</v>
      </c>
      <c r="E8" s="266">
        <v>2900</v>
      </c>
      <c r="F8" s="266">
        <v>2900</v>
      </c>
      <c r="G8" s="266">
        <v>0</v>
      </c>
      <c r="H8" s="267">
        <v>0</v>
      </c>
      <c r="I8" s="267">
        <v>0</v>
      </c>
      <c r="J8" s="267"/>
      <c r="K8" s="267"/>
      <c r="L8" s="275" t="s">
        <v>3625</v>
      </c>
    </row>
    <row r="9" s="250" customFormat="1" ht="25" customHeight="1" spans="1:12">
      <c r="A9" s="264" t="s">
        <v>3626</v>
      </c>
      <c r="B9" s="268"/>
      <c r="C9" s="266"/>
      <c r="D9" s="266">
        <v>1000</v>
      </c>
      <c r="E9" s="266">
        <v>1000</v>
      </c>
      <c r="F9" s="266">
        <v>1000</v>
      </c>
      <c r="G9" s="266">
        <v>1200</v>
      </c>
      <c r="H9" s="266">
        <v>560</v>
      </c>
      <c r="I9" s="266">
        <v>0</v>
      </c>
      <c r="J9" s="266"/>
      <c r="K9" s="266"/>
      <c r="L9" s="275" t="s">
        <v>3627</v>
      </c>
    </row>
    <row r="10" s="250" customFormat="1" ht="25" customHeight="1" spans="1:12">
      <c r="A10" s="264" t="s">
        <v>3628</v>
      </c>
      <c r="B10" s="268">
        <v>120</v>
      </c>
      <c r="C10" s="266">
        <v>120</v>
      </c>
      <c r="D10" s="266">
        <v>120</v>
      </c>
      <c r="E10" s="266">
        <v>120</v>
      </c>
      <c r="F10" s="266">
        <v>120</v>
      </c>
      <c r="G10" s="266">
        <v>120</v>
      </c>
      <c r="H10" s="266">
        <v>120</v>
      </c>
      <c r="I10" s="266">
        <v>120</v>
      </c>
      <c r="J10" s="266">
        <v>120</v>
      </c>
      <c r="K10" s="266">
        <v>120</v>
      </c>
      <c r="L10" s="274" t="s">
        <v>3629</v>
      </c>
    </row>
    <row r="11" s="250" customFormat="1" ht="25" customHeight="1" spans="1:12">
      <c r="A11" s="264" t="s">
        <v>3630</v>
      </c>
      <c r="B11" s="268"/>
      <c r="C11" s="266"/>
      <c r="D11" s="266"/>
      <c r="E11" s="266"/>
      <c r="F11" s="266">
        <v>0</v>
      </c>
      <c r="G11" s="266">
        <v>200</v>
      </c>
      <c r="H11" s="266">
        <v>200</v>
      </c>
      <c r="I11" s="266">
        <v>200</v>
      </c>
      <c r="J11" s="266">
        <v>200</v>
      </c>
      <c r="K11" s="266">
        <v>200</v>
      </c>
      <c r="L11" s="275" t="s">
        <v>3625</v>
      </c>
    </row>
    <row r="12" s="251" customFormat="1" ht="25" customHeight="1" spans="1:12">
      <c r="A12" s="263" t="s">
        <v>3631</v>
      </c>
      <c r="B12" s="262">
        <v>0</v>
      </c>
      <c r="C12" s="262">
        <v>0</v>
      </c>
      <c r="D12" s="262">
        <v>0</v>
      </c>
      <c r="E12" s="262">
        <v>0</v>
      </c>
      <c r="F12" s="262">
        <v>0</v>
      </c>
      <c r="G12" s="262">
        <f>SUM(G13:G16)</f>
        <v>0</v>
      </c>
      <c r="H12" s="262">
        <f>SUM(H13:H16)</f>
        <v>32300</v>
      </c>
      <c r="I12" s="262">
        <f>SUM(I13:I16)</f>
        <v>3000</v>
      </c>
      <c r="J12" s="262">
        <f>SUM(J13:J16)</f>
        <v>4000</v>
      </c>
      <c r="K12" s="262">
        <f>SUM(K13:K16)</f>
        <v>0</v>
      </c>
      <c r="L12" s="277"/>
    </row>
    <row r="13" s="250" customFormat="1" ht="50" customHeight="1" spans="1:12">
      <c r="A13" s="264" t="s">
        <v>3632</v>
      </c>
      <c r="B13" s="266"/>
      <c r="C13" s="266"/>
      <c r="D13" s="266"/>
      <c r="E13" s="266"/>
      <c r="F13" s="269"/>
      <c r="G13" s="269"/>
      <c r="H13" s="270">
        <v>3000</v>
      </c>
      <c r="I13" s="270">
        <v>3000</v>
      </c>
      <c r="J13" s="270">
        <v>4000</v>
      </c>
      <c r="K13" s="270"/>
      <c r="L13" s="275" t="s">
        <v>3633</v>
      </c>
    </row>
    <row r="14" s="250" customFormat="1" ht="25" customHeight="1" spans="1:12">
      <c r="A14" s="264" t="s">
        <v>3634</v>
      </c>
      <c r="B14" s="266"/>
      <c r="C14" s="266"/>
      <c r="D14" s="266"/>
      <c r="E14" s="266"/>
      <c r="F14" s="269"/>
      <c r="G14" s="269"/>
      <c r="H14" s="270">
        <v>29300</v>
      </c>
      <c r="I14" s="270"/>
      <c r="J14" s="270"/>
      <c r="K14" s="270"/>
      <c r="L14" s="274" t="s">
        <v>3635</v>
      </c>
    </row>
    <row r="15" s="250" customFormat="1" ht="25" customHeight="1" spans="1:12">
      <c r="A15" s="264" t="s">
        <v>3636</v>
      </c>
      <c r="B15" s="266"/>
      <c r="C15" s="266"/>
      <c r="D15" s="266"/>
      <c r="E15" s="266"/>
      <c r="F15" s="269"/>
      <c r="G15" s="269"/>
      <c r="H15" s="269"/>
      <c r="I15" s="269"/>
      <c r="J15" s="269"/>
      <c r="K15" s="269"/>
      <c r="L15" s="275" t="s">
        <v>3637</v>
      </c>
    </row>
    <row r="16" s="250" customFormat="1" ht="25" customHeight="1" spans="1:12">
      <c r="A16" s="264" t="s">
        <v>3638</v>
      </c>
      <c r="B16" s="266"/>
      <c r="C16" s="266"/>
      <c r="D16" s="266"/>
      <c r="E16" s="266"/>
      <c r="F16" s="269"/>
      <c r="G16" s="269"/>
      <c r="H16" s="269"/>
      <c r="I16" s="269"/>
      <c r="J16" s="269"/>
      <c r="K16" s="269"/>
      <c r="L16" s="275" t="s">
        <v>3639</v>
      </c>
    </row>
    <row r="17" s="251" customFormat="1" ht="25" customHeight="1" spans="1:12">
      <c r="A17" s="260" t="s">
        <v>3640</v>
      </c>
      <c r="B17" s="262">
        <v>2752.869479</v>
      </c>
      <c r="C17" s="262">
        <v>2455.639479</v>
      </c>
      <c r="D17" s="262">
        <v>2353.96001</v>
      </c>
      <c r="E17" s="262">
        <v>2215.71515</v>
      </c>
      <c r="F17" s="262">
        <v>1802.05</v>
      </c>
      <c r="G17" s="262">
        <f t="shared" ref="F17:K17" si="1">G18+G21</f>
        <v>1949.98055</v>
      </c>
      <c r="H17" s="262">
        <f t="shared" si="1"/>
        <v>1629.22315008333</v>
      </c>
      <c r="I17" s="262">
        <f t="shared" si="1"/>
        <v>592.95852875</v>
      </c>
      <c r="J17" s="262">
        <f t="shared" si="1"/>
        <v>439.796165</v>
      </c>
      <c r="K17" s="262">
        <f t="shared" si="1"/>
        <v>310.61</v>
      </c>
      <c r="L17" s="277"/>
    </row>
    <row r="18" s="251" customFormat="1" ht="25" customHeight="1" spans="1:12">
      <c r="A18" s="263" t="s">
        <v>3623</v>
      </c>
      <c r="B18" s="262">
        <v>1563.23</v>
      </c>
      <c r="C18" s="262">
        <v>1266</v>
      </c>
      <c r="D18" s="262">
        <v>1054.21001</v>
      </c>
      <c r="E18" s="262">
        <v>778.67515</v>
      </c>
      <c r="F18" s="271">
        <v>365.01</v>
      </c>
      <c r="G18" s="271">
        <f t="shared" ref="G18:K18" si="2">G19+G20</f>
        <v>101.92</v>
      </c>
      <c r="H18" s="271">
        <f t="shared" si="2"/>
        <v>85.4233333333333</v>
      </c>
      <c r="I18" s="271">
        <f t="shared" si="2"/>
        <v>74.97</v>
      </c>
      <c r="J18" s="271">
        <f t="shared" si="2"/>
        <v>69.09</v>
      </c>
      <c r="K18" s="271">
        <f t="shared" si="2"/>
        <v>63.21</v>
      </c>
      <c r="L18" s="275" t="s">
        <v>3641</v>
      </c>
    </row>
    <row r="19" s="251" customFormat="1" ht="25" customHeight="1" spans="1:12">
      <c r="A19" s="272" t="s">
        <v>3642</v>
      </c>
      <c r="B19" s="266"/>
      <c r="C19" s="266"/>
      <c r="D19" s="266"/>
      <c r="E19" s="266"/>
      <c r="F19" s="269"/>
      <c r="G19" s="269">
        <f>3000*2.94/100*1/12+2900*2.94/100*6/12</f>
        <v>49.98</v>
      </c>
      <c r="H19" s="269">
        <f>2800*2.94/100*6/12+2700*2.94/100*6/12</f>
        <v>80.85</v>
      </c>
      <c r="I19" s="269">
        <f>2600*2.94/100*6/12+2500*2.94/100*6/12</f>
        <v>74.97</v>
      </c>
      <c r="J19" s="269">
        <f>2400*2.94/100*6/12+2300*2.94/100*6/12</f>
        <v>69.09</v>
      </c>
      <c r="K19" s="269">
        <f>2200*2.94/100*6/12+2100*2.94/100*6/12</f>
        <v>63.21</v>
      </c>
      <c r="L19" s="275" t="s">
        <v>3625</v>
      </c>
    </row>
    <row r="20" s="251" customFormat="1" ht="25" customHeight="1" spans="1:12">
      <c r="A20" s="272" t="s">
        <v>3643</v>
      </c>
      <c r="B20" s="266"/>
      <c r="C20" s="266"/>
      <c r="D20" s="266"/>
      <c r="E20" s="266"/>
      <c r="F20" s="269"/>
      <c r="G20" s="269">
        <f>1760*4.9/100*5/12+560*4.9/100*7/12</f>
        <v>51.94</v>
      </c>
      <c r="H20" s="269">
        <f>560*4.9/100*2/12</f>
        <v>4.57333333333333</v>
      </c>
      <c r="I20" s="269">
        <v>0</v>
      </c>
      <c r="J20" s="269">
        <v>0</v>
      </c>
      <c r="K20" s="269">
        <v>0</v>
      </c>
      <c r="L20" s="274" t="s">
        <v>3644</v>
      </c>
    </row>
    <row r="21" s="251" customFormat="1" ht="25" customHeight="1" spans="1:12">
      <c r="A21" s="263" t="s">
        <v>3631</v>
      </c>
      <c r="B21" s="262">
        <v>1189.639479</v>
      </c>
      <c r="C21" s="262">
        <v>1189.639479</v>
      </c>
      <c r="D21" s="262">
        <v>1299.75</v>
      </c>
      <c r="E21" s="262">
        <v>1437.04</v>
      </c>
      <c r="F21" s="262">
        <v>1437.04</v>
      </c>
      <c r="G21" s="262">
        <f t="shared" ref="E21:K21" si="3">SUM(G22:G25)</f>
        <v>1848.06055</v>
      </c>
      <c r="H21" s="262">
        <f t="shared" si="3"/>
        <v>1543.79981675</v>
      </c>
      <c r="I21" s="262">
        <f t="shared" si="3"/>
        <v>517.98852875</v>
      </c>
      <c r="J21" s="262">
        <f t="shared" si="3"/>
        <v>370.706165</v>
      </c>
      <c r="K21" s="262">
        <f t="shared" si="3"/>
        <v>247.4</v>
      </c>
      <c r="L21" s="277"/>
    </row>
    <row r="22" s="250" customFormat="1" ht="58" customHeight="1" spans="1:12">
      <c r="A22" s="264" t="s">
        <v>3645</v>
      </c>
      <c r="B22" s="266">
        <v>411.02</v>
      </c>
      <c r="C22" s="266">
        <v>411.02</v>
      </c>
      <c r="D22" s="266">
        <v>411.02</v>
      </c>
      <c r="E22" s="266"/>
      <c r="F22" s="266"/>
      <c r="G22" s="273">
        <f>10000*4.11%*(1+0.005%)</f>
        <v>411.02055</v>
      </c>
      <c r="H22" s="273">
        <f>10000*4.11%*9/12*(1+0.005%)+7000*4.11%*4/12*(1+0.005%)</f>
        <v>404.1702075</v>
      </c>
      <c r="I22" s="273">
        <f>7000*4.11%*9/12*(1+0.005%)+4000*4.11%*4/12*(1+0.005%)</f>
        <v>270.58852875</v>
      </c>
      <c r="J22" s="273">
        <f>4000*4.11%*9/12*(1+0.005%)</f>
        <v>123.306165</v>
      </c>
      <c r="K22" s="273">
        <v>0</v>
      </c>
      <c r="L22" s="278" t="s">
        <v>3646</v>
      </c>
    </row>
    <row r="23" s="250" customFormat="1" ht="35" customHeight="1" spans="1:12">
      <c r="A23" s="264" t="s">
        <v>3647</v>
      </c>
      <c r="B23" s="266">
        <v>1189.639479</v>
      </c>
      <c r="C23" s="266">
        <v>1189.639479</v>
      </c>
      <c r="D23" s="266">
        <v>1189.64</v>
      </c>
      <c r="E23" s="266">
        <v>1189.64</v>
      </c>
      <c r="F23" s="266">
        <v>1189.64</v>
      </c>
      <c r="G23" s="266">
        <f>ROUND(29300*4.06%*(1+0.005%),2)</f>
        <v>1189.64</v>
      </c>
      <c r="H23" s="273">
        <f>29300*4.06%*(1+0.005%)*9/12</f>
        <v>892.22960925</v>
      </c>
      <c r="I23" s="273">
        <v>0</v>
      </c>
      <c r="J23" s="273">
        <v>0</v>
      </c>
      <c r="K23" s="273">
        <v>0</v>
      </c>
      <c r="L23" s="275" t="s">
        <v>3648</v>
      </c>
    </row>
    <row r="24" s="250" customFormat="1" ht="35" customHeight="1" spans="1:12">
      <c r="A24" s="264" t="s">
        <v>3649</v>
      </c>
      <c r="B24" s="266"/>
      <c r="C24" s="266"/>
      <c r="D24" s="266">
        <v>110.11</v>
      </c>
      <c r="E24" s="266">
        <v>110.11</v>
      </c>
      <c r="F24" s="266">
        <v>110.11</v>
      </c>
      <c r="G24" s="266">
        <f>ROUND(3000*3.67%*(1+0.005%),2)</f>
        <v>110.11</v>
      </c>
      <c r="H24" s="266">
        <v>110.11</v>
      </c>
      <c r="I24" s="266">
        <v>110.11</v>
      </c>
      <c r="J24" s="266">
        <v>110.11</v>
      </c>
      <c r="K24" s="266">
        <v>110.11</v>
      </c>
      <c r="L24" s="275" t="s">
        <v>3650</v>
      </c>
    </row>
    <row r="25" s="250" customFormat="1" ht="36" customHeight="1" spans="1:12">
      <c r="A25" s="264" t="s">
        <v>3651</v>
      </c>
      <c r="B25" s="266"/>
      <c r="C25" s="266"/>
      <c r="D25" s="266"/>
      <c r="E25" s="266">
        <v>137.29</v>
      </c>
      <c r="F25" s="266">
        <v>137.29</v>
      </c>
      <c r="G25" s="266">
        <f t="shared" ref="E25:K25" si="4">ROUND(3900*3.52%*(1+0.005%),2)</f>
        <v>137.29</v>
      </c>
      <c r="H25" s="266">
        <f t="shared" si="4"/>
        <v>137.29</v>
      </c>
      <c r="I25" s="266">
        <f t="shared" si="4"/>
        <v>137.29</v>
      </c>
      <c r="J25" s="266">
        <f t="shared" si="4"/>
        <v>137.29</v>
      </c>
      <c r="K25" s="266">
        <f t="shared" si="4"/>
        <v>137.29</v>
      </c>
      <c r="L25" s="278" t="s">
        <v>3652</v>
      </c>
    </row>
    <row r="26" s="250" customFormat="1" customHeight="1" spans="2:11">
      <c r="B26" s="252"/>
      <c r="C26" s="252"/>
      <c r="D26" s="252"/>
      <c r="E26" s="252"/>
      <c r="F26" s="252"/>
      <c r="G26" s="252"/>
      <c r="H26" s="252"/>
      <c r="I26" s="252"/>
      <c r="J26" s="252"/>
      <c r="K26" s="252"/>
    </row>
    <row r="27" s="250" customFormat="1" customHeight="1" spans="2:11">
      <c r="B27" s="252"/>
      <c r="C27" s="252"/>
      <c r="D27" s="252"/>
      <c r="E27" s="252"/>
      <c r="F27" s="252"/>
      <c r="G27" s="252"/>
      <c r="H27" s="252"/>
      <c r="I27" s="252"/>
      <c r="J27" s="252"/>
      <c r="K27" s="252"/>
    </row>
    <row r="28" s="250" customFormat="1" customHeight="1" spans="2:11">
      <c r="B28" s="252"/>
      <c r="C28" s="252"/>
      <c r="D28" s="252"/>
      <c r="E28" s="252"/>
      <c r="F28" s="252"/>
      <c r="G28" s="252"/>
      <c r="H28" s="252"/>
      <c r="I28" s="252"/>
      <c r="J28" s="252"/>
      <c r="K28" s="252"/>
    </row>
    <row r="29" s="250" customFormat="1" customHeight="1" spans="2:11">
      <c r="B29" s="252"/>
      <c r="C29" s="252"/>
      <c r="D29" s="252"/>
      <c r="E29" s="252"/>
      <c r="F29" s="252"/>
      <c r="G29" s="252"/>
      <c r="H29" s="252"/>
      <c r="I29" s="252"/>
      <c r="J29" s="252"/>
      <c r="K29" s="252"/>
    </row>
    <row r="30" s="250" customFormat="1" customHeight="1" spans="2:11">
      <c r="B30" s="252"/>
      <c r="C30" s="252"/>
      <c r="D30" s="252"/>
      <c r="E30" s="252"/>
      <c r="F30" s="252"/>
      <c r="G30" s="252"/>
      <c r="H30" s="252"/>
      <c r="I30" s="252"/>
      <c r="J30" s="252"/>
      <c r="K30" s="252"/>
    </row>
    <row r="31" s="250" customFormat="1" customHeight="1" spans="2:11">
      <c r="B31" s="252"/>
      <c r="C31" s="252"/>
      <c r="D31" s="252"/>
      <c r="E31" s="252"/>
      <c r="F31" s="252"/>
      <c r="G31" s="252"/>
      <c r="H31" s="252"/>
      <c r="I31" s="252"/>
      <c r="J31" s="252"/>
      <c r="K31" s="252"/>
    </row>
    <row r="32" s="250" customFormat="1" customHeight="1" spans="2:11">
      <c r="B32" s="252"/>
      <c r="C32" s="252"/>
      <c r="D32" s="252"/>
      <c r="E32" s="252"/>
      <c r="F32" s="252"/>
      <c r="G32" s="252"/>
      <c r="H32" s="252"/>
      <c r="I32" s="252"/>
      <c r="J32" s="252"/>
      <c r="K32" s="252"/>
    </row>
    <row r="33" s="250" customFormat="1" customHeight="1" spans="2:11">
      <c r="B33" s="252"/>
      <c r="C33" s="252"/>
      <c r="D33" s="252"/>
      <c r="E33" s="252"/>
      <c r="F33" s="252"/>
      <c r="G33" s="252"/>
      <c r="H33" s="252"/>
      <c r="I33" s="252"/>
      <c r="J33" s="252"/>
      <c r="K33" s="252"/>
    </row>
    <row r="34" s="250" customFormat="1" customHeight="1" spans="2:11">
      <c r="B34" s="252"/>
      <c r="C34" s="252"/>
      <c r="D34" s="252"/>
      <c r="E34" s="252"/>
      <c r="F34" s="252"/>
      <c r="G34" s="252"/>
      <c r="H34" s="252"/>
      <c r="I34" s="252"/>
      <c r="J34" s="252"/>
      <c r="K34" s="252"/>
    </row>
    <row r="35" s="250" customFormat="1" customHeight="1" spans="2:11">
      <c r="B35" s="252"/>
      <c r="C35" s="252"/>
      <c r="D35" s="252"/>
      <c r="E35" s="252"/>
      <c r="F35" s="252"/>
      <c r="G35" s="252"/>
      <c r="H35" s="252"/>
      <c r="I35" s="252"/>
      <c r="J35" s="252"/>
      <c r="K35" s="252"/>
    </row>
    <row r="36" s="250" customFormat="1" customHeight="1" spans="2:11">
      <c r="B36" s="252"/>
      <c r="C36" s="252"/>
      <c r="D36" s="252"/>
      <c r="E36" s="252"/>
      <c r="F36" s="252"/>
      <c r="G36" s="252"/>
      <c r="H36" s="252"/>
      <c r="I36" s="252"/>
      <c r="J36" s="252"/>
      <c r="K36" s="252"/>
    </row>
    <row r="37" s="250" customFormat="1" customHeight="1" spans="2:11">
      <c r="B37" s="252"/>
      <c r="C37" s="252"/>
      <c r="D37" s="252"/>
      <c r="E37" s="252"/>
      <c r="F37" s="252"/>
      <c r="G37" s="252"/>
      <c r="H37" s="252"/>
      <c r="I37" s="252"/>
      <c r="J37" s="252"/>
      <c r="K37" s="252"/>
    </row>
    <row r="38" s="250" customFormat="1" customHeight="1" spans="2:11">
      <c r="B38" s="252"/>
      <c r="C38" s="252"/>
      <c r="D38" s="252"/>
      <c r="E38" s="252"/>
      <c r="F38" s="252"/>
      <c r="G38" s="252"/>
      <c r="H38" s="252"/>
      <c r="I38" s="252"/>
      <c r="J38" s="252"/>
      <c r="K38" s="252"/>
    </row>
    <row r="39" s="250" customFormat="1" customHeight="1" spans="2:11">
      <c r="B39" s="252"/>
      <c r="C39" s="252"/>
      <c r="D39" s="252"/>
      <c r="E39" s="252"/>
      <c r="F39" s="252"/>
      <c r="G39" s="252"/>
      <c r="H39" s="252"/>
      <c r="I39" s="252"/>
      <c r="J39" s="252"/>
      <c r="K39" s="252"/>
    </row>
    <row r="40" s="250" customFormat="1" customHeight="1" spans="2:11">
      <c r="B40" s="252"/>
      <c r="C40" s="252"/>
      <c r="D40" s="252"/>
      <c r="E40" s="252"/>
      <c r="F40" s="252"/>
      <c r="G40" s="252"/>
      <c r="H40" s="252"/>
      <c r="I40" s="252"/>
      <c r="J40" s="252"/>
      <c r="K40" s="252"/>
    </row>
    <row r="41" s="250" customFormat="1" customHeight="1" spans="2:11">
      <c r="B41" s="252"/>
      <c r="C41" s="252"/>
      <c r="D41" s="252"/>
      <c r="E41" s="252"/>
      <c r="F41" s="252"/>
      <c r="G41" s="252"/>
      <c r="H41" s="252"/>
      <c r="I41" s="252"/>
      <c r="J41" s="252"/>
      <c r="K41" s="252"/>
    </row>
    <row r="42" s="250" customFormat="1" customHeight="1" spans="2:11">
      <c r="B42" s="252"/>
      <c r="C42" s="252"/>
      <c r="D42" s="252"/>
      <c r="E42" s="252"/>
      <c r="F42" s="252"/>
      <c r="G42" s="252"/>
      <c r="H42" s="252"/>
      <c r="I42" s="252"/>
      <c r="J42" s="252"/>
      <c r="K42" s="252"/>
    </row>
    <row r="43" s="250" customFormat="1" customHeight="1" spans="2:11">
      <c r="B43" s="252"/>
      <c r="C43" s="252"/>
      <c r="D43" s="252"/>
      <c r="E43" s="252"/>
      <c r="F43" s="252"/>
      <c r="G43" s="252"/>
      <c r="H43" s="252"/>
      <c r="I43" s="252"/>
      <c r="J43" s="252"/>
      <c r="K43" s="252"/>
    </row>
    <row r="44" s="250" customFormat="1" customHeight="1" spans="2:11">
      <c r="B44" s="252"/>
      <c r="C44" s="252"/>
      <c r="D44" s="252"/>
      <c r="E44" s="252"/>
      <c r="F44" s="252"/>
      <c r="G44" s="252"/>
      <c r="H44" s="252"/>
      <c r="I44" s="252"/>
      <c r="J44" s="252"/>
      <c r="K44" s="252"/>
    </row>
    <row r="45" s="250" customFormat="1" customHeight="1" spans="2:11">
      <c r="B45" s="252"/>
      <c r="C45" s="252"/>
      <c r="D45" s="252"/>
      <c r="E45" s="252"/>
      <c r="F45" s="252"/>
      <c r="G45" s="252"/>
      <c r="H45" s="252"/>
      <c r="I45" s="252"/>
      <c r="J45" s="252"/>
      <c r="K45" s="252"/>
    </row>
    <row r="46" s="250" customFormat="1" customHeight="1" spans="2:11">
      <c r="B46" s="252"/>
      <c r="C46" s="252"/>
      <c r="D46" s="252"/>
      <c r="E46" s="252"/>
      <c r="F46" s="252"/>
      <c r="G46" s="252"/>
      <c r="H46" s="252"/>
      <c r="I46" s="252"/>
      <c r="J46" s="252"/>
      <c r="K46" s="252"/>
    </row>
    <row r="47" s="250" customFormat="1" customHeight="1" spans="2:11">
      <c r="B47" s="252"/>
      <c r="C47" s="252"/>
      <c r="D47" s="252"/>
      <c r="E47" s="252"/>
      <c r="F47" s="252"/>
      <c r="G47" s="252"/>
      <c r="H47" s="252"/>
      <c r="I47" s="252"/>
      <c r="J47" s="252"/>
      <c r="K47" s="252"/>
    </row>
    <row r="48" s="250" customFormat="1" customHeight="1" spans="2:11">
      <c r="B48" s="252"/>
      <c r="C48" s="252"/>
      <c r="D48" s="252"/>
      <c r="E48" s="252"/>
      <c r="F48" s="252"/>
      <c r="G48" s="252"/>
      <c r="H48" s="252"/>
      <c r="I48" s="252"/>
      <c r="J48" s="252"/>
      <c r="K48" s="252"/>
    </row>
    <row r="49" s="250" customFormat="1" customHeight="1" spans="2:11">
      <c r="B49" s="252"/>
      <c r="C49" s="252"/>
      <c r="D49" s="252"/>
      <c r="E49" s="252"/>
      <c r="F49" s="252"/>
      <c r="G49" s="252"/>
      <c r="H49" s="252"/>
      <c r="I49" s="252"/>
      <c r="J49" s="252"/>
      <c r="K49" s="252"/>
    </row>
    <row r="50" s="250" customFormat="1" customHeight="1" spans="2:11">
      <c r="B50" s="252"/>
      <c r="C50" s="252"/>
      <c r="D50" s="252"/>
      <c r="E50" s="252"/>
      <c r="F50" s="252"/>
      <c r="G50" s="252"/>
      <c r="H50" s="252"/>
      <c r="I50" s="252"/>
      <c r="J50" s="252"/>
      <c r="K50" s="252"/>
    </row>
    <row r="51" s="250" customFormat="1" customHeight="1" spans="2:11">
      <c r="B51" s="252"/>
      <c r="C51" s="252"/>
      <c r="D51" s="252"/>
      <c r="E51" s="252"/>
      <c r="F51" s="252"/>
      <c r="G51" s="252"/>
      <c r="H51" s="252"/>
      <c r="I51" s="252"/>
      <c r="J51" s="252"/>
      <c r="K51" s="252"/>
    </row>
    <row r="52" s="250" customFormat="1" customHeight="1" spans="2:11">
      <c r="B52" s="252"/>
      <c r="C52" s="252"/>
      <c r="D52" s="252"/>
      <c r="E52" s="252"/>
      <c r="F52" s="252"/>
      <c r="G52" s="252"/>
      <c r="H52" s="252"/>
      <c r="I52" s="252"/>
      <c r="J52" s="252"/>
      <c r="K52" s="252"/>
    </row>
    <row r="53" s="250" customFormat="1" customHeight="1" spans="2:11">
      <c r="B53" s="252"/>
      <c r="C53" s="252"/>
      <c r="D53" s="252"/>
      <c r="E53" s="252"/>
      <c r="F53" s="252"/>
      <c r="G53" s="252"/>
      <c r="H53" s="252"/>
      <c r="I53" s="252"/>
      <c r="J53" s="252"/>
      <c r="K53" s="252"/>
    </row>
    <row r="54" s="250" customFormat="1" customHeight="1" spans="2:11">
      <c r="B54" s="252"/>
      <c r="C54" s="252"/>
      <c r="D54" s="252"/>
      <c r="E54" s="252"/>
      <c r="F54" s="252"/>
      <c r="G54" s="252"/>
      <c r="H54" s="252"/>
      <c r="I54" s="252"/>
      <c r="J54" s="252"/>
      <c r="K54" s="252"/>
    </row>
    <row r="55" s="250" customFormat="1" customHeight="1" spans="2:11">
      <c r="B55" s="252"/>
      <c r="C55" s="252"/>
      <c r="D55" s="252"/>
      <c r="E55" s="252"/>
      <c r="F55" s="252"/>
      <c r="G55" s="252"/>
      <c r="H55" s="252"/>
      <c r="I55" s="252"/>
      <c r="J55" s="252"/>
      <c r="K55" s="252"/>
    </row>
    <row r="56" s="250" customFormat="1" customHeight="1" spans="2:11">
      <c r="B56" s="252"/>
      <c r="C56" s="252"/>
      <c r="D56" s="252"/>
      <c r="E56" s="252"/>
      <c r="F56" s="252"/>
      <c r="G56" s="252"/>
      <c r="H56" s="252"/>
      <c r="I56" s="252"/>
      <c r="J56" s="252"/>
      <c r="K56" s="252"/>
    </row>
    <row r="57" s="250" customFormat="1" customHeight="1" spans="2:11">
      <c r="B57" s="252"/>
      <c r="C57" s="252"/>
      <c r="D57" s="252"/>
      <c r="E57" s="252"/>
      <c r="F57" s="252"/>
      <c r="G57" s="252"/>
      <c r="H57" s="252"/>
      <c r="I57" s="252"/>
      <c r="J57" s="252"/>
      <c r="K57" s="252"/>
    </row>
    <row r="58" s="250" customFormat="1" customHeight="1" spans="2:11">
      <c r="B58" s="252"/>
      <c r="C58" s="252"/>
      <c r="D58" s="252"/>
      <c r="E58" s="252"/>
      <c r="F58" s="252"/>
      <c r="G58" s="252"/>
      <c r="H58" s="252"/>
      <c r="I58" s="252"/>
      <c r="J58" s="252"/>
      <c r="K58" s="252"/>
    </row>
    <row r="59" s="250" customFormat="1" customHeight="1" spans="2:11">
      <c r="B59" s="252"/>
      <c r="C59" s="252"/>
      <c r="D59" s="252"/>
      <c r="E59" s="252"/>
      <c r="F59" s="252"/>
      <c r="G59" s="252"/>
      <c r="H59" s="252"/>
      <c r="I59" s="252"/>
      <c r="J59" s="252"/>
      <c r="K59" s="252"/>
    </row>
    <row r="60" s="250" customFormat="1" customHeight="1" spans="2:11">
      <c r="B60" s="252"/>
      <c r="C60" s="252"/>
      <c r="D60" s="252"/>
      <c r="E60" s="252"/>
      <c r="F60" s="252"/>
      <c r="G60" s="252"/>
      <c r="H60" s="252"/>
      <c r="I60" s="252"/>
      <c r="J60" s="252"/>
      <c r="K60" s="252"/>
    </row>
    <row r="61" s="250" customFormat="1" customHeight="1" spans="2:11">
      <c r="B61" s="252"/>
      <c r="C61" s="252"/>
      <c r="D61" s="252"/>
      <c r="E61" s="252"/>
      <c r="F61" s="252"/>
      <c r="G61" s="252"/>
      <c r="H61" s="252"/>
      <c r="I61" s="252"/>
      <c r="J61" s="252"/>
      <c r="K61" s="252"/>
    </row>
    <row r="62" s="250" customFormat="1" customHeight="1" spans="2:11">
      <c r="B62" s="252"/>
      <c r="C62" s="252"/>
      <c r="D62" s="252"/>
      <c r="E62" s="252"/>
      <c r="F62" s="252"/>
      <c r="G62" s="252"/>
      <c r="H62" s="252"/>
      <c r="I62" s="252"/>
      <c r="J62" s="252"/>
      <c r="K62" s="252"/>
    </row>
    <row r="63" s="250" customFormat="1" customHeight="1" spans="2:11">
      <c r="B63" s="252"/>
      <c r="C63" s="252"/>
      <c r="D63" s="252"/>
      <c r="E63" s="252"/>
      <c r="F63" s="252"/>
      <c r="G63" s="252"/>
      <c r="H63" s="252"/>
      <c r="I63" s="252"/>
      <c r="J63" s="252"/>
      <c r="K63" s="252"/>
    </row>
    <row r="64" s="250" customFormat="1" customHeight="1" spans="2:11">
      <c r="B64" s="252"/>
      <c r="C64" s="252"/>
      <c r="D64" s="252"/>
      <c r="E64" s="252"/>
      <c r="F64" s="252"/>
      <c r="G64" s="252"/>
      <c r="H64" s="252"/>
      <c r="I64" s="252"/>
      <c r="J64" s="252"/>
      <c r="K64" s="252"/>
    </row>
    <row r="65" s="250" customFormat="1" customHeight="1" spans="2:11">
      <c r="B65" s="252"/>
      <c r="C65" s="252"/>
      <c r="D65" s="252"/>
      <c r="E65" s="252"/>
      <c r="F65" s="252"/>
      <c r="G65" s="252"/>
      <c r="H65" s="252"/>
      <c r="I65" s="252"/>
      <c r="J65" s="252"/>
      <c r="K65" s="252"/>
    </row>
    <row r="66" s="250" customFormat="1" customHeight="1" spans="2:11">
      <c r="B66" s="252"/>
      <c r="C66" s="252"/>
      <c r="D66" s="252"/>
      <c r="E66" s="252"/>
      <c r="F66" s="252"/>
      <c r="G66" s="252"/>
      <c r="H66" s="252"/>
      <c r="I66" s="252"/>
      <c r="J66" s="252"/>
      <c r="K66" s="252"/>
    </row>
    <row r="67" s="250" customFormat="1" customHeight="1" spans="2:11">
      <c r="B67" s="252"/>
      <c r="C67" s="252"/>
      <c r="D67" s="252"/>
      <c r="E67" s="252"/>
      <c r="F67" s="252"/>
      <c r="G67" s="252"/>
      <c r="H67" s="252"/>
      <c r="I67" s="252"/>
      <c r="J67" s="252"/>
      <c r="K67" s="252"/>
    </row>
    <row r="68" s="250" customFormat="1" customHeight="1" spans="2:11">
      <c r="B68" s="252"/>
      <c r="C68" s="252"/>
      <c r="D68" s="252"/>
      <c r="E68" s="252"/>
      <c r="F68" s="252"/>
      <c r="G68" s="252"/>
      <c r="H68" s="252"/>
      <c r="I68" s="252"/>
      <c r="J68" s="252"/>
      <c r="K68" s="252"/>
    </row>
    <row r="69" s="250" customFormat="1" customHeight="1" spans="2:11">
      <c r="B69" s="252"/>
      <c r="C69" s="252"/>
      <c r="D69" s="252"/>
      <c r="E69" s="252"/>
      <c r="F69" s="252"/>
      <c r="G69" s="252"/>
      <c r="H69" s="252"/>
      <c r="I69" s="252"/>
      <c r="J69" s="252"/>
      <c r="K69" s="252"/>
    </row>
    <row r="70" s="250" customFormat="1" customHeight="1" spans="2:11">
      <c r="B70" s="252"/>
      <c r="C70" s="252"/>
      <c r="D70" s="252"/>
      <c r="E70" s="252"/>
      <c r="F70" s="252"/>
      <c r="G70" s="252"/>
      <c r="H70" s="252"/>
      <c r="I70" s="252"/>
      <c r="J70" s="252"/>
      <c r="K70" s="252"/>
    </row>
    <row r="71" s="250" customFormat="1" customHeight="1" spans="2:11">
      <c r="B71" s="252"/>
      <c r="C71" s="252"/>
      <c r="D71" s="252"/>
      <c r="E71" s="252"/>
      <c r="F71" s="252"/>
      <c r="G71" s="252"/>
      <c r="H71" s="252"/>
      <c r="I71" s="252"/>
      <c r="J71" s="252"/>
      <c r="K71" s="252"/>
    </row>
    <row r="72" s="250" customFormat="1" customHeight="1" spans="2:11">
      <c r="B72" s="252"/>
      <c r="C72" s="252"/>
      <c r="D72" s="252"/>
      <c r="E72" s="252"/>
      <c r="F72" s="252"/>
      <c r="G72" s="252"/>
      <c r="H72" s="252"/>
      <c r="I72" s="252"/>
      <c r="J72" s="252"/>
      <c r="K72" s="252"/>
    </row>
    <row r="73" s="250" customFormat="1" customHeight="1" spans="2:11">
      <c r="B73" s="252"/>
      <c r="C73" s="252"/>
      <c r="D73" s="252"/>
      <c r="E73" s="252"/>
      <c r="F73" s="252"/>
      <c r="G73" s="252"/>
      <c r="H73" s="252"/>
      <c r="I73" s="252"/>
      <c r="J73" s="252"/>
      <c r="K73" s="252"/>
    </row>
    <row r="74" s="250" customFormat="1" customHeight="1" spans="2:11">
      <c r="B74" s="252"/>
      <c r="C74" s="252"/>
      <c r="D74" s="252"/>
      <c r="E74" s="252"/>
      <c r="F74" s="252"/>
      <c r="G74" s="252"/>
      <c r="H74" s="252"/>
      <c r="I74" s="252"/>
      <c r="J74" s="252"/>
      <c r="K74" s="252"/>
    </row>
    <row r="75" s="250" customFormat="1" customHeight="1" spans="2:11">
      <c r="B75" s="252"/>
      <c r="C75" s="252"/>
      <c r="D75" s="252"/>
      <c r="E75" s="252"/>
      <c r="F75" s="252"/>
      <c r="G75" s="252"/>
      <c r="H75" s="252"/>
      <c r="I75" s="252"/>
      <c r="J75" s="252"/>
      <c r="K75" s="252"/>
    </row>
    <row r="76" s="250" customFormat="1" customHeight="1" spans="2:11">
      <c r="B76" s="252"/>
      <c r="C76" s="252"/>
      <c r="D76" s="252"/>
      <c r="E76" s="252"/>
      <c r="F76" s="252"/>
      <c r="G76" s="252"/>
      <c r="H76" s="252"/>
      <c r="I76" s="252"/>
      <c r="J76" s="252"/>
      <c r="K76" s="252"/>
    </row>
    <row r="77" s="250" customFormat="1" customHeight="1" spans="2:11">
      <c r="B77" s="252"/>
      <c r="C77" s="252"/>
      <c r="D77" s="252"/>
      <c r="E77" s="252"/>
      <c r="F77" s="252"/>
      <c r="G77" s="252"/>
      <c r="H77" s="252"/>
      <c r="I77" s="252"/>
      <c r="J77" s="252"/>
      <c r="K77" s="252"/>
    </row>
    <row r="78" s="250" customFormat="1" customHeight="1" spans="2:11">
      <c r="B78" s="252"/>
      <c r="C78" s="252"/>
      <c r="D78" s="252"/>
      <c r="E78" s="252"/>
      <c r="F78" s="252"/>
      <c r="G78" s="252"/>
      <c r="H78" s="252"/>
      <c r="I78" s="252"/>
      <c r="J78" s="252"/>
      <c r="K78" s="252"/>
    </row>
    <row r="79" s="250" customFormat="1" customHeight="1" spans="2:11">
      <c r="B79" s="252"/>
      <c r="C79" s="252"/>
      <c r="D79" s="252"/>
      <c r="E79" s="252"/>
      <c r="F79" s="252"/>
      <c r="G79" s="252"/>
      <c r="H79" s="252"/>
      <c r="I79" s="252"/>
      <c r="J79" s="252"/>
      <c r="K79" s="252"/>
    </row>
    <row r="80" s="250" customFormat="1" customHeight="1" spans="2:11">
      <c r="B80" s="252"/>
      <c r="C80" s="252"/>
      <c r="D80" s="252"/>
      <c r="E80" s="252"/>
      <c r="F80" s="252"/>
      <c r="G80" s="252"/>
      <c r="H80" s="252"/>
      <c r="I80" s="252"/>
      <c r="J80" s="252"/>
      <c r="K80" s="252"/>
    </row>
    <row r="81" s="250" customFormat="1" customHeight="1" spans="2:11">
      <c r="B81" s="252"/>
      <c r="C81" s="252"/>
      <c r="D81" s="252"/>
      <c r="E81" s="252"/>
      <c r="F81" s="252"/>
      <c r="G81" s="252"/>
      <c r="H81" s="252"/>
      <c r="I81" s="252"/>
      <c r="J81" s="252"/>
      <c r="K81" s="252"/>
    </row>
    <row r="82" s="250" customFormat="1" customHeight="1" spans="2:11">
      <c r="B82" s="252"/>
      <c r="C82" s="252"/>
      <c r="D82" s="252"/>
      <c r="E82" s="252"/>
      <c r="F82" s="252"/>
      <c r="G82" s="252"/>
      <c r="H82" s="252"/>
      <c r="I82" s="252"/>
      <c r="J82" s="252"/>
      <c r="K82" s="252"/>
    </row>
    <row r="83" s="250" customFormat="1" customHeight="1" spans="2:11">
      <c r="B83" s="252"/>
      <c r="C83" s="252"/>
      <c r="D83" s="252"/>
      <c r="E83" s="252"/>
      <c r="F83" s="252"/>
      <c r="G83" s="252"/>
      <c r="H83" s="252"/>
      <c r="I83" s="252"/>
      <c r="J83" s="252"/>
      <c r="K83" s="252"/>
    </row>
    <row r="84" s="250" customFormat="1" customHeight="1" spans="2:11">
      <c r="B84" s="252"/>
      <c r="C84" s="252"/>
      <c r="D84" s="252"/>
      <c r="E84" s="252"/>
      <c r="F84" s="252"/>
      <c r="G84" s="252"/>
      <c r="H84" s="252"/>
      <c r="I84" s="252"/>
      <c r="J84" s="252"/>
      <c r="K84" s="252"/>
    </row>
    <row r="85" s="250" customFormat="1" customHeight="1" spans="2:11">
      <c r="B85" s="252"/>
      <c r="C85" s="252"/>
      <c r="D85" s="252"/>
      <c r="E85" s="252"/>
      <c r="F85" s="252"/>
      <c r="G85" s="252"/>
      <c r="H85" s="252"/>
      <c r="I85" s="252"/>
      <c r="J85" s="252"/>
      <c r="K85" s="252"/>
    </row>
    <row r="86" s="250" customFormat="1" customHeight="1" spans="2:11">
      <c r="B86" s="252"/>
      <c r="C86" s="252"/>
      <c r="D86" s="252"/>
      <c r="E86" s="252"/>
      <c r="F86" s="252"/>
      <c r="G86" s="252"/>
      <c r="H86" s="252"/>
      <c r="I86" s="252"/>
      <c r="J86" s="252"/>
      <c r="K86" s="252"/>
    </row>
    <row r="87" s="250" customFormat="1" customHeight="1" spans="2:11">
      <c r="B87" s="252"/>
      <c r="C87" s="252"/>
      <c r="D87" s="252"/>
      <c r="E87" s="252"/>
      <c r="F87" s="252"/>
      <c r="G87" s="252"/>
      <c r="H87" s="252"/>
      <c r="I87" s="252"/>
      <c r="J87" s="252"/>
      <c r="K87" s="252"/>
    </row>
    <row r="88" s="250" customFormat="1" customHeight="1" spans="2:11">
      <c r="B88" s="252"/>
      <c r="C88" s="252"/>
      <c r="D88" s="252"/>
      <c r="E88" s="252"/>
      <c r="F88" s="252"/>
      <c r="G88" s="252"/>
      <c r="H88" s="252"/>
      <c r="I88" s="252"/>
      <c r="J88" s="252"/>
      <c r="K88" s="252"/>
    </row>
    <row r="89" s="250" customFormat="1" customHeight="1" spans="2:11">
      <c r="B89" s="252"/>
      <c r="C89" s="252"/>
      <c r="D89" s="252"/>
      <c r="E89" s="252"/>
      <c r="F89" s="252"/>
      <c r="G89" s="252"/>
      <c r="H89" s="252"/>
      <c r="I89" s="252"/>
      <c r="J89" s="252"/>
      <c r="K89" s="252"/>
    </row>
    <row r="90" s="250" customFormat="1" customHeight="1" spans="2:11">
      <c r="B90" s="252"/>
      <c r="C90" s="252"/>
      <c r="D90" s="252"/>
      <c r="E90" s="252"/>
      <c r="F90" s="252"/>
      <c r="G90" s="252"/>
      <c r="H90" s="252"/>
      <c r="I90" s="252"/>
      <c r="J90" s="252"/>
      <c r="K90" s="252"/>
    </row>
    <row r="91" s="250" customFormat="1" customHeight="1" spans="2:11">
      <c r="B91" s="252"/>
      <c r="C91" s="252"/>
      <c r="D91" s="252"/>
      <c r="E91" s="252"/>
      <c r="F91" s="252"/>
      <c r="G91" s="252"/>
      <c r="H91" s="252"/>
      <c r="I91" s="252"/>
      <c r="J91" s="252"/>
      <c r="K91" s="252"/>
    </row>
    <row r="92" s="250" customFormat="1" customHeight="1" spans="2:11">
      <c r="B92" s="252"/>
      <c r="C92" s="252"/>
      <c r="D92" s="252"/>
      <c r="E92" s="252"/>
      <c r="F92" s="252"/>
      <c r="G92" s="252"/>
      <c r="H92" s="252"/>
      <c r="I92" s="252"/>
      <c r="J92" s="252"/>
      <c r="K92" s="252"/>
    </row>
    <row r="93" s="250" customFormat="1" customHeight="1" spans="2:11">
      <c r="B93" s="252"/>
      <c r="C93" s="252"/>
      <c r="D93" s="252"/>
      <c r="E93" s="252"/>
      <c r="F93" s="252"/>
      <c r="G93" s="252"/>
      <c r="H93" s="252"/>
      <c r="I93" s="252"/>
      <c r="J93" s="252"/>
      <c r="K93" s="252"/>
    </row>
    <row r="94" s="250" customFormat="1" customHeight="1" spans="2:11">
      <c r="B94" s="252"/>
      <c r="C94" s="252"/>
      <c r="D94" s="252"/>
      <c r="E94" s="252"/>
      <c r="F94" s="252"/>
      <c r="G94" s="252"/>
      <c r="H94" s="252"/>
      <c r="I94" s="252"/>
      <c r="J94" s="252"/>
      <c r="K94" s="252"/>
    </row>
    <row r="95" s="250" customFormat="1" customHeight="1" spans="2:11">
      <c r="B95" s="252"/>
      <c r="C95" s="252"/>
      <c r="D95" s="252"/>
      <c r="E95" s="252"/>
      <c r="F95" s="252"/>
      <c r="G95" s="252"/>
      <c r="H95" s="252"/>
      <c r="I95" s="252"/>
      <c r="J95" s="252"/>
      <c r="K95" s="252"/>
    </row>
    <row r="96" s="250" customFormat="1" customHeight="1" spans="2:11">
      <c r="B96" s="252"/>
      <c r="C96" s="252"/>
      <c r="D96" s="252"/>
      <c r="E96" s="252"/>
      <c r="F96" s="252"/>
      <c r="G96" s="252"/>
      <c r="H96" s="252"/>
      <c r="I96" s="252"/>
      <c r="J96" s="252"/>
      <c r="K96" s="252"/>
    </row>
    <row r="97" s="250" customFormat="1" customHeight="1" spans="2:11">
      <c r="B97" s="252"/>
      <c r="C97" s="252"/>
      <c r="D97" s="252"/>
      <c r="E97" s="252"/>
      <c r="F97" s="252"/>
      <c r="G97" s="252"/>
      <c r="H97" s="252"/>
      <c r="I97" s="252"/>
      <c r="J97" s="252"/>
      <c r="K97" s="252"/>
    </row>
    <row r="98" s="250" customFormat="1" customHeight="1" spans="2:11">
      <c r="B98" s="252"/>
      <c r="C98" s="252"/>
      <c r="D98" s="252"/>
      <c r="E98" s="252"/>
      <c r="F98" s="252"/>
      <c r="G98" s="252"/>
      <c r="H98" s="252"/>
      <c r="I98" s="252"/>
      <c r="J98" s="252"/>
      <c r="K98" s="252"/>
    </row>
    <row r="99" s="250" customFormat="1" customHeight="1" spans="2:11">
      <c r="B99" s="252"/>
      <c r="C99" s="252"/>
      <c r="D99" s="252"/>
      <c r="E99" s="252"/>
      <c r="F99" s="252"/>
      <c r="G99" s="252"/>
      <c r="H99" s="252"/>
      <c r="I99" s="252"/>
      <c r="J99" s="252"/>
      <c r="K99" s="252"/>
    </row>
    <row r="100" s="250" customFormat="1" customHeight="1" spans="2:11">
      <c r="B100" s="252"/>
      <c r="C100" s="252"/>
      <c r="D100" s="252"/>
      <c r="E100" s="252"/>
      <c r="F100" s="252"/>
      <c r="G100" s="252"/>
      <c r="H100" s="252"/>
      <c r="I100" s="252"/>
      <c r="J100" s="252"/>
      <c r="K100" s="252"/>
    </row>
    <row r="101" s="250" customFormat="1" customHeight="1" spans="2:11">
      <c r="B101" s="252"/>
      <c r="C101" s="252"/>
      <c r="D101" s="252"/>
      <c r="E101" s="252"/>
      <c r="F101" s="252"/>
      <c r="G101" s="252"/>
      <c r="H101" s="252"/>
      <c r="I101" s="252"/>
      <c r="J101" s="252"/>
      <c r="K101" s="252"/>
    </row>
    <row r="102" s="250" customFormat="1" customHeight="1" spans="2:11">
      <c r="B102" s="252"/>
      <c r="C102" s="252"/>
      <c r="D102" s="252"/>
      <c r="E102" s="252"/>
      <c r="F102" s="252"/>
      <c r="G102" s="252"/>
      <c r="H102" s="252"/>
      <c r="I102" s="252"/>
      <c r="J102" s="252"/>
      <c r="K102" s="252"/>
    </row>
    <row r="103" s="250" customFormat="1" customHeight="1" spans="2:11">
      <c r="B103" s="252"/>
      <c r="C103" s="252"/>
      <c r="D103" s="252"/>
      <c r="E103" s="252"/>
      <c r="F103" s="252"/>
      <c r="G103" s="252"/>
      <c r="H103" s="252"/>
      <c r="I103" s="252"/>
      <c r="J103" s="252"/>
      <c r="K103" s="252"/>
    </row>
    <row r="104" s="250" customFormat="1" customHeight="1" spans="2:11">
      <c r="B104" s="252"/>
      <c r="C104" s="252"/>
      <c r="D104" s="252"/>
      <c r="E104" s="252"/>
      <c r="F104" s="252"/>
      <c r="G104" s="252"/>
      <c r="H104" s="252"/>
      <c r="I104" s="252"/>
      <c r="J104" s="252"/>
      <c r="K104" s="252"/>
    </row>
    <row r="105" s="250" customFormat="1" customHeight="1" spans="2:11">
      <c r="B105" s="252"/>
      <c r="C105" s="252"/>
      <c r="D105" s="252"/>
      <c r="E105" s="252"/>
      <c r="F105" s="252"/>
      <c r="G105" s="252"/>
      <c r="H105" s="252"/>
      <c r="I105" s="252"/>
      <c r="J105" s="252"/>
      <c r="K105" s="252"/>
    </row>
    <row r="106" s="250" customFormat="1" customHeight="1" spans="2:11">
      <c r="B106" s="252"/>
      <c r="C106" s="252"/>
      <c r="D106" s="252"/>
      <c r="E106" s="252"/>
      <c r="F106" s="252"/>
      <c r="G106" s="252"/>
      <c r="H106" s="252"/>
      <c r="I106" s="252"/>
      <c r="J106" s="252"/>
      <c r="K106" s="252"/>
    </row>
    <row r="107" s="250" customFormat="1" customHeight="1" spans="2:11">
      <c r="B107" s="252"/>
      <c r="C107" s="252"/>
      <c r="D107" s="252"/>
      <c r="E107" s="252"/>
      <c r="F107" s="252"/>
      <c r="G107" s="252"/>
      <c r="H107" s="252"/>
      <c r="I107" s="252"/>
      <c r="J107" s="252"/>
      <c r="K107" s="252"/>
    </row>
    <row r="108" s="250" customFormat="1" customHeight="1" spans="2:11">
      <c r="B108" s="252"/>
      <c r="C108" s="252"/>
      <c r="D108" s="252"/>
      <c r="E108" s="252"/>
      <c r="F108" s="252"/>
      <c r="G108" s="252"/>
      <c r="H108" s="252"/>
      <c r="I108" s="252"/>
      <c r="J108" s="252"/>
      <c r="K108" s="252"/>
    </row>
    <row r="109" s="250" customFormat="1" customHeight="1" spans="2:11">
      <c r="B109" s="252"/>
      <c r="C109" s="252"/>
      <c r="D109" s="252"/>
      <c r="E109" s="252"/>
      <c r="F109" s="252"/>
      <c r="G109" s="252"/>
      <c r="H109" s="252"/>
      <c r="I109" s="252"/>
      <c r="J109" s="252"/>
      <c r="K109" s="252"/>
    </row>
    <row r="110" s="250" customFormat="1" customHeight="1" spans="2:11">
      <c r="B110" s="252"/>
      <c r="C110" s="252"/>
      <c r="D110" s="252"/>
      <c r="E110" s="252"/>
      <c r="F110" s="252"/>
      <c r="G110" s="252"/>
      <c r="H110" s="252"/>
      <c r="I110" s="252"/>
      <c r="J110" s="252"/>
      <c r="K110" s="252"/>
    </row>
    <row r="111" s="250" customFormat="1" customHeight="1" spans="2:11">
      <c r="B111" s="252"/>
      <c r="C111" s="252"/>
      <c r="D111" s="252"/>
      <c r="E111" s="252"/>
      <c r="F111" s="252"/>
      <c r="G111" s="252"/>
      <c r="H111" s="252"/>
      <c r="I111" s="252"/>
      <c r="J111" s="252"/>
      <c r="K111" s="252"/>
    </row>
    <row r="112" s="250" customFormat="1" customHeight="1" spans="2:11">
      <c r="B112" s="252"/>
      <c r="C112" s="252"/>
      <c r="D112" s="252"/>
      <c r="E112" s="252"/>
      <c r="F112" s="252"/>
      <c r="G112" s="252"/>
      <c r="H112" s="252"/>
      <c r="I112" s="252"/>
      <c r="J112" s="252"/>
      <c r="K112" s="252"/>
    </row>
    <row r="113" s="250" customFormat="1" customHeight="1" spans="2:11">
      <c r="B113" s="252"/>
      <c r="C113" s="252"/>
      <c r="D113" s="252"/>
      <c r="E113" s="252"/>
      <c r="F113" s="252"/>
      <c r="G113" s="252"/>
      <c r="H113" s="252"/>
      <c r="I113" s="252"/>
      <c r="J113" s="252"/>
      <c r="K113" s="252"/>
    </row>
    <row r="114" s="250" customFormat="1" customHeight="1" spans="2:11">
      <c r="B114" s="252"/>
      <c r="C114" s="252"/>
      <c r="D114" s="252"/>
      <c r="E114" s="252"/>
      <c r="F114" s="252"/>
      <c r="G114" s="252"/>
      <c r="H114" s="252"/>
      <c r="I114" s="252"/>
      <c r="J114" s="252"/>
      <c r="K114" s="252"/>
    </row>
    <row r="115" s="250" customFormat="1" customHeight="1" spans="2:11">
      <c r="B115" s="252"/>
      <c r="C115" s="252"/>
      <c r="D115" s="252"/>
      <c r="E115" s="252"/>
      <c r="F115" s="252"/>
      <c r="G115" s="252"/>
      <c r="H115" s="252"/>
      <c r="I115" s="252"/>
      <c r="J115" s="252"/>
      <c r="K115" s="252"/>
    </row>
    <row r="116" s="250" customFormat="1" customHeight="1" spans="2:11">
      <c r="B116" s="252"/>
      <c r="C116" s="252"/>
      <c r="D116" s="252"/>
      <c r="E116" s="252"/>
      <c r="F116" s="252"/>
      <c r="G116" s="252"/>
      <c r="H116" s="252"/>
      <c r="I116" s="252"/>
      <c r="J116" s="252"/>
      <c r="K116" s="252"/>
    </row>
    <row r="117" s="250" customFormat="1" customHeight="1" spans="2:11">
      <c r="B117" s="252"/>
      <c r="C117" s="252"/>
      <c r="D117" s="252"/>
      <c r="E117" s="252"/>
      <c r="F117" s="252"/>
      <c r="G117" s="252"/>
      <c r="H117" s="252"/>
      <c r="I117" s="252"/>
      <c r="J117" s="252"/>
      <c r="K117" s="252"/>
    </row>
    <row r="118" s="250" customFormat="1" customHeight="1" spans="2:11">
      <c r="B118" s="252"/>
      <c r="C118" s="252"/>
      <c r="D118" s="252"/>
      <c r="E118" s="252"/>
      <c r="F118" s="252"/>
      <c r="G118" s="252"/>
      <c r="H118" s="252"/>
      <c r="I118" s="252"/>
      <c r="J118" s="252"/>
      <c r="K118" s="252"/>
    </row>
    <row r="119" s="250" customFormat="1" customHeight="1" spans="2:11">
      <c r="B119" s="252"/>
      <c r="C119" s="252"/>
      <c r="D119" s="252"/>
      <c r="E119" s="252"/>
      <c r="F119" s="252"/>
      <c r="G119" s="252"/>
      <c r="H119" s="252"/>
      <c r="I119" s="252"/>
      <c r="J119" s="252"/>
      <c r="K119" s="252"/>
    </row>
    <row r="120" s="250" customFormat="1" customHeight="1" spans="2:11">
      <c r="B120" s="252"/>
      <c r="C120" s="252"/>
      <c r="D120" s="252"/>
      <c r="E120" s="252"/>
      <c r="F120" s="252"/>
      <c r="G120" s="252"/>
      <c r="H120" s="252"/>
      <c r="I120" s="252"/>
      <c r="J120" s="252"/>
      <c r="K120" s="252"/>
    </row>
    <row r="121" s="250" customFormat="1" customHeight="1" spans="2:11">
      <c r="B121" s="252"/>
      <c r="C121" s="252"/>
      <c r="D121" s="252"/>
      <c r="E121" s="252"/>
      <c r="F121" s="252"/>
      <c r="G121" s="252"/>
      <c r="H121" s="252"/>
      <c r="I121" s="252"/>
      <c r="J121" s="252"/>
      <c r="K121" s="252"/>
    </row>
    <row r="122" s="250" customFormat="1" customHeight="1" spans="2:11">
      <c r="B122" s="252"/>
      <c r="C122" s="252"/>
      <c r="D122" s="252"/>
      <c r="E122" s="252"/>
      <c r="F122" s="252"/>
      <c r="G122" s="252"/>
      <c r="H122" s="252"/>
      <c r="I122" s="252"/>
      <c r="J122" s="252"/>
      <c r="K122" s="252"/>
    </row>
    <row r="123" s="250" customFormat="1" customHeight="1" spans="2:11">
      <c r="B123" s="252"/>
      <c r="C123" s="252"/>
      <c r="D123" s="252"/>
      <c r="E123" s="252"/>
      <c r="F123" s="252"/>
      <c r="G123" s="252"/>
      <c r="H123" s="252"/>
      <c r="I123" s="252"/>
      <c r="J123" s="252"/>
      <c r="K123" s="252"/>
    </row>
    <row r="124" s="250" customFormat="1" customHeight="1" spans="2:11">
      <c r="B124" s="252"/>
      <c r="C124" s="252"/>
      <c r="D124" s="252"/>
      <c r="E124" s="252"/>
      <c r="F124" s="252"/>
      <c r="G124" s="252"/>
      <c r="H124" s="252"/>
      <c r="I124" s="252"/>
      <c r="J124" s="252"/>
      <c r="K124" s="252"/>
    </row>
    <row r="125" s="250" customFormat="1" customHeight="1" spans="2:11">
      <c r="B125" s="252"/>
      <c r="C125" s="252"/>
      <c r="D125" s="252"/>
      <c r="E125" s="252"/>
      <c r="F125" s="252"/>
      <c r="G125" s="252"/>
      <c r="H125" s="252"/>
      <c r="I125" s="252"/>
      <c r="J125" s="252"/>
      <c r="K125" s="252"/>
    </row>
    <row r="126" s="250" customFormat="1" customHeight="1" spans="2:11">
      <c r="B126" s="252"/>
      <c r="C126" s="252"/>
      <c r="D126" s="252"/>
      <c r="E126" s="252"/>
      <c r="F126" s="252"/>
      <c r="G126" s="252"/>
      <c r="H126" s="252"/>
      <c r="I126" s="252"/>
      <c r="J126" s="252"/>
      <c r="K126" s="252"/>
    </row>
    <row r="127" s="250" customFormat="1" customHeight="1" spans="2:11">
      <c r="B127" s="252"/>
      <c r="C127" s="252"/>
      <c r="D127" s="252"/>
      <c r="E127" s="252"/>
      <c r="F127" s="252"/>
      <c r="G127" s="252"/>
      <c r="H127" s="252"/>
      <c r="I127" s="252"/>
      <c r="J127" s="252"/>
      <c r="K127" s="252"/>
    </row>
    <row r="128" s="250" customFormat="1" customHeight="1" spans="2:11">
      <c r="B128" s="252"/>
      <c r="C128" s="252"/>
      <c r="D128" s="252"/>
      <c r="E128" s="252"/>
      <c r="F128" s="252"/>
      <c r="G128" s="252"/>
      <c r="H128" s="252"/>
      <c r="I128" s="252"/>
      <c r="J128" s="252"/>
      <c r="K128" s="252"/>
    </row>
    <row r="129" s="250" customFormat="1" customHeight="1" spans="2:11">
      <c r="B129" s="252"/>
      <c r="C129" s="252"/>
      <c r="D129" s="252"/>
      <c r="E129" s="252"/>
      <c r="F129" s="252"/>
      <c r="G129" s="252"/>
      <c r="H129" s="252"/>
      <c r="I129" s="252"/>
      <c r="J129" s="252"/>
      <c r="K129" s="252"/>
    </row>
    <row r="130" s="250" customFormat="1" customHeight="1" spans="2:11">
      <c r="B130" s="252"/>
      <c r="C130" s="252"/>
      <c r="D130" s="252"/>
      <c r="E130" s="252"/>
      <c r="F130" s="252"/>
      <c r="G130" s="252"/>
      <c r="H130" s="252"/>
      <c r="I130" s="252"/>
      <c r="J130" s="252"/>
      <c r="K130" s="252"/>
    </row>
    <row r="131" s="250" customFormat="1" customHeight="1" spans="2:11">
      <c r="B131" s="252"/>
      <c r="C131" s="252"/>
      <c r="D131" s="252"/>
      <c r="E131" s="252"/>
      <c r="F131" s="252"/>
      <c r="G131" s="252"/>
      <c r="H131" s="252"/>
      <c r="I131" s="252"/>
      <c r="J131" s="252"/>
      <c r="K131" s="252"/>
    </row>
    <row r="132" s="250" customFormat="1" customHeight="1" spans="2:11">
      <c r="B132" s="252"/>
      <c r="C132" s="252"/>
      <c r="D132" s="252"/>
      <c r="E132" s="252"/>
      <c r="F132" s="252"/>
      <c r="G132" s="252"/>
      <c r="H132" s="252"/>
      <c r="I132" s="252"/>
      <c r="J132" s="252"/>
      <c r="K132" s="252"/>
    </row>
    <row r="133" s="250" customFormat="1" customHeight="1" spans="2:11">
      <c r="B133" s="252"/>
      <c r="C133" s="252"/>
      <c r="D133" s="252"/>
      <c r="E133" s="252"/>
      <c r="F133" s="252"/>
      <c r="G133" s="252"/>
      <c r="H133" s="252"/>
      <c r="I133" s="252"/>
      <c r="J133" s="252"/>
      <c r="K133" s="252"/>
    </row>
    <row r="134" s="250" customFormat="1" customHeight="1" spans="2:11">
      <c r="B134" s="252"/>
      <c r="C134" s="252"/>
      <c r="D134" s="252"/>
      <c r="E134" s="252"/>
      <c r="F134" s="252"/>
      <c r="G134" s="252"/>
      <c r="H134" s="252"/>
      <c r="I134" s="252"/>
      <c r="J134" s="252"/>
      <c r="K134" s="252"/>
    </row>
    <row r="135" s="250" customFormat="1" customHeight="1" spans="2:11">
      <c r="B135" s="252"/>
      <c r="C135" s="252"/>
      <c r="D135" s="252"/>
      <c r="E135" s="252"/>
      <c r="F135" s="252"/>
      <c r="G135" s="252"/>
      <c r="H135" s="252"/>
      <c r="I135" s="252"/>
      <c r="J135" s="252"/>
      <c r="K135" s="252"/>
    </row>
    <row r="136" s="250" customFormat="1" customHeight="1" spans="2:11">
      <c r="B136" s="252"/>
      <c r="C136" s="252"/>
      <c r="D136" s="252"/>
      <c r="E136" s="252"/>
      <c r="F136" s="252"/>
      <c r="G136" s="252"/>
      <c r="H136" s="252"/>
      <c r="I136" s="252"/>
      <c r="J136" s="252"/>
      <c r="K136" s="252"/>
    </row>
    <row r="137" s="250" customFormat="1" customHeight="1" spans="2:11">
      <c r="B137" s="252"/>
      <c r="C137" s="252"/>
      <c r="D137" s="252"/>
      <c r="E137" s="252"/>
      <c r="F137" s="252"/>
      <c r="G137" s="252"/>
      <c r="H137" s="252"/>
      <c r="I137" s="252"/>
      <c r="J137" s="252"/>
      <c r="K137" s="252"/>
    </row>
    <row r="138" s="250" customFormat="1" customHeight="1" spans="2:11">
      <c r="B138" s="252"/>
      <c r="C138" s="252"/>
      <c r="D138" s="252"/>
      <c r="E138" s="252"/>
      <c r="F138" s="252"/>
      <c r="G138" s="252"/>
      <c r="H138" s="252"/>
      <c r="I138" s="252"/>
      <c r="J138" s="252"/>
      <c r="K138" s="252"/>
    </row>
    <row r="139" s="250" customFormat="1" customHeight="1" spans="2:11">
      <c r="B139" s="252"/>
      <c r="C139" s="252"/>
      <c r="D139" s="252"/>
      <c r="E139" s="252"/>
      <c r="F139" s="252"/>
      <c r="G139" s="252"/>
      <c r="H139" s="252"/>
      <c r="I139" s="252"/>
      <c r="J139" s="252"/>
      <c r="K139" s="252"/>
    </row>
    <row r="140" s="250" customFormat="1" customHeight="1" spans="2:11">
      <c r="B140" s="252"/>
      <c r="C140" s="252"/>
      <c r="D140" s="252"/>
      <c r="E140" s="252"/>
      <c r="F140" s="252"/>
      <c r="G140" s="252"/>
      <c r="H140" s="252"/>
      <c r="I140" s="252"/>
      <c r="J140" s="252"/>
      <c r="K140" s="252"/>
    </row>
    <row r="141" s="250" customFormat="1" customHeight="1" spans="2:11">
      <c r="B141" s="252"/>
      <c r="C141" s="252"/>
      <c r="D141" s="252"/>
      <c r="E141" s="252"/>
      <c r="F141" s="252"/>
      <c r="G141" s="252"/>
      <c r="H141" s="252"/>
      <c r="I141" s="252"/>
      <c r="J141" s="252"/>
      <c r="K141" s="252"/>
    </row>
    <row r="142" s="250" customFormat="1" customHeight="1" spans="2:11">
      <c r="B142" s="252"/>
      <c r="C142" s="252"/>
      <c r="D142" s="252"/>
      <c r="E142" s="252"/>
      <c r="F142" s="252"/>
      <c r="G142" s="252"/>
      <c r="H142" s="252"/>
      <c r="I142" s="252"/>
      <c r="J142" s="252"/>
      <c r="K142" s="252"/>
    </row>
    <row r="143" s="250" customFormat="1" customHeight="1" spans="2:11">
      <c r="B143" s="252"/>
      <c r="C143" s="252"/>
      <c r="D143" s="252"/>
      <c r="E143" s="252"/>
      <c r="F143" s="252"/>
      <c r="G143" s="252"/>
      <c r="H143" s="252"/>
      <c r="I143" s="252"/>
      <c r="J143" s="252"/>
      <c r="K143" s="252"/>
    </row>
    <row r="144" s="250" customFormat="1" customHeight="1" spans="2:11">
      <c r="B144" s="252"/>
      <c r="C144" s="252"/>
      <c r="D144" s="252"/>
      <c r="E144" s="252"/>
      <c r="F144" s="252"/>
      <c r="G144" s="252"/>
      <c r="H144" s="252"/>
      <c r="I144" s="252"/>
      <c r="J144" s="252"/>
      <c r="K144" s="252"/>
    </row>
    <row r="145" s="250" customFormat="1" customHeight="1" spans="2:11">
      <c r="B145" s="252"/>
      <c r="C145" s="252"/>
      <c r="D145" s="252"/>
      <c r="E145" s="252"/>
      <c r="F145" s="252"/>
      <c r="G145" s="252"/>
      <c r="H145" s="252"/>
      <c r="I145" s="252"/>
      <c r="J145" s="252"/>
      <c r="K145" s="252"/>
    </row>
    <row r="146" s="250" customFormat="1" customHeight="1" spans="2:11">
      <c r="B146" s="252"/>
      <c r="C146" s="252"/>
      <c r="D146" s="252"/>
      <c r="E146" s="252"/>
      <c r="F146" s="252"/>
      <c r="G146" s="252"/>
      <c r="H146" s="252"/>
      <c r="I146" s="252"/>
      <c r="J146" s="252"/>
      <c r="K146" s="252"/>
    </row>
    <row r="147" s="250" customFormat="1" customHeight="1" spans="2:11">
      <c r="B147" s="252"/>
      <c r="C147" s="252"/>
      <c r="D147" s="252"/>
      <c r="E147" s="252"/>
      <c r="F147" s="252"/>
      <c r="G147" s="252"/>
      <c r="H147" s="252"/>
      <c r="I147" s="252"/>
      <c r="J147" s="252"/>
      <c r="K147" s="252"/>
    </row>
    <row r="148" s="250" customFormat="1" customHeight="1" spans="2:11">
      <c r="B148" s="252"/>
      <c r="C148" s="252"/>
      <c r="D148" s="252"/>
      <c r="E148" s="252"/>
      <c r="F148" s="252"/>
      <c r="G148" s="252"/>
      <c r="H148" s="252"/>
      <c r="I148" s="252"/>
      <c r="J148" s="252"/>
      <c r="K148" s="252"/>
    </row>
    <row r="149" s="250" customFormat="1" customHeight="1" spans="2:11">
      <c r="B149" s="252"/>
      <c r="C149" s="252"/>
      <c r="D149" s="252"/>
      <c r="E149" s="252"/>
      <c r="F149" s="252"/>
      <c r="G149" s="252"/>
      <c r="H149" s="252"/>
      <c r="I149" s="252"/>
      <c r="J149" s="252"/>
      <c r="K149" s="252"/>
    </row>
    <row r="150" s="250" customFormat="1" customHeight="1" spans="2:11">
      <c r="B150" s="252"/>
      <c r="C150" s="252"/>
      <c r="D150" s="252"/>
      <c r="E150" s="252"/>
      <c r="F150" s="252"/>
      <c r="G150" s="252"/>
      <c r="H150" s="252"/>
      <c r="I150" s="252"/>
      <c r="J150" s="252"/>
      <c r="K150" s="252"/>
    </row>
    <row r="151" s="250" customFormat="1" customHeight="1" spans="2:11">
      <c r="B151" s="252"/>
      <c r="C151" s="252"/>
      <c r="D151" s="252"/>
      <c r="E151" s="252"/>
      <c r="F151" s="252"/>
      <c r="G151" s="252"/>
      <c r="H151" s="252"/>
      <c r="I151" s="252"/>
      <c r="J151" s="252"/>
      <c r="K151" s="252"/>
    </row>
    <row r="152" s="250" customFormat="1" customHeight="1" spans="2:11">
      <c r="B152" s="252"/>
      <c r="C152" s="252"/>
      <c r="D152" s="252"/>
      <c r="E152" s="252"/>
      <c r="F152" s="252"/>
      <c r="G152" s="252"/>
      <c r="H152" s="252"/>
      <c r="I152" s="252"/>
      <c r="J152" s="252"/>
      <c r="K152" s="252"/>
    </row>
    <row r="153" s="250" customFormat="1" customHeight="1" spans="2:11">
      <c r="B153" s="252"/>
      <c r="C153" s="252"/>
      <c r="D153" s="252"/>
      <c r="E153" s="252"/>
      <c r="F153" s="252"/>
      <c r="G153" s="252"/>
      <c r="H153" s="252"/>
      <c r="I153" s="252"/>
      <c r="J153" s="252"/>
      <c r="K153" s="252"/>
    </row>
    <row r="154" s="250" customFormat="1" customHeight="1" spans="2:11">
      <c r="B154" s="252"/>
      <c r="C154" s="252"/>
      <c r="D154" s="252"/>
      <c r="E154" s="252"/>
      <c r="F154" s="252"/>
      <c r="G154" s="252"/>
      <c r="H154" s="252"/>
      <c r="I154" s="252"/>
      <c r="J154" s="252"/>
      <c r="K154" s="252"/>
    </row>
    <row r="155" s="250" customFormat="1" customHeight="1" spans="2:11">
      <c r="B155" s="252"/>
      <c r="C155" s="252"/>
      <c r="D155" s="252"/>
      <c r="E155" s="252"/>
      <c r="F155" s="252"/>
      <c r="G155" s="252"/>
      <c r="H155" s="252"/>
      <c r="I155" s="252"/>
      <c r="J155" s="252"/>
      <c r="K155" s="252"/>
    </row>
    <row r="156" s="250" customFormat="1" customHeight="1" spans="2:11">
      <c r="B156" s="252"/>
      <c r="C156" s="252"/>
      <c r="D156" s="252"/>
      <c r="E156" s="252"/>
      <c r="F156" s="252"/>
      <c r="G156" s="252"/>
      <c r="H156" s="252"/>
      <c r="I156" s="252"/>
      <c r="J156" s="252"/>
      <c r="K156" s="252"/>
    </row>
    <row r="157" s="250" customFormat="1" customHeight="1" spans="2:11">
      <c r="B157" s="252"/>
      <c r="C157" s="252"/>
      <c r="D157" s="252"/>
      <c r="E157" s="252"/>
      <c r="F157" s="252"/>
      <c r="G157" s="252"/>
      <c r="H157" s="252"/>
      <c r="I157" s="252"/>
      <c r="J157" s="252"/>
      <c r="K157" s="252"/>
    </row>
    <row r="158" s="250" customFormat="1" customHeight="1" spans="2:11">
      <c r="B158" s="252"/>
      <c r="C158" s="252"/>
      <c r="D158" s="252"/>
      <c r="E158" s="252"/>
      <c r="F158" s="252"/>
      <c r="G158" s="252"/>
      <c r="H158" s="252"/>
      <c r="I158" s="252"/>
      <c r="J158" s="252"/>
      <c r="K158" s="252"/>
    </row>
    <row r="159" s="250" customFormat="1" customHeight="1" spans="2:11">
      <c r="B159" s="252"/>
      <c r="C159" s="252"/>
      <c r="D159" s="252"/>
      <c r="E159" s="252"/>
      <c r="F159" s="252"/>
      <c r="G159" s="252"/>
      <c r="H159" s="252"/>
      <c r="I159" s="252"/>
      <c r="J159" s="252"/>
      <c r="K159" s="252"/>
    </row>
    <row r="160" s="250" customFormat="1" customHeight="1" spans="2:11">
      <c r="B160" s="252"/>
      <c r="C160" s="252"/>
      <c r="D160" s="252"/>
      <c r="E160" s="252"/>
      <c r="F160" s="252"/>
      <c r="G160" s="252"/>
      <c r="H160" s="252"/>
      <c r="I160" s="252"/>
      <c r="J160" s="252"/>
      <c r="K160" s="252"/>
    </row>
    <row r="161" s="250" customFormat="1" customHeight="1" spans="2:11">
      <c r="B161" s="252"/>
      <c r="C161" s="252"/>
      <c r="D161" s="252"/>
      <c r="E161" s="252"/>
      <c r="F161" s="252"/>
      <c r="G161" s="252"/>
      <c r="H161" s="252"/>
      <c r="I161" s="252"/>
      <c r="J161" s="252"/>
      <c r="K161" s="252"/>
    </row>
    <row r="162" s="250" customFormat="1" customHeight="1" spans="2:11">
      <c r="B162" s="252"/>
      <c r="C162" s="252"/>
      <c r="D162" s="252"/>
      <c r="E162" s="252"/>
      <c r="F162" s="252"/>
      <c r="G162" s="252"/>
      <c r="H162" s="252"/>
      <c r="I162" s="252"/>
      <c r="J162" s="252"/>
      <c r="K162" s="252"/>
    </row>
    <row r="163" s="250" customFormat="1" customHeight="1" spans="2:11">
      <c r="B163" s="252"/>
      <c r="C163" s="252"/>
      <c r="D163" s="252"/>
      <c r="E163" s="252"/>
      <c r="F163" s="252"/>
      <c r="G163" s="252"/>
      <c r="H163" s="252"/>
      <c r="I163" s="252"/>
      <c r="J163" s="252"/>
      <c r="K163" s="252"/>
    </row>
    <row r="164" s="250" customFormat="1" customHeight="1" spans="2:11">
      <c r="B164" s="252"/>
      <c r="C164" s="252"/>
      <c r="D164" s="252"/>
      <c r="E164" s="252"/>
      <c r="F164" s="252"/>
      <c r="G164" s="252"/>
      <c r="H164" s="252"/>
      <c r="I164" s="252"/>
      <c r="J164" s="252"/>
      <c r="K164" s="252"/>
    </row>
    <row r="165" s="250" customFormat="1" customHeight="1" spans="2:11">
      <c r="B165" s="252"/>
      <c r="C165" s="252"/>
      <c r="D165" s="252"/>
      <c r="E165" s="252"/>
      <c r="F165" s="252"/>
      <c r="G165" s="252"/>
      <c r="H165" s="252"/>
      <c r="I165" s="252"/>
      <c r="J165" s="252"/>
      <c r="K165" s="252"/>
    </row>
    <row r="166" s="250" customFormat="1" customHeight="1" spans="2:11">
      <c r="B166" s="252"/>
      <c r="C166" s="252"/>
      <c r="D166" s="252"/>
      <c r="E166" s="252"/>
      <c r="F166" s="252"/>
      <c r="G166" s="252"/>
      <c r="H166" s="252"/>
      <c r="I166" s="252"/>
      <c r="J166" s="252"/>
      <c r="K166" s="252"/>
    </row>
    <row r="167" s="250" customFormat="1" customHeight="1" spans="2:11">
      <c r="B167" s="252"/>
      <c r="C167" s="252"/>
      <c r="D167" s="252"/>
      <c r="E167" s="252"/>
      <c r="F167" s="252"/>
      <c r="G167" s="252"/>
      <c r="H167" s="252"/>
      <c r="I167" s="252"/>
      <c r="J167" s="252"/>
      <c r="K167" s="252"/>
    </row>
    <row r="168" s="250" customFormat="1" customHeight="1" spans="2:11">
      <c r="B168" s="252"/>
      <c r="C168" s="252"/>
      <c r="D168" s="252"/>
      <c r="E168" s="252"/>
      <c r="F168" s="252"/>
      <c r="G168" s="252"/>
      <c r="H168" s="252"/>
      <c r="I168" s="252"/>
      <c r="J168" s="252"/>
      <c r="K168" s="252"/>
    </row>
    <row r="169" s="250" customFormat="1" customHeight="1" spans="2:11">
      <c r="B169" s="252"/>
      <c r="C169" s="252"/>
      <c r="D169" s="252"/>
      <c r="E169" s="252"/>
      <c r="F169" s="252"/>
      <c r="G169" s="252"/>
      <c r="H169" s="252"/>
      <c r="I169" s="252"/>
      <c r="J169" s="252"/>
      <c r="K169" s="252"/>
    </row>
    <row r="170" s="250" customFormat="1" customHeight="1" spans="2:11">
      <c r="B170" s="252"/>
      <c r="C170" s="252"/>
      <c r="D170" s="252"/>
      <c r="E170" s="252"/>
      <c r="F170" s="252"/>
      <c r="G170" s="252"/>
      <c r="H170" s="252"/>
      <c r="I170" s="252"/>
      <c r="J170" s="252"/>
      <c r="K170" s="252"/>
    </row>
    <row r="171" s="250" customFormat="1" customHeight="1" spans="2:11">
      <c r="B171" s="252"/>
      <c r="C171" s="252"/>
      <c r="D171" s="252"/>
      <c r="E171" s="252"/>
      <c r="F171" s="252"/>
      <c r="G171" s="252"/>
      <c r="H171" s="252"/>
      <c r="I171" s="252"/>
      <c r="J171" s="252"/>
      <c r="K171" s="252"/>
    </row>
    <row r="172" s="250" customFormat="1" customHeight="1" spans="2:11">
      <c r="B172" s="252"/>
      <c r="C172" s="252"/>
      <c r="D172" s="252"/>
      <c r="E172" s="252"/>
      <c r="F172" s="252"/>
      <c r="G172" s="252"/>
      <c r="H172" s="252"/>
      <c r="I172" s="252"/>
      <c r="J172" s="252"/>
      <c r="K172" s="252"/>
    </row>
    <row r="173" s="250" customFormat="1" customHeight="1" spans="2:11">
      <c r="B173" s="252"/>
      <c r="C173" s="252"/>
      <c r="D173" s="252"/>
      <c r="E173" s="252"/>
      <c r="F173" s="252"/>
      <c r="G173" s="252"/>
      <c r="H173" s="252"/>
      <c r="I173" s="252"/>
      <c r="J173" s="252"/>
      <c r="K173" s="252"/>
    </row>
    <row r="174" s="250" customFormat="1" customHeight="1" spans="2:11">
      <c r="B174" s="252"/>
      <c r="C174" s="252"/>
      <c r="D174" s="252"/>
      <c r="E174" s="252"/>
      <c r="F174" s="252"/>
      <c r="G174" s="252"/>
      <c r="H174" s="252"/>
      <c r="I174" s="252"/>
      <c r="J174" s="252"/>
      <c r="K174" s="252"/>
    </row>
    <row r="175" s="250" customFormat="1" customHeight="1" spans="2:11">
      <c r="B175" s="252"/>
      <c r="C175" s="252"/>
      <c r="D175" s="252"/>
      <c r="E175" s="252"/>
      <c r="F175" s="252"/>
      <c r="G175" s="252"/>
      <c r="H175" s="252"/>
      <c r="I175" s="252"/>
      <c r="J175" s="252"/>
      <c r="K175" s="252"/>
    </row>
    <row r="176" s="250" customFormat="1" customHeight="1" spans="2:11">
      <c r="B176" s="252"/>
      <c r="C176" s="252"/>
      <c r="D176" s="252"/>
      <c r="E176" s="252"/>
      <c r="F176" s="252"/>
      <c r="G176" s="252"/>
      <c r="H176" s="252"/>
      <c r="I176" s="252"/>
      <c r="J176" s="252"/>
      <c r="K176" s="252"/>
    </row>
    <row r="177" s="250" customFormat="1" customHeight="1" spans="2:11">
      <c r="B177" s="252"/>
      <c r="C177" s="252"/>
      <c r="D177" s="252"/>
      <c r="E177" s="252"/>
      <c r="F177" s="252"/>
      <c r="G177" s="252"/>
      <c r="H177" s="252"/>
      <c r="I177" s="252"/>
      <c r="J177" s="252"/>
      <c r="K177" s="252"/>
    </row>
    <row r="178" s="250" customFormat="1" customHeight="1" spans="2:11">
      <c r="B178" s="252"/>
      <c r="C178" s="252"/>
      <c r="D178" s="252"/>
      <c r="E178" s="252"/>
      <c r="F178" s="252"/>
      <c r="G178" s="252"/>
      <c r="H178" s="252"/>
      <c r="I178" s="252"/>
      <c r="J178" s="252"/>
      <c r="K178" s="252"/>
    </row>
    <row r="179" s="250" customFormat="1" customHeight="1" spans="2:11">
      <c r="B179" s="252"/>
      <c r="C179" s="252"/>
      <c r="D179" s="252"/>
      <c r="E179" s="252"/>
      <c r="F179" s="252"/>
      <c r="G179" s="252"/>
      <c r="H179" s="252"/>
      <c r="I179" s="252"/>
      <c r="J179" s="252"/>
      <c r="K179" s="252"/>
    </row>
    <row r="180" s="250" customFormat="1" customHeight="1" spans="2:11">
      <c r="B180" s="252"/>
      <c r="C180" s="252"/>
      <c r="D180" s="252"/>
      <c r="E180" s="252"/>
      <c r="F180" s="252"/>
      <c r="G180" s="252"/>
      <c r="H180" s="252"/>
      <c r="I180" s="252"/>
      <c r="J180" s="252"/>
      <c r="K180" s="252"/>
    </row>
    <row r="181" s="250" customFormat="1" customHeight="1" spans="2:11">
      <c r="B181" s="252"/>
      <c r="C181" s="252"/>
      <c r="D181" s="252"/>
      <c r="E181" s="252"/>
      <c r="F181" s="252"/>
      <c r="G181" s="252"/>
      <c r="H181" s="252"/>
      <c r="I181" s="252"/>
      <c r="J181" s="252"/>
      <c r="K181" s="252"/>
    </row>
    <row r="182" s="250" customFormat="1" customHeight="1" spans="2:11">
      <c r="B182" s="252"/>
      <c r="C182" s="252"/>
      <c r="D182" s="252"/>
      <c r="E182" s="252"/>
      <c r="F182" s="252"/>
      <c r="G182" s="252"/>
      <c r="H182" s="252"/>
      <c r="I182" s="252"/>
      <c r="J182" s="252"/>
      <c r="K182" s="252"/>
    </row>
    <row r="183" s="250" customFormat="1" customHeight="1" spans="2:11">
      <c r="B183" s="252"/>
      <c r="C183" s="252"/>
      <c r="D183" s="252"/>
      <c r="E183" s="252"/>
      <c r="F183" s="252"/>
      <c r="G183" s="252"/>
      <c r="H183" s="252"/>
      <c r="I183" s="252"/>
      <c r="J183" s="252"/>
      <c r="K183" s="252"/>
    </row>
    <row r="184" s="250" customFormat="1" customHeight="1" spans="2:11">
      <c r="B184" s="252"/>
      <c r="C184" s="252"/>
      <c r="D184" s="252"/>
      <c r="E184" s="252"/>
      <c r="F184" s="252"/>
      <c r="G184" s="252"/>
      <c r="H184" s="252"/>
      <c r="I184" s="252"/>
      <c r="J184" s="252"/>
      <c r="K184" s="252"/>
    </row>
    <row r="185" s="250" customFormat="1" customHeight="1" spans="2:11">
      <c r="B185" s="252"/>
      <c r="C185" s="252"/>
      <c r="D185" s="252"/>
      <c r="E185" s="252"/>
      <c r="F185" s="252"/>
      <c r="G185" s="252"/>
      <c r="H185" s="252"/>
      <c r="I185" s="252"/>
      <c r="J185" s="252"/>
      <c r="K185" s="252"/>
    </row>
    <row r="186" s="250" customFormat="1" customHeight="1" spans="2:11">
      <c r="B186" s="252"/>
      <c r="C186" s="252"/>
      <c r="D186" s="252"/>
      <c r="E186" s="252"/>
      <c r="F186" s="252"/>
      <c r="G186" s="252"/>
      <c r="H186" s="252"/>
      <c r="I186" s="252"/>
      <c r="J186" s="252"/>
      <c r="K186" s="252"/>
    </row>
    <row r="187" s="250" customFormat="1" customHeight="1" spans="2:11">
      <c r="B187" s="252"/>
      <c r="C187" s="252"/>
      <c r="D187" s="252"/>
      <c r="E187" s="252"/>
      <c r="F187" s="252"/>
      <c r="G187" s="252"/>
      <c r="H187" s="252"/>
      <c r="I187" s="252"/>
      <c r="J187" s="252"/>
      <c r="K187" s="252"/>
    </row>
    <row r="188" s="250" customFormat="1" customHeight="1" spans="2:11">
      <c r="B188" s="252"/>
      <c r="C188" s="252"/>
      <c r="D188" s="252"/>
      <c r="E188" s="252"/>
      <c r="F188" s="252"/>
      <c r="G188" s="252"/>
      <c r="H188" s="252"/>
      <c r="I188" s="252"/>
      <c r="J188" s="252"/>
      <c r="K188" s="252"/>
    </row>
    <row r="189" s="250" customFormat="1" customHeight="1" spans="2:11">
      <c r="B189" s="252"/>
      <c r="C189" s="252"/>
      <c r="D189" s="252"/>
      <c r="E189" s="252"/>
      <c r="F189" s="252"/>
      <c r="G189" s="252"/>
      <c r="H189" s="252"/>
      <c r="I189" s="252"/>
      <c r="J189" s="252"/>
      <c r="K189" s="252"/>
    </row>
    <row r="190" s="250" customFormat="1" customHeight="1" spans="2:11">
      <c r="B190" s="252"/>
      <c r="C190" s="252"/>
      <c r="D190" s="252"/>
      <c r="E190" s="252"/>
      <c r="F190" s="252"/>
      <c r="G190" s="252"/>
      <c r="H190" s="252"/>
      <c r="I190" s="252"/>
      <c r="J190" s="252"/>
      <c r="K190" s="252"/>
    </row>
    <row r="191" s="250" customFormat="1" customHeight="1" spans="2:11">
      <c r="B191" s="252"/>
      <c r="C191" s="252"/>
      <c r="D191" s="252"/>
      <c r="E191" s="252"/>
      <c r="F191" s="252"/>
      <c r="G191" s="252"/>
      <c r="H191" s="252"/>
      <c r="I191" s="252"/>
      <c r="J191" s="252"/>
      <c r="K191" s="252"/>
    </row>
    <row r="192" s="250" customFormat="1" customHeight="1" spans="2:11">
      <c r="B192" s="252"/>
      <c r="C192" s="252"/>
      <c r="D192" s="252"/>
      <c r="E192" s="252"/>
      <c r="F192" s="252"/>
      <c r="G192" s="252"/>
      <c r="H192" s="252"/>
      <c r="I192" s="252"/>
      <c r="J192" s="252"/>
      <c r="K192" s="252"/>
    </row>
    <row r="193" s="250" customFormat="1" customHeight="1" spans="2:11">
      <c r="B193" s="252"/>
      <c r="C193" s="252"/>
      <c r="D193" s="252"/>
      <c r="E193" s="252"/>
      <c r="F193" s="252"/>
      <c r="G193" s="252"/>
      <c r="H193" s="252"/>
      <c r="I193" s="252"/>
      <c r="J193" s="252"/>
      <c r="K193" s="252"/>
    </row>
    <row r="194" s="250" customFormat="1" customHeight="1" spans="2:11">
      <c r="B194" s="252"/>
      <c r="C194" s="252"/>
      <c r="D194" s="252"/>
      <c r="E194" s="252"/>
      <c r="F194" s="252"/>
      <c r="G194" s="252"/>
      <c r="H194" s="252"/>
      <c r="I194" s="252"/>
      <c r="J194" s="252"/>
      <c r="K194" s="252"/>
    </row>
    <row r="195" s="250" customFormat="1" customHeight="1" spans="2:11">
      <c r="B195" s="252"/>
      <c r="C195" s="252"/>
      <c r="D195" s="252"/>
      <c r="E195" s="252"/>
      <c r="F195" s="252"/>
      <c r="G195" s="252"/>
      <c r="H195" s="252"/>
      <c r="I195" s="252"/>
      <c r="J195" s="252"/>
      <c r="K195" s="252"/>
    </row>
    <row r="196" s="250" customFormat="1" customHeight="1" spans="2:11">
      <c r="B196" s="252"/>
      <c r="C196" s="252"/>
      <c r="D196" s="252"/>
      <c r="E196" s="252"/>
      <c r="F196" s="252"/>
      <c r="G196" s="252"/>
      <c r="H196" s="252"/>
      <c r="I196" s="252"/>
      <c r="J196" s="252"/>
      <c r="K196" s="252"/>
    </row>
    <row r="197" s="250" customFormat="1" customHeight="1" spans="2:11">
      <c r="B197" s="252"/>
      <c r="C197" s="252"/>
      <c r="D197" s="252"/>
      <c r="E197" s="252"/>
      <c r="F197" s="252"/>
      <c r="G197" s="252"/>
      <c r="H197" s="252"/>
      <c r="I197" s="252"/>
      <c r="J197" s="252"/>
      <c r="K197" s="252"/>
    </row>
    <row r="198" s="250" customFormat="1" customHeight="1" spans="2:11">
      <c r="B198" s="252"/>
      <c r="C198" s="252"/>
      <c r="D198" s="252"/>
      <c r="E198" s="252"/>
      <c r="F198" s="252"/>
      <c r="G198" s="252"/>
      <c r="H198" s="252"/>
      <c r="I198" s="252"/>
      <c r="J198" s="252"/>
      <c r="K198" s="252"/>
    </row>
    <row r="199" s="250" customFormat="1" customHeight="1" spans="2:11">
      <c r="B199" s="252"/>
      <c r="C199" s="252"/>
      <c r="D199" s="252"/>
      <c r="E199" s="252"/>
      <c r="F199" s="252"/>
      <c r="G199" s="252"/>
      <c r="H199" s="252"/>
      <c r="I199" s="252"/>
      <c r="J199" s="252"/>
      <c r="K199" s="252"/>
    </row>
    <row r="200" s="250" customFormat="1" customHeight="1" spans="2:11">
      <c r="B200" s="252"/>
      <c r="C200" s="252"/>
      <c r="D200" s="252"/>
      <c r="E200" s="252"/>
      <c r="F200" s="252"/>
      <c r="G200" s="252"/>
      <c r="H200" s="252"/>
      <c r="I200" s="252"/>
      <c r="J200" s="252"/>
      <c r="K200" s="252"/>
    </row>
    <row r="201" s="250" customFormat="1" customHeight="1" spans="2:11">
      <c r="B201" s="252"/>
      <c r="C201" s="252"/>
      <c r="D201" s="252"/>
      <c r="E201" s="252"/>
      <c r="F201" s="252"/>
      <c r="G201" s="252"/>
      <c r="H201" s="252"/>
      <c r="I201" s="252"/>
      <c r="J201" s="252"/>
      <c r="K201" s="252"/>
    </row>
    <row r="202" s="250" customFormat="1" customHeight="1" spans="2:11">
      <c r="B202" s="252"/>
      <c r="C202" s="252"/>
      <c r="D202" s="252"/>
      <c r="E202" s="252"/>
      <c r="F202" s="252"/>
      <c r="G202" s="252"/>
      <c r="H202" s="252"/>
      <c r="I202" s="252"/>
      <c r="J202" s="252"/>
      <c r="K202" s="252"/>
    </row>
    <row r="203" s="250" customFormat="1" customHeight="1" spans="2:11">
      <c r="B203" s="252"/>
      <c r="C203" s="252"/>
      <c r="D203" s="252"/>
      <c r="E203" s="252"/>
      <c r="F203" s="252"/>
      <c r="G203" s="252"/>
      <c r="H203" s="252"/>
      <c r="I203" s="252"/>
      <c r="J203" s="252"/>
      <c r="K203" s="252"/>
    </row>
    <row r="204" s="250" customFormat="1" customHeight="1" spans="2:11">
      <c r="B204" s="252"/>
      <c r="C204" s="252"/>
      <c r="D204" s="252"/>
      <c r="E204" s="252"/>
      <c r="F204" s="252"/>
      <c r="G204" s="252"/>
      <c r="H204" s="252"/>
      <c r="I204" s="252"/>
      <c r="J204" s="252"/>
      <c r="K204" s="252"/>
    </row>
    <row r="205" s="250" customFormat="1" customHeight="1" spans="2:11">
      <c r="B205" s="252"/>
      <c r="C205" s="252"/>
      <c r="D205" s="252"/>
      <c r="E205" s="252"/>
      <c r="F205" s="252"/>
      <c r="G205" s="252"/>
      <c r="H205" s="252"/>
      <c r="I205" s="252"/>
      <c r="J205" s="252"/>
      <c r="K205" s="252"/>
    </row>
    <row r="206" s="250" customFormat="1" customHeight="1" spans="2:11">
      <c r="B206" s="252"/>
      <c r="C206" s="252"/>
      <c r="D206" s="252"/>
      <c r="E206" s="252"/>
      <c r="F206" s="252"/>
      <c r="G206" s="252"/>
      <c r="H206" s="252"/>
      <c r="I206" s="252"/>
      <c r="J206" s="252"/>
      <c r="K206" s="252"/>
    </row>
    <row r="207" s="250" customFormat="1" customHeight="1" spans="2:11">
      <c r="B207" s="252"/>
      <c r="C207" s="252"/>
      <c r="D207" s="252"/>
      <c r="E207" s="252"/>
      <c r="F207" s="252"/>
      <c r="G207" s="252"/>
      <c r="H207" s="252"/>
      <c r="I207" s="252"/>
      <c r="J207" s="252"/>
      <c r="K207" s="252"/>
    </row>
    <row r="208" s="250" customFormat="1" customHeight="1" spans="2:11">
      <c r="B208" s="252"/>
      <c r="C208" s="252"/>
      <c r="D208" s="252"/>
      <c r="E208" s="252"/>
      <c r="F208" s="252"/>
      <c r="G208" s="252"/>
      <c r="H208" s="252"/>
      <c r="I208" s="252"/>
      <c r="J208" s="252"/>
      <c r="K208" s="252"/>
    </row>
    <row r="209" s="250" customFormat="1" customHeight="1" spans="2:11">
      <c r="B209" s="252"/>
      <c r="C209" s="252"/>
      <c r="D209" s="252"/>
      <c r="E209" s="252"/>
      <c r="F209" s="252"/>
      <c r="G209" s="252"/>
      <c r="H209" s="252"/>
      <c r="I209" s="252"/>
      <c r="J209" s="252"/>
      <c r="K209" s="252"/>
    </row>
    <row r="210" s="250" customFormat="1" customHeight="1" spans="2:11">
      <c r="B210" s="252"/>
      <c r="C210" s="252"/>
      <c r="D210" s="252"/>
      <c r="E210" s="252"/>
      <c r="F210" s="252"/>
      <c r="G210" s="252"/>
      <c r="H210" s="252"/>
      <c r="I210" s="252"/>
      <c r="J210" s="252"/>
      <c r="K210" s="252"/>
    </row>
    <row r="211" s="250" customFormat="1" customHeight="1" spans="2:11">
      <c r="B211" s="252"/>
      <c r="C211" s="252"/>
      <c r="D211" s="252"/>
      <c r="E211" s="252"/>
      <c r="F211" s="252"/>
      <c r="G211" s="252"/>
      <c r="H211" s="252"/>
      <c r="I211" s="252"/>
      <c r="J211" s="252"/>
      <c r="K211" s="252"/>
    </row>
    <row r="212" s="250" customFormat="1" customHeight="1" spans="2:11">
      <c r="B212" s="252"/>
      <c r="C212" s="252"/>
      <c r="D212" s="252"/>
      <c r="E212" s="252"/>
      <c r="F212" s="252"/>
      <c r="G212" s="252"/>
      <c r="H212" s="252"/>
      <c r="I212" s="252"/>
      <c r="J212" s="252"/>
      <c r="K212" s="252"/>
    </row>
    <row r="213" s="250" customFormat="1" customHeight="1" spans="2:11">
      <c r="B213" s="252"/>
      <c r="C213" s="252"/>
      <c r="D213" s="252"/>
      <c r="E213" s="252"/>
      <c r="F213" s="252"/>
      <c r="G213" s="252"/>
      <c r="H213" s="252"/>
      <c r="I213" s="252"/>
      <c r="J213" s="252"/>
      <c r="K213" s="252"/>
    </row>
    <row r="214" s="250" customFormat="1" customHeight="1" spans="2:11">
      <c r="B214" s="252"/>
      <c r="C214" s="252"/>
      <c r="D214" s="252"/>
      <c r="E214" s="252"/>
      <c r="F214" s="252"/>
      <c r="G214" s="252"/>
      <c r="H214" s="252"/>
      <c r="I214" s="252"/>
      <c r="J214" s="252"/>
      <c r="K214" s="252"/>
    </row>
    <row r="215" s="250" customFormat="1" customHeight="1" spans="2:11">
      <c r="B215" s="252"/>
      <c r="C215" s="252"/>
      <c r="D215" s="252"/>
      <c r="E215" s="252"/>
      <c r="F215" s="252"/>
      <c r="G215" s="252"/>
      <c r="H215" s="252"/>
      <c r="I215" s="252"/>
      <c r="J215" s="252"/>
      <c r="K215" s="252"/>
    </row>
    <row r="216" s="250" customFormat="1" customHeight="1" spans="2:11">
      <c r="B216" s="252"/>
      <c r="C216" s="252"/>
      <c r="D216" s="252"/>
      <c r="E216" s="252"/>
      <c r="F216" s="252"/>
      <c r="G216" s="252"/>
      <c r="H216" s="252"/>
      <c r="I216" s="252"/>
      <c r="J216" s="252"/>
      <c r="K216" s="252"/>
    </row>
    <row r="217" s="250" customFormat="1" customHeight="1" spans="2:11">
      <c r="B217" s="252"/>
      <c r="C217" s="252"/>
      <c r="D217" s="252"/>
      <c r="E217" s="252"/>
      <c r="F217" s="252"/>
      <c r="G217" s="252"/>
      <c r="H217" s="252"/>
      <c r="I217" s="252"/>
      <c r="J217" s="252"/>
      <c r="K217" s="252"/>
    </row>
    <row r="218" s="250" customFormat="1" customHeight="1" spans="2:11">
      <c r="B218" s="252"/>
      <c r="C218" s="252"/>
      <c r="D218" s="252"/>
      <c r="E218" s="252"/>
      <c r="F218" s="252"/>
      <c r="G218" s="252"/>
      <c r="H218" s="252"/>
      <c r="I218" s="252"/>
      <c r="J218" s="252"/>
      <c r="K218" s="252"/>
    </row>
    <row r="219" s="250" customFormat="1" customHeight="1" spans="2:11">
      <c r="B219" s="252"/>
      <c r="C219" s="252"/>
      <c r="D219" s="252"/>
      <c r="E219" s="252"/>
      <c r="F219" s="252"/>
      <c r="G219" s="252"/>
      <c r="H219" s="252"/>
      <c r="I219" s="252"/>
      <c r="J219" s="252"/>
      <c r="K219" s="252"/>
    </row>
    <row r="220" s="250" customFormat="1" customHeight="1" spans="2:11">
      <c r="B220" s="252"/>
      <c r="C220" s="252"/>
      <c r="D220" s="252"/>
      <c r="E220" s="252"/>
      <c r="F220" s="252"/>
      <c r="G220" s="252"/>
      <c r="H220" s="252"/>
      <c r="I220" s="252"/>
      <c r="J220" s="252"/>
      <c r="K220" s="252"/>
    </row>
    <row r="221" s="250" customFormat="1" customHeight="1" spans="2:11">
      <c r="B221" s="252"/>
      <c r="C221" s="252"/>
      <c r="D221" s="252"/>
      <c r="E221" s="252"/>
      <c r="F221" s="252"/>
      <c r="G221" s="252"/>
      <c r="H221" s="252"/>
      <c r="I221" s="252"/>
      <c r="J221" s="252"/>
      <c r="K221" s="252"/>
    </row>
    <row r="222" s="250" customFormat="1" customHeight="1" spans="2:11">
      <c r="B222" s="252"/>
      <c r="C222" s="252"/>
      <c r="D222" s="252"/>
      <c r="E222" s="252"/>
      <c r="F222" s="252"/>
      <c r="G222" s="252"/>
      <c r="H222" s="252"/>
      <c r="I222" s="252"/>
      <c r="J222" s="252"/>
      <c r="K222" s="252"/>
    </row>
    <row r="223" s="250" customFormat="1" customHeight="1" spans="2:11">
      <c r="B223" s="252"/>
      <c r="C223" s="252"/>
      <c r="D223" s="252"/>
      <c r="E223" s="252"/>
      <c r="F223" s="252"/>
      <c r="G223" s="252"/>
      <c r="H223" s="252"/>
      <c r="I223" s="252"/>
      <c r="J223" s="252"/>
      <c r="K223" s="252"/>
    </row>
    <row r="224" s="250" customFormat="1" customHeight="1" spans="2:11">
      <c r="B224" s="252"/>
      <c r="C224" s="252"/>
      <c r="D224" s="252"/>
      <c r="E224" s="252"/>
      <c r="F224" s="252"/>
      <c r="G224" s="252"/>
      <c r="H224" s="252"/>
      <c r="I224" s="252"/>
      <c r="J224" s="252"/>
      <c r="K224" s="252"/>
    </row>
    <row r="225" s="250" customFormat="1" customHeight="1" spans="2:11">
      <c r="B225" s="252"/>
      <c r="C225" s="252"/>
      <c r="D225" s="252"/>
      <c r="E225" s="252"/>
      <c r="F225" s="252"/>
      <c r="G225" s="252"/>
      <c r="H225" s="252"/>
      <c r="I225" s="252"/>
      <c r="J225" s="252"/>
      <c r="K225" s="252"/>
    </row>
    <row r="226" s="250" customFormat="1" customHeight="1" spans="2:11">
      <c r="B226" s="252"/>
      <c r="C226" s="252"/>
      <c r="D226" s="252"/>
      <c r="E226" s="252"/>
      <c r="F226" s="252"/>
      <c r="G226" s="252"/>
      <c r="H226" s="252"/>
      <c r="I226" s="252"/>
      <c r="J226" s="252"/>
      <c r="K226" s="252"/>
    </row>
    <row r="227" s="250" customFormat="1" customHeight="1" spans="2:11">
      <c r="B227" s="252"/>
      <c r="C227" s="252"/>
      <c r="D227" s="252"/>
      <c r="E227" s="252"/>
      <c r="F227" s="252"/>
      <c r="G227" s="252"/>
      <c r="H227" s="252"/>
      <c r="I227" s="252"/>
      <c r="J227" s="252"/>
      <c r="K227" s="252"/>
    </row>
    <row r="228" s="250" customFormat="1" customHeight="1" spans="2:11">
      <c r="B228" s="252"/>
      <c r="C228" s="252"/>
      <c r="D228" s="252"/>
      <c r="E228" s="252"/>
      <c r="F228" s="252"/>
      <c r="G228" s="252"/>
      <c r="H228" s="252"/>
      <c r="I228" s="252"/>
      <c r="J228" s="252"/>
      <c r="K228" s="252"/>
    </row>
    <row r="229" s="250" customFormat="1" customHeight="1" spans="2:11">
      <c r="B229" s="252"/>
      <c r="C229" s="252"/>
      <c r="D229" s="252"/>
      <c r="E229" s="252"/>
      <c r="F229" s="252"/>
      <c r="G229" s="252"/>
      <c r="H229" s="252"/>
      <c r="I229" s="252"/>
      <c r="J229" s="252"/>
      <c r="K229" s="252"/>
    </row>
    <row r="230" s="250" customFormat="1" customHeight="1" spans="2:11">
      <c r="B230" s="252"/>
      <c r="C230" s="252"/>
      <c r="D230" s="252"/>
      <c r="E230" s="252"/>
      <c r="F230" s="252"/>
      <c r="G230" s="252"/>
      <c r="H230" s="252"/>
      <c r="I230" s="252"/>
      <c r="J230" s="252"/>
      <c r="K230" s="252"/>
    </row>
    <row r="231" s="250" customFormat="1" customHeight="1" spans="2:11">
      <c r="B231" s="252"/>
      <c r="C231" s="252"/>
      <c r="D231" s="252"/>
      <c r="E231" s="252"/>
      <c r="F231" s="252"/>
      <c r="G231" s="252"/>
      <c r="H231" s="252"/>
      <c r="I231" s="252"/>
      <c r="J231" s="252"/>
      <c r="K231" s="252"/>
    </row>
    <row r="232" s="250" customFormat="1" customHeight="1" spans="2:11">
      <c r="B232" s="252"/>
      <c r="C232" s="252"/>
      <c r="D232" s="252"/>
      <c r="E232" s="252"/>
      <c r="F232" s="252"/>
      <c r="G232" s="252"/>
      <c r="H232" s="252"/>
      <c r="I232" s="252"/>
      <c r="J232" s="252"/>
      <c r="K232" s="252"/>
    </row>
    <row r="233" s="250" customFormat="1" customHeight="1" spans="2:11">
      <c r="B233" s="252"/>
      <c r="C233" s="252"/>
      <c r="D233" s="252"/>
      <c r="E233" s="252"/>
      <c r="F233" s="252"/>
      <c r="G233" s="252"/>
      <c r="H233" s="252"/>
      <c r="I233" s="252"/>
      <c r="J233" s="252"/>
      <c r="K233" s="252"/>
    </row>
    <row r="234" s="250" customFormat="1" customHeight="1" spans="2:11">
      <c r="B234" s="252"/>
      <c r="C234" s="252"/>
      <c r="D234" s="252"/>
      <c r="E234" s="252"/>
      <c r="F234" s="252"/>
      <c r="G234" s="252"/>
      <c r="H234" s="252"/>
      <c r="I234" s="252"/>
      <c r="J234" s="252"/>
      <c r="K234" s="252"/>
    </row>
    <row r="235" s="250" customFormat="1" customHeight="1" spans="2:11">
      <c r="B235" s="252"/>
      <c r="C235" s="252"/>
      <c r="D235" s="252"/>
      <c r="E235" s="252"/>
      <c r="F235" s="252"/>
      <c r="G235" s="252"/>
      <c r="H235" s="252"/>
      <c r="I235" s="252"/>
      <c r="J235" s="252"/>
      <c r="K235" s="252"/>
    </row>
    <row r="236" s="250" customFormat="1" customHeight="1" spans="2:11">
      <c r="B236" s="252"/>
      <c r="C236" s="252"/>
      <c r="D236" s="252"/>
      <c r="E236" s="252"/>
      <c r="F236" s="252"/>
      <c r="G236" s="252"/>
      <c r="H236" s="252"/>
      <c r="I236" s="252"/>
      <c r="J236" s="252"/>
      <c r="K236" s="252"/>
    </row>
    <row r="237" s="250" customFormat="1" customHeight="1" spans="2:11">
      <c r="B237" s="252"/>
      <c r="C237" s="252"/>
      <c r="D237" s="252"/>
      <c r="E237" s="252"/>
      <c r="F237" s="252"/>
      <c r="G237" s="252"/>
      <c r="H237" s="252"/>
      <c r="I237" s="252"/>
      <c r="J237" s="252"/>
      <c r="K237" s="252"/>
    </row>
    <row r="238" s="250" customFormat="1" customHeight="1" spans="2:11">
      <c r="B238" s="252"/>
      <c r="C238" s="252"/>
      <c r="D238" s="252"/>
      <c r="E238" s="252"/>
      <c r="F238" s="252"/>
      <c r="G238" s="252"/>
      <c r="H238" s="252"/>
      <c r="I238" s="252"/>
      <c r="J238" s="252"/>
      <c r="K238" s="252"/>
    </row>
    <row r="239" s="250" customFormat="1" customHeight="1" spans="2:11">
      <c r="B239" s="252"/>
      <c r="C239" s="252"/>
      <c r="D239" s="252"/>
      <c r="E239" s="252"/>
      <c r="F239" s="252"/>
      <c r="G239" s="252"/>
      <c r="H239" s="252"/>
      <c r="I239" s="252"/>
      <c r="J239" s="252"/>
      <c r="K239" s="252"/>
    </row>
    <row r="240" s="250" customFormat="1" customHeight="1" spans="2:11">
      <c r="B240" s="252"/>
      <c r="C240" s="252"/>
      <c r="D240" s="252"/>
      <c r="E240" s="252"/>
      <c r="F240" s="252"/>
      <c r="G240" s="252"/>
      <c r="H240" s="252"/>
      <c r="I240" s="252"/>
      <c r="J240" s="252"/>
      <c r="K240" s="252"/>
    </row>
    <row r="241" s="250" customFormat="1" customHeight="1" spans="2:11">
      <c r="B241" s="252"/>
      <c r="C241" s="252"/>
      <c r="D241" s="252"/>
      <c r="E241" s="252"/>
      <c r="F241" s="252"/>
      <c r="G241" s="252"/>
      <c r="H241" s="252"/>
      <c r="I241" s="252"/>
      <c r="J241" s="252"/>
      <c r="K241" s="252"/>
    </row>
    <row r="242" s="250" customFormat="1" customHeight="1" spans="2:11">
      <c r="B242" s="252"/>
      <c r="C242" s="252"/>
      <c r="D242" s="252"/>
      <c r="E242" s="252"/>
      <c r="F242" s="252"/>
      <c r="G242" s="252"/>
      <c r="H242" s="252"/>
      <c r="I242" s="252"/>
      <c r="J242" s="252"/>
      <c r="K242" s="252"/>
    </row>
    <row r="243" s="250" customFormat="1" customHeight="1" spans="2:11">
      <c r="B243" s="252"/>
      <c r="C243" s="252"/>
      <c r="D243" s="252"/>
      <c r="E243" s="252"/>
      <c r="F243" s="252"/>
      <c r="G243" s="252"/>
      <c r="H243" s="252"/>
      <c r="I243" s="252"/>
      <c r="J243" s="252"/>
      <c r="K243" s="252"/>
    </row>
    <row r="244" s="250" customFormat="1" customHeight="1" spans="2:11">
      <c r="B244" s="252"/>
      <c r="C244" s="252"/>
      <c r="D244" s="252"/>
      <c r="E244" s="252"/>
      <c r="F244" s="252"/>
      <c r="G244" s="252"/>
      <c r="H244" s="252"/>
      <c r="I244" s="252"/>
      <c r="J244" s="252"/>
      <c r="K244" s="252"/>
    </row>
    <row r="245" s="250" customFormat="1" customHeight="1" spans="2:11">
      <c r="B245" s="252"/>
      <c r="C245" s="252"/>
      <c r="D245" s="252"/>
      <c r="E245" s="252"/>
      <c r="F245" s="252"/>
      <c r="G245" s="252"/>
      <c r="H245" s="252"/>
      <c r="I245" s="252"/>
      <c r="J245" s="252"/>
      <c r="K245" s="252"/>
    </row>
    <row r="246" s="250" customFormat="1" customHeight="1" spans="2:11">
      <c r="B246" s="252"/>
      <c r="C246" s="252"/>
      <c r="D246" s="252"/>
      <c r="E246" s="252"/>
      <c r="F246" s="252"/>
      <c r="G246" s="252"/>
      <c r="H246" s="252"/>
      <c r="I246" s="252"/>
      <c r="J246" s="252"/>
      <c r="K246" s="252"/>
    </row>
    <row r="247" s="250" customFormat="1" customHeight="1" spans="2:11">
      <c r="B247" s="252"/>
      <c r="C247" s="252"/>
      <c r="D247" s="252"/>
      <c r="E247" s="252"/>
      <c r="F247" s="252"/>
      <c r="G247" s="252"/>
      <c r="H247" s="252"/>
      <c r="I247" s="252"/>
      <c r="J247" s="252"/>
      <c r="K247" s="252"/>
    </row>
    <row r="248" s="250" customFormat="1" customHeight="1" spans="2:11">
      <c r="B248" s="252"/>
      <c r="C248" s="252"/>
      <c r="D248" s="252"/>
      <c r="E248" s="252"/>
      <c r="F248" s="252"/>
      <c r="G248" s="252"/>
      <c r="H248" s="252"/>
      <c r="I248" s="252"/>
      <c r="J248" s="252"/>
      <c r="K248" s="252"/>
    </row>
    <row r="249" s="250" customFormat="1" customHeight="1" spans="2:11">
      <c r="B249" s="252"/>
      <c r="C249" s="252"/>
      <c r="D249" s="252"/>
      <c r="E249" s="252"/>
      <c r="F249" s="252"/>
      <c r="G249" s="252"/>
      <c r="H249" s="252"/>
      <c r="I249" s="252"/>
      <c r="J249" s="252"/>
      <c r="K249" s="252"/>
    </row>
    <row r="250" s="250" customFormat="1" customHeight="1" spans="2:11">
      <c r="B250" s="252"/>
      <c r="C250" s="252"/>
      <c r="D250" s="252"/>
      <c r="E250" s="252"/>
      <c r="F250" s="252"/>
      <c r="G250" s="252"/>
      <c r="H250" s="252"/>
      <c r="I250" s="252"/>
      <c r="J250" s="252"/>
      <c r="K250" s="252"/>
    </row>
    <row r="251" s="250" customFormat="1" customHeight="1" spans="2:11">
      <c r="B251" s="252"/>
      <c r="C251" s="252"/>
      <c r="D251" s="252"/>
      <c r="E251" s="252"/>
      <c r="F251" s="252"/>
      <c r="G251" s="252"/>
      <c r="H251" s="252"/>
      <c r="I251" s="252"/>
      <c r="J251" s="252"/>
      <c r="K251" s="252"/>
    </row>
    <row r="252" s="250" customFormat="1" customHeight="1" spans="2:11">
      <c r="B252" s="252"/>
      <c r="C252" s="252"/>
      <c r="D252" s="252"/>
      <c r="E252" s="252"/>
      <c r="F252" s="252"/>
      <c r="G252" s="252"/>
      <c r="H252" s="252"/>
      <c r="I252" s="252"/>
      <c r="J252" s="252"/>
      <c r="K252" s="252"/>
    </row>
    <row r="253" s="250" customFormat="1" customHeight="1" spans="2:11">
      <c r="B253" s="252"/>
      <c r="C253" s="252"/>
      <c r="D253" s="252"/>
      <c r="E253" s="252"/>
      <c r="F253" s="252"/>
      <c r="G253" s="252"/>
      <c r="H253" s="252"/>
      <c r="I253" s="252"/>
      <c r="J253" s="252"/>
      <c r="K253" s="252"/>
    </row>
    <row r="254" s="250" customFormat="1" customHeight="1" spans="2:11">
      <c r="B254" s="252"/>
      <c r="C254" s="252"/>
      <c r="D254" s="252"/>
      <c r="E254" s="252"/>
      <c r="F254" s="252"/>
      <c r="G254" s="252"/>
      <c r="H254" s="252"/>
      <c r="I254" s="252"/>
      <c r="J254" s="252"/>
      <c r="K254" s="252"/>
    </row>
    <row r="255" s="250" customFormat="1" customHeight="1" spans="2:11">
      <c r="B255" s="252"/>
      <c r="C255" s="252"/>
      <c r="D255" s="252"/>
      <c r="E255" s="252"/>
      <c r="F255" s="252"/>
      <c r="G255" s="252"/>
      <c r="H255" s="252"/>
      <c r="I255" s="252"/>
      <c r="J255" s="252"/>
      <c r="K255" s="252"/>
    </row>
    <row r="256" s="250" customFormat="1" customHeight="1" spans="2:11">
      <c r="B256" s="252"/>
      <c r="C256" s="252"/>
      <c r="D256" s="252"/>
      <c r="E256" s="252"/>
      <c r="F256" s="252"/>
      <c r="G256" s="252"/>
      <c r="H256" s="252"/>
      <c r="I256" s="252"/>
      <c r="J256" s="252"/>
      <c r="K256" s="252"/>
    </row>
    <row r="257" s="250" customFormat="1" customHeight="1" spans="2:11">
      <c r="B257" s="252"/>
      <c r="C257" s="252"/>
      <c r="D257" s="252"/>
      <c r="E257" s="252"/>
      <c r="F257" s="252"/>
      <c r="G257" s="252"/>
      <c r="H257" s="252"/>
      <c r="I257" s="252"/>
      <c r="J257" s="252"/>
      <c r="K257" s="252"/>
    </row>
    <row r="258" s="250" customFormat="1" customHeight="1" spans="2:11">
      <c r="B258" s="252"/>
      <c r="C258" s="252"/>
      <c r="D258" s="252"/>
      <c r="E258" s="252"/>
      <c r="F258" s="252"/>
      <c r="G258" s="252"/>
      <c r="H258" s="252"/>
      <c r="I258" s="252"/>
      <c r="J258" s="252"/>
      <c r="K258" s="252"/>
    </row>
    <row r="259" s="250" customFormat="1" customHeight="1" spans="2:11">
      <c r="B259" s="252"/>
      <c r="C259" s="252"/>
      <c r="D259" s="252"/>
      <c r="E259" s="252"/>
      <c r="F259" s="252"/>
      <c r="G259" s="252"/>
      <c r="H259" s="252"/>
      <c r="I259" s="252"/>
      <c r="J259" s="252"/>
      <c r="K259" s="252"/>
    </row>
    <row r="260" s="250" customFormat="1" customHeight="1" spans="2:11">
      <c r="B260" s="252"/>
      <c r="C260" s="252"/>
      <c r="D260" s="252"/>
      <c r="E260" s="252"/>
      <c r="F260" s="252"/>
      <c r="G260" s="252"/>
      <c r="H260" s="252"/>
      <c r="I260" s="252"/>
      <c r="J260" s="252"/>
      <c r="K260" s="252"/>
    </row>
    <row r="261" s="250" customFormat="1" customHeight="1" spans="2:11">
      <c r="B261" s="252"/>
      <c r="C261" s="252"/>
      <c r="D261" s="252"/>
      <c r="E261" s="252"/>
      <c r="F261" s="252"/>
      <c r="G261" s="252"/>
      <c r="H261" s="252"/>
      <c r="I261" s="252"/>
      <c r="J261" s="252"/>
      <c r="K261" s="252"/>
    </row>
    <row r="262" s="250" customFormat="1" customHeight="1" spans="2:11">
      <c r="B262" s="252"/>
      <c r="C262" s="252"/>
      <c r="D262" s="252"/>
      <c r="E262" s="252"/>
      <c r="F262" s="252"/>
      <c r="G262" s="252"/>
      <c r="H262" s="252"/>
      <c r="I262" s="252"/>
      <c r="J262" s="252"/>
      <c r="K262" s="252"/>
    </row>
    <row r="263" s="250" customFormat="1" customHeight="1" spans="2:11">
      <c r="B263" s="252"/>
      <c r="C263" s="252"/>
      <c r="D263" s="252"/>
      <c r="E263" s="252"/>
      <c r="F263" s="252"/>
      <c r="G263" s="252"/>
      <c r="H263" s="252"/>
      <c r="I263" s="252"/>
      <c r="J263" s="252"/>
      <c r="K263" s="252"/>
    </row>
    <row r="264" s="250" customFormat="1" customHeight="1" spans="2:11">
      <c r="B264" s="252"/>
      <c r="C264" s="252"/>
      <c r="D264" s="252"/>
      <c r="E264" s="252"/>
      <c r="F264" s="252"/>
      <c r="G264" s="252"/>
      <c r="H264" s="252"/>
      <c r="I264" s="252"/>
      <c r="J264" s="252"/>
      <c r="K264" s="252"/>
    </row>
    <row r="265" s="250" customFormat="1" customHeight="1" spans="2:11">
      <c r="B265" s="252"/>
      <c r="C265" s="252"/>
      <c r="D265" s="252"/>
      <c r="E265" s="252"/>
      <c r="F265" s="252"/>
      <c r="G265" s="252"/>
      <c r="H265" s="252"/>
      <c r="I265" s="252"/>
      <c r="J265" s="252"/>
      <c r="K265" s="252"/>
    </row>
    <row r="266" s="250" customFormat="1" customHeight="1" spans="2:11">
      <c r="B266" s="252"/>
      <c r="C266" s="252"/>
      <c r="D266" s="252"/>
      <c r="E266" s="252"/>
      <c r="F266" s="252"/>
      <c r="G266" s="252"/>
      <c r="H266" s="252"/>
      <c r="I266" s="252"/>
      <c r="J266" s="252"/>
      <c r="K266" s="252"/>
    </row>
    <row r="267" s="250" customFormat="1" customHeight="1" spans="2:11">
      <c r="B267" s="252"/>
      <c r="C267" s="252"/>
      <c r="D267" s="252"/>
      <c r="E267" s="252"/>
      <c r="F267" s="252"/>
      <c r="G267" s="252"/>
      <c r="H267" s="252"/>
      <c r="I267" s="252"/>
      <c r="J267" s="252"/>
      <c r="K267" s="252"/>
    </row>
    <row r="268" s="250" customFormat="1" customHeight="1" spans="2:11">
      <c r="B268" s="252"/>
      <c r="C268" s="252"/>
      <c r="D268" s="252"/>
      <c r="E268" s="252"/>
      <c r="F268" s="252"/>
      <c r="G268" s="252"/>
      <c r="H268" s="252"/>
      <c r="I268" s="252"/>
      <c r="J268" s="252"/>
      <c r="K268" s="252"/>
    </row>
    <row r="269" s="250" customFormat="1" customHeight="1" spans="2:11">
      <c r="B269" s="252"/>
      <c r="C269" s="252"/>
      <c r="D269" s="252"/>
      <c r="E269" s="252"/>
      <c r="F269" s="252"/>
      <c r="G269" s="252"/>
      <c r="H269" s="252"/>
      <c r="I269" s="252"/>
      <c r="J269" s="252"/>
      <c r="K269" s="252"/>
    </row>
    <row r="270" s="250" customFormat="1" customHeight="1" spans="2:11">
      <c r="B270" s="252"/>
      <c r="C270" s="252"/>
      <c r="D270" s="252"/>
      <c r="E270" s="252"/>
      <c r="F270" s="252"/>
      <c r="G270" s="252"/>
      <c r="H270" s="252"/>
      <c r="I270" s="252"/>
      <c r="J270" s="252"/>
      <c r="K270" s="252"/>
    </row>
    <row r="271" s="250" customFormat="1" customHeight="1" spans="2:11">
      <c r="B271" s="252"/>
      <c r="C271" s="252"/>
      <c r="D271" s="252"/>
      <c r="E271" s="252"/>
      <c r="F271" s="252"/>
      <c r="G271" s="252"/>
      <c r="H271" s="252"/>
      <c r="I271" s="252"/>
      <c r="J271" s="252"/>
      <c r="K271" s="252"/>
    </row>
    <row r="272" s="250" customFormat="1" customHeight="1" spans="2:11">
      <c r="B272" s="252"/>
      <c r="C272" s="252"/>
      <c r="D272" s="252"/>
      <c r="E272" s="252"/>
      <c r="F272" s="252"/>
      <c r="G272" s="252"/>
      <c r="H272" s="252"/>
      <c r="I272" s="252"/>
      <c r="J272" s="252"/>
      <c r="K272" s="252"/>
    </row>
    <row r="273" s="250" customFormat="1" customHeight="1" spans="2:11">
      <c r="B273" s="252"/>
      <c r="C273" s="252"/>
      <c r="D273" s="252"/>
      <c r="E273" s="252"/>
      <c r="F273" s="252"/>
      <c r="G273" s="252"/>
      <c r="H273" s="252"/>
      <c r="I273" s="252"/>
      <c r="J273" s="252"/>
      <c r="K273" s="252"/>
    </row>
    <row r="274" s="250" customFormat="1" customHeight="1" spans="2:11">
      <c r="B274" s="252"/>
      <c r="C274" s="252"/>
      <c r="D274" s="252"/>
      <c r="E274" s="252"/>
      <c r="F274" s="252"/>
      <c r="G274" s="252"/>
      <c r="H274" s="252"/>
      <c r="I274" s="252"/>
      <c r="J274" s="252"/>
      <c r="K274" s="252"/>
    </row>
    <row r="275" s="250" customFormat="1" customHeight="1" spans="2:11">
      <c r="B275" s="252"/>
      <c r="C275" s="252"/>
      <c r="D275" s="252"/>
      <c r="E275" s="252"/>
      <c r="F275" s="252"/>
      <c r="G275" s="252"/>
      <c r="H275" s="252"/>
      <c r="I275" s="252"/>
      <c r="J275" s="252"/>
      <c r="K275" s="252"/>
    </row>
    <row r="276" s="250" customFormat="1" customHeight="1" spans="2:11">
      <c r="B276" s="252"/>
      <c r="C276" s="252"/>
      <c r="D276" s="252"/>
      <c r="E276" s="252"/>
      <c r="F276" s="252"/>
      <c r="G276" s="252"/>
      <c r="H276" s="252"/>
      <c r="I276" s="252"/>
      <c r="J276" s="252"/>
      <c r="K276" s="252"/>
    </row>
    <row r="277" s="250" customFormat="1" customHeight="1" spans="2:11">
      <c r="B277" s="252"/>
      <c r="C277" s="252"/>
      <c r="D277" s="252"/>
      <c r="E277" s="252"/>
      <c r="F277" s="252"/>
      <c r="G277" s="252"/>
      <c r="H277" s="252"/>
      <c r="I277" s="252"/>
      <c r="J277" s="252"/>
      <c r="K277" s="252"/>
    </row>
    <row r="278" s="250" customFormat="1" customHeight="1" spans="2:11">
      <c r="B278" s="252"/>
      <c r="C278" s="252"/>
      <c r="D278" s="252"/>
      <c r="E278" s="252"/>
      <c r="F278" s="252"/>
      <c r="G278" s="252"/>
      <c r="H278" s="252"/>
      <c r="I278" s="252"/>
      <c r="J278" s="252"/>
      <c r="K278" s="252"/>
    </row>
    <row r="279" s="250" customFormat="1" customHeight="1" spans="2:11">
      <c r="B279" s="252"/>
      <c r="C279" s="252"/>
      <c r="D279" s="252"/>
      <c r="E279" s="252"/>
      <c r="F279" s="252"/>
      <c r="G279" s="252"/>
      <c r="H279" s="252"/>
      <c r="I279" s="252"/>
      <c r="J279" s="252"/>
      <c r="K279" s="252"/>
    </row>
    <row r="280" s="250" customFormat="1" customHeight="1" spans="2:11">
      <c r="B280" s="252"/>
      <c r="C280" s="252"/>
      <c r="D280" s="252"/>
      <c r="E280" s="252"/>
      <c r="F280" s="252"/>
      <c r="G280" s="252"/>
      <c r="H280" s="252"/>
      <c r="I280" s="252"/>
      <c r="J280" s="252"/>
      <c r="K280" s="252"/>
    </row>
    <row r="281" s="250" customFormat="1" customHeight="1" spans="2:11">
      <c r="B281" s="252"/>
      <c r="C281" s="252"/>
      <c r="D281" s="252"/>
      <c r="E281" s="252"/>
      <c r="F281" s="252"/>
      <c r="G281" s="252"/>
      <c r="H281" s="252"/>
      <c r="I281" s="252"/>
      <c r="J281" s="252"/>
      <c r="K281" s="252"/>
    </row>
    <row r="282" s="250" customFormat="1" customHeight="1" spans="2:11">
      <c r="B282" s="252"/>
      <c r="C282" s="252"/>
      <c r="D282" s="252"/>
      <c r="E282" s="252"/>
      <c r="F282" s="252"/>
      <c r="G282" s="252"/>
      <c r="H282" s="252"/>
      <c r="I282" s="252"/>
      <c r="J282" s="252"/>
      <c r="K282" s="252"/>
    </row>
    <row r="283" s="250" customFormat="1" customHeight="1" spans="2:11">
      <c r="B283" s="252"/>
      <c r="C283" s="252"/>
      <c r="D283" s="252"/>
      <c r="E283" s="252"/>
      <c r="F283" s="252"/>
      <c r="G283" s="252"/>
      <c r="H283" s="252"/>
      <c r="I283" s="252"/>
      <c r="J283" s="252"/>
      <c r="K283" s="252"/>
    </row>
    <row r="284" s="250" customFormat="1" customHeight="1" spans="2:11">
      <c r="B284" s="252"/>
      <c r="C284" s="252"/>
      <c r="D284" s="252"/>
      <c r="E284" s="252"/>
      <c r="F284" s="252"/>
      <c r="G284" s="252"/>
      <c r="H284" s="252"/>
      <c r="I284" s="252"/>
      <c r="J284" s="252"/>
      <c r="K284" s="252"/>
    </row>
    <row r="285" s="250" customFormat="1" customHeight="1" spans="2:11">
      <c r="B285" s="252"/>
      <c r="C285" s="252"/>
      <c r="D285" s="252"/>
      <c r="E285" s="252"/>
      <c r="F285" s="252"/>
      <c r="G285" s="252"/>
      <c r="H285" s="252"/>
      <c r="I285" s="252"/>
      <c r="J285" s="252"/>
      <c r="K285" s="252"/>
    </row>
    <row r="286" s="250" customFormat="1" customHeight="1" spans="2:11">
      <c r="B286" s="252"/>
      <c r="C286" s="252"/>
      <c r="D286" s="252"/>
      <c r="E286" s="252"/>
      <c r="F286" s="252"/>
      <c r="G286" s="252"/>
      <c r="H286" s="252"/>
      <c r="I286" s="252"/>
      <c r="J286" s="252"/>
      <c r="K286" s="252"/>
    </row>
    <row r="287" s="250" customFormat="1" customHeight="1" spans="2:11">
      <c r="B287" s="252"/>
      <c r="C287" s="252"/>
      <c r="D287" s="252"/>
      <c r="E287" s="252"/>
      <c r="F287" s="252"/>
      <c r="G287" s="252"/>
      <c r="H287" s="252"/>
      <c r="I287" s="252"/>
      <c r="J287" s="252"/>
      <c r="K287" s="252"/>
    </row>
    <row r="288" s="250" customFormat="1" customHeight="1" spans="2:11">
      <c r="B288" s="252"/>
      <c r="C288" s="252"/>
      <c r="D288" s="252"/>
      <c r="E288" s="252"/>
      <c r="F288" s="252"/>
      <c r="G288" s="252"/>
      <c r="H288" s="252"/>
      <c r="I288" s="252"/>
      <c r="J288" s="252"/>
      <c r="K288" s="252"/>
    </row>
    <row r="289" s="250" customFormat="1" customHeight="1" spans="2:11">
      <c r="B289" s="252"/>
      <c r="C289" s="252"/>
      <c r="D289" s="252"/>
      <c r="E289" s="252"/>
      <c r="F289" s="252"/>
      <c r="G289" s="252"/>
      <c r="H289" s="252"/>
      <c r="I289" s="252"/>
      <c r="J289" s="252"/>
      <c r="K289" s="252"/>
    </row>
    <row r="290" s="250" customFormat="1" customHeight="1" spans="2:11">
      <c r="B290" s="252"/>
      <c r="C290" s="252"/>
      <c r="D290" s="252"/>
      <c r="E290" s="252"/>
      <c r="F290" s="252"/>
      <c r="G290" s="252"/>
      <c r="H290" s="252"/>
      <c r="I290" s="252"/>
      <c r="J290" s="252"/>
      <c r="K290" s="252"/>
    </row>
    <row r="291" s="250" customFormat="1" customHeight="1" spans="2:11">
      <c r="B291" s="252"/>
      <c r="C291" s="252"/>
      <c r="D291" s="252"/>
      <c r="E291" s="252"/>
      <c r="F291" s="252"/>
      <c r="G291" s="252"/>
      <c r="H291" s="252"/>
      <c r="I291" s="252"/>
      <c r="J291" s="252"/>
      <c r="K291" s="252"/>
    </row>
    <row r="292" s="250" customFormat="1" customHeight="1" spans="2:11">
      <c r="B292" s="252"/>
      <c r="C292" s="252"/>
      <c r="D292" s="252"/>
      <c r="E292" s="252"/>
      <c r="F292" s="252"/>
      <c r="G292" s="252"/>
      <c r="H292" s="252"/>
      <c r="I292" s="252"/>
      <c r="J292" s="252"/>
      <c r="K292" s="252"/>
    </row>
    <row r="293" s="250" customFormat="1" customHeight="1" spans="2:11">
      <c r="B293" s="252"/>
      <c r="C293" s="252"/>
      <c r="D293" s="252"/>
      <c r="E293" s="252"/>
      <c r="F293" s="252"/>
      <c r="G293" s="252"/>
      <c r="H293" s="252"/>
      <c r="I293" s="252"/>
      <c r="J293" s="252"/>
      <c r="K293" s="252"/>
    </row>
    <row r="294" s="250" customFormat="1" customHeight="1" spans="2:11">
      <c r="B294" s="252"/>
      <c r="C294" s="252"/>
      <c r="D294" s="252"/>
      <c r="E294" s="252"/>
      <c r="F294" s="252"/>
      <c r="G294" s="252"/>
      <c r="H294" s="252"/>
      <c r="I294" s="252"/>
      <c r="J294" s="252"/>
      <c r="K294" s="252"/>
    </row>
    <row r="295" s="250" customFormat="1" customHeight="1" spans="2:11">
      <c r="B295" s="252"/>
      <c r="C295" s="252"/>
      <c r="D295" s="252"/>
      <c r="E295" s="252"/>
      <c r="F295" s="252"/>
      <c r="G295" s="252"/>
      <c r="H295" s="252"/>
      <c r="I295" s="252"/>
      <c r="J295" s="252"/>
      <c r="K295" s="252"/>
    </row>
    <row r="296" s="250" customFormat="1" customHeight="1" spans="2:11">
      <c r="B296" s="252"/>
      <c r="C296" s="252"/>
      <c r="D296" s="252"/>
      <c r="E296" s="252"/>
      <c r="F296" s="252"/>
      <c r="G296" s="252"/>
      <c r="H296" s="252"/>
      <c r="I296" s="252"/>
      <c r="J296" s="252"/>
      <c r="K296" s="252"/>
    </row>
    <row r="297" s="250" customFormat="1" customHeight="1" spans="2:11">
      <c r="B297" s="252"/>
      <c r="C297" s="252"/>
      <c r="D297" s="252"/>
      <c r="E297" s="252"/>
      <c r="F297" s="252"/>
      <c r="G297" s="252"/>
      <c r="H297" s="252"/>
      <c r="I297" s="252"/>
      <c r="J297" s="252"/>
      <c r="K297" s="252"/>
    </row>
    <row r="298" s="250" customFormat="1" customHeight="1" spans="2:11">
      <c r="B298" s="252"/>
      <c r="C298" s="252"/>
      <c r="D298" s="252"/>
      <c r="E298" s="252"/>
      <c r="F298" s="252"/>
      <c r="G298" s="252"/>
      <c r="H298" s="252"/>
      <c r="I298" s="252"/>
      <c r="J298" s="252"/>
      <c r="K298" s="252"/>
    </row>
    <row r="299" s="250" customFormat="1" customHeight="1" spans="2:11">
      <c r="B299" s="252"/>
      <c r="C299" s="252"/>
      <c r="D299" s="252"/>
      <c r="E299" s="252"/>
      <c r="F299" s="252"/>
      <c r="G299" s="252"/>
      <c r="H299" s="252"/>
      <c r="I299" s="252"/>
      <c r="J299" s="252"/>
      <c r="K299" s="252"/>
    </row>
    <row r="300" s="250" customFormat="1" customHeight="1" spans="2:11">
      <c r="B300" s="252"/>
      <c r="C300" s="252"/>
      <c r="D300" s="252"/>
      <c r="E300" s="252"/>
      <c r="F300" s="252"/>
      <c r="G300" s="252"/>
      <c r="H300" s="252"/>
      <c r="I300" s="252"/>
      <c r="J300" s="252"/>
      <c r="K300" s="252"/>
    </row>
    <row r="301" s="250" customFormat="1" customHeight="1" spans="2:11">
      <c r="B301" s="252"/>
      <c r="C301" s="252"/>
      <c r="D301" s="252"/>
      <c r="E301" s="252"/>
      <c r="F301" s="252"/>
      <c r="G301" s="252"/>
      <c r="H301" s="252"/>
      <c r="I301" s="252"/>
      <c r="J301" s="252"/>
      <c r="K301" s="252"/>
    </row>
    <row r="302" s="250" customFormat="1" customHeight="1" spans="2:11">
      <c r="B302" s="252"/>
      <c r="C302" s="252"/>
      <c r="D302" s="252"/>
      <c r="E302" s="252"/>
      <c r="F302" s="252"/>
      <c r="G302" s="252"/>
      <c r="H302" s="252"/>
      <c r="I302" s="252"/>
      <c r="J302" s="252"/>
      <c r="K302" s="252"/>
    </row>
    <row r="303" s="250" customFormat="1" customHeight="1" spans="2:11">
      <c r="B303" s="252"/>
      <c r="C303" s="252"/>
      <c r="D303" s="252"/>
      <c r="E303" s="252"/>
      <c r="F303" s="252"/>
      <c r="G303" s="252"/>
      <c r="H303" s="252"/>
      <c r="I303" s="252"/>
      <c r="J303" s="252"/>
      <c r="K303" s="252"/>
    </row>
    <row r="304" s="250" customFormat="1" customHeight="1" spans="2:11">
      <c r="B304" s="252"/>
      <c r="C304" s="252"/>
      <c r="D304" s="252"/>
      <c r="E304" s="252"/>
      <c r="F304" s="252"/>
      <c r="G304" s="252"/>
      <c r="H304" s="252"/>
      <c r="I304" s="252"/>
      <c r="J304" s="252"/>
      <c r="K304" s="252"/>
    </row>
    <row r="305" s="250" customFormat="1" customHeight="1" spans="2:11">
      <c r="B305" s="252"/>
      <c r="C305" s="252"/>
      <c r="D305" s="252"/>
      <c r="E305" s="252"/>
      <c r="F305" s="252"/>
      <c r="G305" s="252"/>
      <c r="H305" s="252"/>
      <c r="I305" s="252"/>
      <c r="J305" s="252"/>
      <c r="K305" s="252"/>
    </row>
    <row r="306" s="250" customFormat="1" customHeight="1" spans="2:11">
      <c r="B306" s="252"/>
      <c r="C306" s="252"/>
      <c r="D306" s="252"/>
      <c r="E306" s="252"/>
      <c r="F306" s="252"/>
      <c r="G306" s="252"/>
      <c r="H306" s="252"/>
      <c r="I306" s="252"/>
      <c r="J306" s="252"/>
      <c r="K306" s="252"/>
    </row>
    <row r="307" s="250" customFormat="1" customHeight="1" spans="2:11">
      <c r="B307" s="252"/>
      <c r="C307" s="252"/>
      <c r="D307" s="252"/>
      <c r="E307" s="252"/>
      <c r="F307" s="252"/>
      <c r="G307" s="252"/>
      <c r="H307" s="252"/>
      <c r="I307" s="252"/>
      <c r="J307" s="252"/>
      <c r="K307" s="252"/>
    </row>
    <row r="308" s="250" customFormat="1" customHeight="1" spans="2:11">
      <c r="B308" s="252"/>
      <c r="C308" s="252"/>
      <c r="D308" s="252"/>
      <c r="E308" s="252"/>
      <c r="F308" s="252"/>
      <c r="G308" s="252"/>
      <c r="H308" s="252"/>
      <c r="I308" s="252"/>
      <c r="J308" s="252"/>
      <c r="K308" s="252"/>
    </row>
    <row r="309" s="250" customFormat="1" customHeight="1" spans="2:11">
      <c r="B309" s="252"/>
      <c r="C309" s="252"/>
      <c r="D309" s="252"/>
      <c r="E309" s="252"/>
      <c r="F309" s="252"/>
      <c r="G309" s="252"/>
      <c r="H309" s="252"/>
      <c r="I309" s="252"/>
      <c r="J309" s="252"/>
      <c r="K309" s="252"/>
    </row>
    <row r="310" s="250" customFormat="1" customHeight="1" spans="2:11">
      <c r="B310" s="252"/>
      <c r="C310" s="252"/>
      <c r="D310" s="252"/>
      <c r="E310" s="252"/>
      <c r="F310" s="252"/>
      <c r="G310" s="252"/>
      <c r="H310" s="252"/>
      <c r="I310" s="252"/>
      <c r="J310" s="252"/>
      <c r="K310" s="252"/>
    </row>
    <row r="311" s="250" customFormat="1" customHeight="1" spans="2:11">
      <c r="B311" s="252"/>
      <c r="C311" s="252"/>
      <c r="D311" s="252"/>
      <c r="E311" s="252"/>
      <c r="F311" s="252"/>
      <c r="G311" s="252"/>
      <c r="H311" s="252"/>
      <c r="I311" s="252"/>
      <c r="J311" s="252"/>
      <c r="K311" s="252"/>
    </row>
    <row r="312" s="250" customFormat="1" customHeight="1" spans="2:11">
      <c r="B312" s="252"/>
      <c r="C312" s="252"/>
      <c r="D312" s="252"/>
      <c r="E312" s="252"/>
      <c r="F312" s="252"/>
      <c r="G312" s="252"/>
      <c r="H312" s="252"/>
      <c r="I312" s="252"/>
      <c r="J312" s="252"/>
      <c r="K312" s="252"/>
    </row>
    <row r="313" s="250" customFormat="1" customHeight="1" spans="2:11">
      <c r="B313" s="252"/>
      <c r="C313" s="252"/>
      <c r="D313" s="252"/>
      <c r="E313" s="252"/>
      <c r="F313" s="252"/>
      <c r="G313" s="252"/>
      <c r="H313" s="252"/>
      <c r="I313" s="252"/>
      <c r="J313" s="252"/>
      <c r="K313" s="252"/>
    </row>
    <row r="314" s="250" customFormat="1" customHeight="1" spans="2:11">
      <c r="B314" s="252"/>
      <c r="C314" s="252"/>
      <c r="D314" s="252"/>
      <c r="E314" s="252"/>
      <c r="F314" s="252"/>
      <c r="G314" s="252"/>
      <c r="H314" s="252"/>
      <c r="I314" s="252"/>
      <c r="J314" s="252"/>
      <c r="K314" s="252"/>
    </row>
    <row r="315" s="250" customFormat="1" customHeight="1" spans="2:11">
      <c r="B315" s="252"/>
      <c r="C315" s="252"/>
      <c r="D315" s="252"/>
      <c r="E315" s="252"/>
      <c r="F315" s="252"/>
      <c r="G315" s="252"/>
      <c r="H315" s="252"/>
      <c r="I315" s="252"/>
      <c r="J315" s="252"/>
      <c r="K315" s="252"/>
    </row>
    <row r="316" s="250" customFormat="1" customHeight="1" spans="2:11">
      <c r="B316" s="252"/>
      <c r="C316" s="252"/>
      <c r="D316" s="252"/>
      <c r="E316" s="252"/>
      <c r="F316" s="252"/>
      <c r="G316" s="252"/>
      <c r="H316" s="252"/>
      <c r="I316" s="252"/>
      <c r="J316" s="252"/>
      <c r="K316" s="252"/>
    </row>
    <row r="317" s="250" customFormat="1" customHeight="1" spans="2:11">
      <c r="B317" s="252"/>
      <c r="C317" s="252"/>
      <c r="D317" s="252"/>
      <c r="E317" s="252"/>
      <c r="F317" s="252"/>
      <c r="G317" s="252"/>
      <c r="H317" s="252"/>
      <c r="I317" s="252"/>
      <c r="J317" s="252"/>
      <c r="K317" s="252"/>
    </row>
    <row r="318" s="250" customFormat="1" customHeight="1" spans="2:11">
      <c r="B318" s="252"/>
      <c r="C318" s="252"/>
      <c r="D318" s="252"/>
      <c r="E318" s="252"/>
      <c r="F318" s="252"/>
      <c r="G318" s="252"/>
      <c r="H318" s="252"/>
      <c r="I318" s="252"/>
      <c r="J318" s="252"/>
      <c r="K318" s="252"/>
    </row>
    <row r="319" s="250" customFormat="1" customHeight="1" spans="2:11">
      <c r="B319" s="252"/>
      <c r="C319" s="252"/>
      <c r="D319" s="252"/>
      <c r="E319" s="252"/>
      <c r="F319" s="252"/>
      <c r="G319" s="252"/>
      <c r="H319" s="252"/>
      <c r="I319" s="252"/>
      <c r="J319" s="252"/>
      <c r="K319" s="252"/>
    </row>
    <row r="320" s="250" customFormat="1" customHeight="1" spans="2:11">
      <c r="B320" s="252"/>
      <c r="C320" s="252"/>
      <c r="D320" s="252"/>
      <c r="E320" s="252"/>
      <c r="F320" s="252"/>
      <c r="G320" s="252"/>
      <c r="H320" s="252"/>
      <c r="I320" s="252"/>
      <c r="J320" s="252"/>
      <c r="K320" s="252"/>
    </row>
    <row r="321" s="250" customFormat="1" customHeight="1" spans="2:11">
      <c r="B321" s="252"/>
      <c r="C321" s="252"/>
      <c r="D321" s="252"/>
      <c r="E321" s="252"/>
      <c r="F321" s="252"/>
      <c r="G321" s="252"/>
      <c r="H321" s="252"/>
      <c r="I321" s="252"/>
      <c r="J321" s="252"/>
      <c r="K321" s="252"/>
    </row>
    <row r="322" s="250" customFormat="1" customHeight="1" spans="2:11">
      <c r="B322" s="252"/>
      <c r="C322" s="252"/>
      <c r="D322" s="252"/>
      <c r="E322" s="252"/>
      <c r="F322" s="252"/>
      <c r="G322" s="252"/>
      <c r="H322" s="252"/>
      <c r="I322" s="252"/>
      <c r="J322" s="252"/>
      <c r="K322" s="252"/>
    </row>
    <row r="323" s="250" customFormat="1" customHeight="1" spans="2:11">
      <c r="B323" s="252"/>
      <c r="C323" s="252"/>
      <c r="D323" s="252"/>
      <c r="E323" s="252"/>
      <c r="F323" s="252"/>
      <c r="G323" s="252"/>
      <c r="H323" s="252"/>
      <c r="I323" s="252"/>
      <c r="J323" s="252"/>
      <c r="K323" s="252"/>
    </row>
    <row r="324" s="250" customFormat="1" customHeight="1" spans="2:11">
      <c r="B324" s="252"/>
      <c r="C324" s="252"/>
      <c r="D324" s="252"/>
      <c r="E324" s="252"/>
      <c r="F324" s="252"/>
      <c r="G324" s="252"/>
      <c r="H324" s="252"/>
      <c r="I324" s="252"/>
      <c r="J324" s="252"/>
      <c r="K324" s="252"/>
    </row>
    <row r="325" s="250" customFormat="1" customHeight="1" spans="2:11">
      <c r="B325" s="252"/>
      <c r="C325" s="252"/>
      <c r="D325" s="252"/>
      <c r="E325" s="252"/>
      <c r="F325" s="252"/>
      <c r="G325" s="252"/>
      <c r="H325" s="252"/>
      <c r="I325" s="252"/>
      <c r="J325" s="252"/>
      <c r="K325" s="252"/>
    </row>
    <row r="326" s="250" customFormat="1" customHeight="1" spans="2:11">
      <c r="B326" s="252"/>
      <c r="C326" s="252"/>
      <c r="D326" s="252"/>
      <c r="E326" s="252"/>
      <c r="F326" s="252"/>
      <c r="G326" s="252"/>
      <c r="H326" s="252"/>
      <c r="I326" s="252"/>
      <c r="J326" s="252"/>
      <c r="K326" s="252"/>
    </row>
    <row r="327" s="250" customFormat="1" customHeight="1" spans="2:11">
      <c r="B327" s="252"/>
      <c r="C327" s="252"/>
      <c r="D327" s="252"/>
      <c r="E327" s="252"/>
      <c r="F327" s="252"/>
      <c r="G327" s="252"/>
      <c r="H327" s="252"/>
      <c r="I327" s="252"/>
      <c r="J327" s="252"/>
      <c r="K327" s="252"/>
    </row>
    <row r="328" s="250" customFormat="1" customHeight="1" spans="2:11">
      <c r="B328" s="252"/>
      <c r="C328" s="252"/>
      <c r="D328" s="252"/>
      <c r="E328" s="252"/>
      <c r="F328" s="252"/>
      <c r="G328" s="252"/>
      <c r="H328" s="252"/>
      <c r="I328" s="252"/>
      <c r="J328" s="252"/>
      <c r="K328" s="252"/>
    </row>
    <row r="329" s="250" customFormat="1" customHeight="1" spans="2:11">
      <c r="B329" s="252"/>
      <c r="C329" s="252"/>
      <c r="D329" s="252"/>
      <c r="E329" s="252"/>
      <c r="F329" s="252"/>
      <c r="G329" s="252"/>
      <c r="H329" s="252"/>
      <c r="I329" s="252"/>
      <c r="J329" s="252"/>
      <c r="K329" s="252"/>
    </row>
    <row r="330" s="250" customFormat="1" customHeight="1" spans="2:11">
      <c r="B330" s="252"/>
      <c r="C330" s="252"/>
      <c r="D330" s="252"/>
      <c r="E330" s="252"/>
      <c r="F330" s="252"/>
      <c r="G330" s="252"/>
      <c r="H330" s="252"/>
      <c r="I330" s="252"/>
      <c r="J330" s="252"/>
      <c r="K330" s="252"/>
    </row>
    <row r="331" s="250" customFormat="1" customHeight="1" spans="2:11">
      <c r="B331" s="252"/>
      <c r="C331" s="252"/>
      <c r="D331" s="252"/>
      <c r="E331" s="252"/>
      <c r="F331" s="252"/>
      <c r="G331" s="252"/>
      <c r="H331" s="252"/>
      <c r="I331" s="252"/>
      <c r="J331" s="252"/>
      <c r="K331" s="252"/>
    </row>
    <row r="332" s="250" customFormat="1" customHeight="1" spans="2:11">
      <c r="B332" s="252"/>
      <c r="C332" s="252"/>
      <c r="D332" s="252"/>
      <c r="E332" s="252"/>
      <c r="F332" s="252"/>
      <c r="G332" s="252"/>
      <c r="H332" s="252"/>
      <c r="I332" s="252"/>
      <c r="J332" s="252"/>
      <c r="K332" s="252"/>
    </row>
    <row r="333" s="250" customFormat="1" customHeight="1" spans="2:11">
      <c r="B333" s="252"/>
      <c r="C333" s="252"/>
      <c r="D333" s="252"/>
      <c r="E333" s="252"/>
      <c r="F333" s="252"/>
      <c r="G333" s="252"/>
      <c r="H333" s="252"/>
      <c r="I333" s="252"/>
      <c r="J333" s="252"/>
      <c r="K333" s="252"/>
    </row>
    <row r="334" s="250" customFormat="1" customHeight="1" spans="2:11">
      <c r="B334" s="252"/>
      <c r="C334" s="252"/>
      <c r="D334" s="252"/>
      <c r="E334" s="252"/>
      <c r="F334" s="252"/>
      <c r="G334" s="252"/>
      <c r="H334" s="252"/>
      <c r="I334" s="252"/>
      <c r="J334" s="252"/>
      <c r="K334" s="252"/>
    </row>
    <row r="335" s="250" customFormat="1" customHeight="1" spans="2:11">
      <c r="B335" s="252"/>
      <c r="C335" s="252"/>
      <c r="D335" s="252"/>
      <c r="E335" s="252"/>
      <c r="F335" s="252"/>
      <c r="G335" s="252"/>
      <c r="H335" s="252"/>
      <c r="I335" s="252"/>
      <c r="J335" s="252"/>
      <c r="K335" s="252"/>
    </row>
    <row r="336" s="250" customFormat="1" customHeight="1" spans="2:11">
      <c r="B336" s="252"/>
      <c r="C336" s="252"/>
      <c r="D336" s="252"/>
      <c r="E336" s="252"/>
      <c r="F336" s="252"/>
      <c r="G336" s="252"/>
      <c r="H336" s="252"/>
      <c r="I336" s="252"/>
      <c r="J336" s="252"/>
      <c r="K336" s="252"/>
    </row>
    <row r="337" s="250" customFormat="1" customHeight="1" spans="2:11">
      <c r="B337" s="252"/>
      <c r="C337" s="252"/>
      <c r="D337" s="252"/>
      <c r="E337" s="252"/>
      <c r="F337" s="252"/>
      <c r="G337" s="252"/>
      <c r="H337" s="252"/>
      <c r="I337" s="252"/>
      <c r="J337" s="252"/>
      <c r="K337" s="252"/>
    </row>
    <row r="338" s="250" customFormat="1" customHeight="1" spans="2:11">
      <c r="B338" s="252"/>
      <c r="C338" s="252"/>
      <c r="D338" s="252"/>
      <c r="E338" s="252"/>
      <c r="F338" s="252"/>
      <c r="G338" s="252"/>
      <c r="H338" s="252"/>
      <c r="I338" s="252"/>
      <c r="J338" s="252"/>
      <c r="K338" s="252"/>
    </row>
    <row r="339" s="250" customFormat="1" customHeight="1" spans="2:11">
      <c r="B339" s="252"/>
      <c r="C339" s="252"/>
      <c r="D339" s="252"/>
      <c r="E339" s="252"/>
      <c r="F339" s="252"/>
      <c r="G339" s="252"/>
      <c r="H339" s="252"/>
      <c r="I339" s="252"/>
      <c r="J339" s="252"/>
      <c r="K339" s="252"/>
    </row>
    <row r="340" s="250" customFormat="1" customHeight="1" spans="2:11">
      <c r="B340" s="252"/>
      <c r="C340" s="252"/>
      <c r="D340" s="252"/>
      <c r="E340" s="252"/>
      <c r="F340" s="252"/>
      <c r="G340" s="252"/>
      <c r="H340" s="252"/>
      <c r="I340" s="252"/>
      <c r="J340" s="252"/>
      <c r="K340" s="252"/>
    </row>
    <row r="341" s="250" customFormat="1" customHeight="1" spans="2:11">
      <c r="B341" s="252"/>
      <c r="C341" s="252"/>
      <c r="D341" s="252"/>
      <c r="E341" s="252"/>
      <c r="F341" s="252"/>
      <c r="G341" s="252"/>
      <c r="H341" s="252"/>
      <c r="I341" s="252"/>
      <c r="J341" s="252"/>
      <c r="K341" s="252"/>
    </row>
    <row r="342" s="250" customFormat="1" customHeight="1" spans="2:11">
      <c r="B342" s="252"/>
      <c r="C342" s="252"/>
      <c r="D342" s="252"/>
      <c r="E342" s="252"/>
      <c r="F342" s="252"/>
      <c r="G342" s="252"/>
      <c r="H342" s="252"/>
      <c r="I342" s="252"/>
      <c r="J342" s="252"/>
      <c r="K342" s="252"/>
    </row>
    <row r="343" s="250" customFormat="1" customHeight="1" spans="2:11">
      <c r="B343" s="252"/>
      <c r="C343" s="252"/>
      <c r="D343" s="252"/>
      <c r="E343" s="252"/>
      <c r="F343" s="252"/>
      <c r="G343" s="252"/>
      <c r="H343" s="252"/>
      <c r="I343" s="252"/>
      <c r="J343" s="252"/>
      <c r="K343" s="252"/>
    </row>
    <row r="344" s="250" customFormat="1" customHeight="1" spans="2:11">
      <c r="B344" s="252"/>
      <c r="C344" s="252"/>
      <c r="D344" s="252"/>
      <c r="E344" s="252"/>
      <c r="F344" s="252"/>
      <c r="G344" s="252"/>
      <c r="H344" s="252"/>
      <c r="I344" s="252"/>
      <c r="J344" s="252"/>
      <c r="K344" s="252"/>
    </row>
    <row r="345" s="250" customFormat="1" customHeight="1" spans="2:11">
      <c r="B345" s="252"/>
      <c r="C345" s="252"/>
      <c r="D345" s="252"/>
      <c r="E345" s="252"/>
      <c r="F345" s="252"/>
      <c r="G345" s="252"/>
      <c r="H345" s="252"/>
      <c r="I345" s="252"/>
      <c r="J345" s="252"/>
      <c r="K345" s="252"/>
    </row>
    <row r="346" s="250" customFormat="1" customHeight="1" spans="2:11">
      <c r="B346" s="252"/>
      <c r="C346" s="252"/>
      <c r="D346" s="252"/>
      <c r="E346" s="252"/>
      <c r="F346" s="252"/>
      <c r="G346" s="252"/>
      <c r="H346" s="252"/>
      <c r="I346" s="252"/>
      <c r="J346" s="252"/>
      <c r="K346" s="252"/>
    </row>
    <row r="347" s="250" customFormat="1" customHeight="1" spans="2:11">
      <c r="B347" s="252"/>
      <c r="C347" s="252"/>
      <c r="D347" s="252"/>
      <c r="E347" s="252"/>
      <c r="F347" s="252"/>
      <c r="G347" s="252"/>
      <c r="H347" s="252"/>
      <c r="I347" s="252"/>
      <c r="J347" s="252"/>
      <c r="K347" s="252"/>
    </row>
    <row r="348" s="250" customFormat="1" customHeight="1" spans="2:11">
      <c r="B348" s="252"/>
      <c r="C348" s="252"/>
      <c r="D348" s="252"/>
      <c r="E348" s="252"/>
      <c r="F348" s="252"/>
      <c r="G348" s="252"/>
      <c r="H348" s="252"/>
      <c r="I348" s="252"/>
      <c r="J348" s="252"/>
      <c r="K348" s="252"/>
    </row>
    <row r="349" s="250" customFormat="1" customHeight="1" spans="2:11">
      <c r="B349" s="252"/>
      <c r="C349" s="252"/>
      <c r="D349" s="252"/>
      <c r="E349" s="252"/>
      <c r="F349" s="252"/>
      <c r="G349" s="252"/>
      <c r="H349" s="252"/>
      <c r="I349" s="252"/>
      <c r="J349" s="252"/>
      <c r="K349" s="252"/>
    </row>
    <row r="350" s="250" customFormat="1" customHeight="1" spans="2:11">
      <c r="B350" s="252"/>
      <c r="C350" s="252"/>
      <c r="D350" s="252"/>
      <c r="E350" s="252"/>
      <c r="F350" s="252"/>
      <c r="G350" s="252"/>
      <c r="H350" s="252"/>
      <c r="I350" s="252"/>
      <c r="J350" s="252"/>
      <c r="K350" s="252"/>
    </row>
    <row r="351" s="250" customFormat="1" customHeight="1" spans="2:11">
      <c r="B351" s="252"/>
      <c r="C351" s="252"/>
      <c r="D351" s="252"/>
      <c r="E351" s="252"/>
      <c r="F351" s="252"/>
      <c r="G351" s="252"/>
      <c r="H351" s="252"/>
      <c r="I351" s="252"/>
      <c r="J351" s="252"/>
      <c r="K351" s="252"/>
    </row>
    <row r="352" s="250" customFormat="1" customHeight="1" spans="2:11">
      <c r="B352" s="252"/>
      <c r="C352" s="252"/>
      <c r="D352" s="252"/>
      <c r="E352" s="252"/>
      <c r="F352" s="252"/>
      <c r="G352" s="252"/>
      <c r="H352" s="252"/>
      <c r="I352" s="252"/>
      <c r="J352" s="252"/>
      <c r="K352" s="252"/>
    </row>
    <row r="353" s="250" customFormat="1" customHeight="1" spans="2:11">
      <c r="B353" s="252"/>
      <c r="C353" s="252"/>
      <c r="D353" s="252"/>
      <c r="E353" s="252"/>
      <c r="F353" s="252"/>
      <c r="G353" s="252"/>
      <c r="H353" s="252"/>
      <c r="I353" s="252"/>
      <c r="J353" s="252"/>
      <c r="K353" s="252"/>
    </row>
    <row r="354" s="250" customFormat="1" customHeight="1" spans="2:11">
      <c r="B354" s="252"/>
      <c r="C354" s="252"/>
      <c r="D354" s="252"/>
      <c r="E354" s="252"/>
      <c r="F354" s="252"/>
      <c r="G354" s="252"/>
      <c r="H354" s="252"/>
      <c r="I354" s="252"/>
      <c r="J354" s="252"/>
      <c r="K354" s="252"/>
    </row>
    <row r="355" s="250" customFormat="1" customHeight="1" spans="2:11">
      <c r="B355" s="252"/>
      <c r="C355" s="252"/>
      <c r="D355" s="252"/>
      <c r="E355" s="252"/>
      <c r="F355" s="252"/>
      <c r="G355" s="252"/>
      <c r="H355" s="252"/>
      <c r="I355" s="252"/>
      <c r="J355" s="252"/>
      <c r="K355" s="252"/>
    </row>
    <row r="356" s="250" customFormat="1" customHeight="1" spans="2:11">
      <c r="B356" s="252"/>
      <c r="C356" s="252"/>
      <c r="D356" s="252"/>
      <c r="E356" s="252"/>
      <c r="F356" s="252"/>
      <c r="G356" s="252"/>
      <c r="H356" s="252"/>
      <c r="I356" s="252"/>
      <c r="J356" s="252"/>
      <c r="K356" s="252"/>
    </row>
    <row r="357" s="250" customFormat="1" customHeight="1" spans="2:11">
      <c r="B357" s="252"/>
      <c r="C357" s="252"/>
      <c r="D357" s="252"/>
      <c r="E357" s="252"/>
      <c r="F357" s="252"/>
      <c r="G357" s="252"/>
      <c r="H357" s="252"/>
      <c r="I357" s="252"/>
      <c r="J357" s="252"/>
      <c r="K357" s="252"/>
    </row>
    <row r="358" s="250" customFormat="1" customHeight="1" spans="2:11">
      <c r="B358" s="252"/>
      <c r="C358" s="252"/>
      <c r="D358" s="252"/>
      <c r="E358" s="252"/>
      <c r="F358" s="252"/>
      <c r="G358" s="252"/>
      <c r="H358" s="252"/>
      <c r="I358" s="252"/>
      <c r="J358" s="252"/>
      <c r="K358" s="252"/>
    </row>
    <row r="359" s="250" customFormat="1" customHeight="1" spans="2:11">
      <c r="B359" s="252"/>
      <c r="C359" s="252"/>
      <c r="D359" s="252"/>
      <c r="E359" s="252"/>
      <c r="F359" s="252"/>
      <c r="G359" s="252"/>
      <c r="H359" s="252"/>
      <c r="I359" s="252"/>
      <c r="J359" s="252"/>
      <c r="K359" s="252"/>
    </row>
    <row r="360" s="250" customFormat="1" customHeight="1" spans="2:11">
      <c r="B360" s="252"/>
      <c r="C360" s="252"/>
      <c r="D360" s="252"/>
      <c r="E360" s="252"/>
      <c r="F360" s="252"/>
      <c r="G360" s="252"/>
      <c r="H360" s="252"/>
      <c r="I360" s="252"/>
      <c r="J360" s="252"/>
      <c r="K360" s="252"/>
    </row>
    <row r="361" s="250" customFormat="1" customHeight="1" spans="2:11">
      <c r="B361" s="252"/>
      <c r="C361" s="252"/>
      <c r="D361" s="252"/>
      <c r="E361" s="252"/>
      <c r="F361" s="252"/>
      <c r="G361" s="252"/>
      <c r="H361" s="252"/>
      <c r="I361" s="252"/>
      <c r="J361" s="252"/>
      <c r="K361" s="252"/>
    </row>
    <row r="362" s="250" customFormat="1" customHeight="1" spans="2:11">
      <c r="B362" s="252"/>
      <c r="C362" s="252"/>
      <c r="D362" s="252"/>
      <c r="E362" s="252"/>
      <c r="F362" s="252"/>
      <c r="G362" s="252"/>
      <c r="H362" s="252"/>
      <c r="I362" s="252"/>
      <c r="J362" s="252"/>
      <c r="K362" s="252"/>
    </row>
    <row r="363" s="250" customFormat="1" customHeight="1" spans="2:11">
      <c r="B363" s="252"/>
      <c r="C363" s="252"/>
      <c r="D363" s="252"/>
      <c r="E363" s="252"/>
      <c r="F363" s="252"/>
      <c r="G363" s="252"/>
      <c r="H363" s="252"/>
      <c r="I363" s="252"/>
      <c r="J363" s="252"/>
      <c r="K363" s="252"/>
    </row>
    <row r="364" s="250" customFormat="1" customHeight="1" spans="2:11">
      <c r="B364" s="252"/>
      <c r="C364" s="252"/>
      <c r="D364" s="252"/>
      <c r="E364" s="252"/>
      <c r="F364" s="252"/>
      <c r="G364" s="252"/>
      <c r="H364" s="252"/>
      <c r="I364" s="252"/>
      <c r="J364" s="252"/>
      <c r="K364" s="252"/>
    </row>
    <row r="365" s="250" customFormat="1" customHeight="1" spans="2:11">
      <c r="B365" s="252"/>
      <c r="C365" s="252"/>
      <c r="D365" s="252"/>
      <c r="E365" s="252"/>
      <c r="F365" s="252"/>
      <c r="G365" s="252"/>
      <c r="H365" s="252"/>
      <c r="I365" s="252"/>
      <c r="J365" s="252"/>
      <c r="K365" s="252"/>
    </row>
    <row r="366" s="250" customFormat="1" customHeight="1" spans="2:11">
      <c r="B366" s="252"/>
      <c r="C366" s="252"/>
      <c r="D366" s="252"/>
      <c r="E366" s="252"/>
      <c r="F366" s="252"/>
      <c r="G366" s="252"/>
      <c r="H366" s="252"/>
      <c r="I366" s="252"/>
      <c r="J366" s="252"/>
      <c r="K366" s="252"/>
    </row>
    <row r="367" s="250" customFormat="1" customHeight="1" spans="2:11">
      <c r="B367" s="252"/>
      <c r="C367" s="252"/>
      <c r="D367" s="252"/>
      <c r="E367" s="252"/>
      <c r="F367" s="252"/>
      <c r="G367" s="252"/>
      <c r="H367" s="252"/>
      <c r="I367" s="252"/>
      <c r="J367" s="252"/>
      <c r="K367" s="252"/>
    </row>
    <row r="368" s="250" customFormat="1" customHeight="1" spans="2:11">
      <c r="B368" s="252"/>
      <c r="C368" s="252"/>
      <c r="D368" s="252"/>
      <c r="E368" s="252"/>
      <c r="F368" s="252"/>
      <c r="G368" s="252"/>
      <c r="H368" s="252"/>
      <c r="I368" s="252"/>
      <c r="J368" s="252"/>
      <c r="K368" s="252"/>
    </row>
    <row r="369" s="250" customFormat="1" customHeight="1" spans="2:11">
      <c r="B369" s="252"/>
      <c r="C369" s="252"/>
      <c r="D369" s="252"/>
      <c r="E369" s="252"/>
      <c r="F369" s="252"/>
      <c r="G369" s="252"/>
      <c r="H369" s="252"/>
      <c r="I369" s="252"/>
      <c r="J369" s="252"/>
      <c r="K369" s="252"/>
    </row>
    <row r="370" s="250" customFormat="1" customHeight="1" spans="2:11">
      <c r="B370" s="252"/>
      <c r="C370" s="252"/>
      <c r="D370" s="252"/>
      <c r="E370" s="252"/>
      <c r="F370" s="252"/>
      <c r="G370" s="252"/>
      <c r="H370" s="252"/>
      <c r="I370" s="252"/>
      <c r="J370" s="252"/>
      <c r="K370" s="252"/>
    </row>
    <row r="371" s="250" customFormat="1" customHeight="1" spans="2:11">
      <c r="B371" s="252"/>
      <c r="C371" s="252"/>
      <c r="D371" s="252"/>
      <c r="E371" s="252"/>
      <c r="F371" s="252"/>
      <c r="G371" s="252"/>
      <c r="H371" s="252"/>
      <c r="I371" s="252"/>
      <c r="J371" s="252"/>
      <c r="K371" s="252"/>
    </row>
    <row r="372" s="250" customFormat="1" customHeight="1" spans="2:11">
      <c r="B372" s="252"/>
      <c r="C372" s="252"/>
      <c r="D372" s="252"/>
      <c r="E372" s="252"/>
      <c r="F372" s="252"/>
      <c r="G372" s="252"/>
      <c r="H372" s="252"/>
      <c r="I372" s="252"/>
      <c r="J372" s="252"/>
      <c r="K372" s="252"/>
    </row>
    <row r="373" s="250" customFormat="1" customHeight="1" spans="2:11">
      <c r="B373" s="252"/>
      <c r="C373" s="252"/>
      <c r="D373" s="252"/>
      <c r="E373" s="252"/>
      <c r="F373" s="252"/>
      <c r="G373" s="252"/>
      <c r="H373" s="252"/>
      <c r="I373" s="252"/>
      <c r="J373" s="252"/>
      <c r="K373" s="252"/>
    </row>
    <row r="374" s="250" customFormat="1" customHeight="1" spans="2:11">
      <c r="B374" s="252"/>
      <c r="C374" s="252"/>
      <c r="D374" s="252"/>
      <c r="E374" s="252"/>
      <c r="F374" s="252"/>
      <c r="G374" s="252"/>
      <c r="H374" s="252"/>
      <c r="I374" s="252"/>
      <c r="J374" s="252"/>
      <c r="K374" s="252"/>
    </row>
    <row r="375" s="250" customFormat="1" customHeight="1" spans="2:11">
      <c r="B375" s="252"/>
      <c r="C375" s="252"/>
      <c r="D375" s="252"/>
      <c r="E375" s="252"/>
      <c r="F375" s="252"/>
      <c r="G375" s="252"/>
      <c r="H375" s="252"/>
      <c r="I375" s="252"/>
      <c r="J375" s="252"/>
      <c r="K375" s="252"/>
    </row>
    <row r="376" s="250" customFormat="1" customHeight="1" spans="2:11">
      <c r="B376" s="252"/>
      <c r="C376" s="252"/>
      <c r="D376" s="252"/>
      <c r="E376" s="252"/>
      <c r="F376" s="252"/>
      <c r="G376" s="252"/>
      <c r="H376" s="252"/>
      <c r="I376" s="252"/>
      <c r="J376" s="252"/>
      <c r="K376" s="252"/>
    </row>
    <row r="377" s="250" customFormat="1" customHeight="1" spans="2:11">
      <c r="B377" s="252"/>
      <c r="C377" s="252"/>
      <c r="D377" s="252"/>
      <c r="E377" s="252"/>
      <c r="F377" s="252"/>
      <c r="G377" s="252"/>
      <c r="H377" s="252"/>
      <c r="I377" s="252"/>
      <c r="J377" s="252"/>
      <c r="K377" s="252"/>
    </row>
    <row r="378" s="250" customFormat="1" customHeight="1" spans="2:11">
      <c r="B378" s="252"/>
      <c r="C378" s="252"/>
      <c r="D378" s="252"/>
      <c r="E378" s="252"/>
      <c r="F378" s="252"/>
      <c r="G378" s="252"/>
      <c r="H378" s="252"/>
      <c r="I378" s="252"/>
      <c r="J378" s="252"/>
      <c r="K378" s="252"/>
    </row>
    <row r="379" s="250" customFormat="1" customHeight="1" spans="2:11">
      <c r="B379" s="252"/>
      <c r="C379" s="252"/>
      <c r="D379" s="252"/>
      <c r="E379" s="252"/>
      <c r="F379" s="252"/>
      <c r="G379" s="252"/>
      <c r="H379" s="252"/>
      <c r="I379" s="252"/>
      <c r="J379" s="252"/>
      <c r="K379" s="252"/>
    </row>
    <row r="380" s="250" customFormat="1" customHeight="1" spans="2:11">
      <c r="B380" s="252"/>
      <c r="C380" s="252"/>
      <c r="D380" s="252"/>
      <c r="E380" s="252"/>
      <c r="F380" s="252"/>
      <c r="G380" s="252"/>
      <c r="H380" s="252"/>
      <c r="I380" s="252"/>
      <c r="J380" s="252"/>
      <c r="K380" s="252"/>
    </row>
    <row r="381" s="250" customFormat="1" customHeight="1" spans="2:11">
      <c r="B381" s="252"/>
      <c r="C381" s="252"/>
      <c r="D381" s="252"/>
      <c r="E381" s="252"/>
      <c r="F381" s="252"/>
      <c r="G381" s="252"/>
      <c r="H381" s="252"/>
      <c r="I381" s="252"/>
      <c r="J381" s="252"/>
      <c r="K381" s="252"/>
    </row>
    <row r="382" s="250" customFormat="1" customHeight="1" spans="2:11">
      <c r="B382" s="252"/>
      <c r="C382" s="252"/>
      <c r="D382" s="252"/>
      <c r="E382" s="252"/>
      <c r="F382" s="252"/>
      <c r="G382" s="252"/>
      <c r="H382" s="252"/>
      <c r="I382" s="252"/>
      <c r="J382" s="252"/>
      <c r="K382" s="252"/>
    </row>
    <row r="383" s="250" customFormat="1" customHeight="1" spans="2:11">
      <c r="B383" s="252"/>
      <c r="C383" s="252"/>
      <c r="D383" s="252"/>
      <c r="E383" s="252"/>
      <c r="F383" s="252"/>
      <c r="G383" s="252"/>
      <c r="H383" s="252"/>
      <c r="I383" s="252"/>
      <c r="J383" s="252"/>
      <c r="K383" s="252"/>
    </row>
    <row r="384" s="250" customFormat="1" customHeight="1" spans="2:11">
      <c r="B384" s="252"/>
      <c r="C384" s="252"/>
      <c r="D384" s="252"/>
      <c r="E384" s="252"/>
      <c r="F384" s="252"/>
      <c r="G384" s="252"/>
      <c r="H384" s="252"/>
      <c r="I384" s="252"/>
      <c r="J384" s="252"/>
      <c r="K384" s="252"/>
    </row>
    <row r="385" s="250" customFormat="1" customHeight="1" spans="2:11">
      <c r="B385" s="252"/>
      <c r="C385" s="252"/>
      <c r="D385" s="252"/>
      <c r="E385" s="252"/>
      <c r="F385" s="252"/>
      <c r="G385" s="252"/>
      <c r="H385" s="252"/>
      <c r="I385" s="252"/>
      <c r="J385" s="252"/>
      <c r="K385" s="252"/>
    </row>
    <row r="386" s="250" customFormat="1" customHeight="1" spans="2:11">
      <c r="B386" s="252"/>
      <c r="C386" s="252"/>
      <c r="D386" s="252"/>
      <c r="E386" s="252"/>
      <c r="F386" s="252"/>
      <c r="G386" s="252"/>
      <c r="H386" s="252"/>
      <c r="I386" s="252"/>
      <c r="J386" s="252"/>
      <c r="K386" s="252"/>
    </row>
    <row r="387" s="250" customFormat="1" customHeight="1" spans="2:11">
      <c r="B387" s="252"/>
      <c r="C387" s="252"/>
      <c r="D387" s="252"/>
      <c r="E387" s="252"/>
      <c r="F387" s="252"/>
      <c r="G387" s="252"/>
      <c r="H387" s="252"/>
      <c r="I387" s="252"/>
      <c r="J387" s="252"/>
      <c r="K387" s="252"/>
    </row>
    <row r="388" s="250" customFormat="1" customHeight="1" spans="2:11">
      <c r="B388" s="252"/>
      <c r="C388" s="252"/>
      <c r="D388" s="252"/>
      <c r="E388" s="252"/>
      <c r="F388" s="252"/>
      <c r="G388" s="252"/>
      <c r="H388" s="252"/>
      <c r="I388" s="252"/>
      <c r="J388" s="252"/>
      <c r="K388" s="252"/>
    </row>
    <row r="389" s="250" customFormat="1" customHeight="1" spans="2:11">
      <c r="B389" s="252"/>
      <c r="C389" s="252"/>
      <c r="D389" s="252"/>
      <c r="E389" s="252"/>
      <c r="F389" s="252"/>
      <c r="G389" s="252"/>
      <c r="H389" s="252"/>
      <c r="I389" s="252"/>
      <c r="J389" s="252"/>
      <c r="K389" s="252"/>
    </row>
    <row r="390" s="250" customFormat="1" customHeight="1" spans="2:11">
      <c r="B390" s="252"/>
      <c r="C390" s="252"/>
      <c r="D390" s="252"/>
      <c r="E390" s="252"/>
      <c r="F390" s="252"/>
      <c r="G390" s="252"/>
      <c r="H390" s="252"/>
      <c r="I390" s="252"/>
      <c r="J390" s="252"/>
      <c r="K390" s="252"/>
    </row>
    <row r="391" s="250" customFormat="1" customHeight="1" spans="2:11">
      <c r="B391" s="252"/>
      <c r="C391" s="252"/>
      <c r="D391" s="252"/>
      <c r="E391" s="252"/>
      <c r="F391" s="252"/>
      <c r="G391" s="252"/>
      <c r="H391" s="252"/>
      <c r="I391" s="252"/>
      <c r="J391" s="252"/>
      <c r="K391" s="252"/>
    </row>
    <row r="392" s="250" customFormat="1" customHeight="1" spans="2:11">
      <c r="B392" s="252"/>
      <c r="C392" s="252"/>
      <c r="D392" s="252"/>
      <c r="E392" s="252"/>
      <c r="F392" s="252"/>
      <c r="G392" s="252"/>
      <c r="H392" s="252"/>
      <c r="I392" s="252"/>
      <c r="J392" s="252"/>
      <c r="K392" s="252"/>
    </row>
    <row r="393" s="250" customFormat="1" customHeight="1" spans="2:11">
      <c r="B393" s="252"/>
      <c r="C393" s="252"/>
      <c r="D393" s="252"/>
      <c r="E393" s="252"/>
      <c r="F393" s="252"/>
      <c r="G393" s="252"/>
      <c r="H393" s="252"/>
      <c r="I393" s="252"/>
      <c r="J393" s="252"/>
      <c r="K393" s="252"/>
    </row>
    <row r="394" s="250" customFormat="1" customHeight="1" spans="2:11">
      <c r="B394" s="252"/>
      <c r="C394" s="252"/>
      <c r="D394" s="252"/>
      <c r="E394" s="252"/>
      <c r="F394" s="252"/>
      <c r="G394" s="252"/>
      <c r="H394" s="252"/>
      <c r="I394" s="252"/>
      <c r="J394" s="252"/>
      <c r="K394" s="252"/>
    </row>
    <row r="395" s="250" customFormat="1" customHeight="1" spans="2:11">
      <c r="B395" s="252"/>
      <c r="C395" s="252"/>
      <c r="D395" s="252"/>
      <c r="E395" s="252"/>
      <c r="F395" s="252"/>
      <c r="G395" s="252"/>
      <c r="H395" s="252"/>
      <c r="I395" s="252"/>
      <c r="J395" s="252"/>
      <c r="K395" s="252"/>
    </row>
    <row r="396" s="250" customFormat="1" customHeight="1" spans="2:11">
      <c r="B396" s="252"/>
      <c r="C396" s="252"/>
      <c r="D396" s="252"/>
      <c r="E396" s="252"/>
      <c r="F396" s="252"/>
      <c r="G396" s="252"/>
      <c r="H396" s="252"/>
      <c r="I396" s="252"/>
      <c r="J396" s="252"/>
      <c r="K396" s="252"/>
    </row>
    <row r="397" s="250" customFormat="1" customHeight="1" spans="2:11">
      <c r="B397" s="252"/>
      <c r="C397" s="252"/>
      <c r="D397" s="252"/>
      <c r="E397" s="252"/>
      <c r="F397" s="252"/>
      <c r="G397" s="252"/>
      <c r="H397" s="252"/>
      <c r="I397" s="252"/>
      <c r="J397" s="252"/>
      <c r="K397" s="252"/>
    </row>
    <row r="398" s="250" customFormat="1" customHeight="1" spans="2:11">
      <c r="B398" s="252"/>
      <c r="C398" s="252"/>
      <c r="D398" s="252"/>
      <c r="E398" s="252"/>
      <c r="F398" s="252"/>
      <c r="G398" s="252"/>
      <c r="H398" s="252"/>
      <c r="I398" s="252"/>
      <c r="J398" s="252"/>
      <c r="K398" s="252"/>
    </row>
    <row r="399" s="250" customFormat="1" customHeight="1" spans="2:11">
      <c r="B399" s="252"/>
      <c r="C399" s="252"/>
      <c r="D399" s="252"/>
      <c r="E399" s="252"/>
      <c r="F399" s="252"/>
      <c r="G399" s="252"/>
      <c r="H399" s="252"/>
      <c r="I399" s="252"/>
      <c r="J399" s="252"/>
      <c r="K399" s="252"/>
    </row>
    <row r="400" s="250" customFormat="1" customHeight="1" spans="2:11">
      <c r="B400" s="252"/>
      <c r="C400" s="252"/>
      <c r="D400" s="252"/>
      <c r="E400" s="252"/>
      <c r="F400" s="252"/>
      <c r="G400" s="252"/>
      <c r="H400" s="252"/>
      <c r="I400" s="252"/>
      <c r="J400" s="252"/>
      <c r="K400" s="252"/>
    </row>
    <row r="401" s="250" customFormat="1" customHeight="1" spans="2:11">
      <c r="B401" s="252"/>
      <c r="C401" s="252"/>
      <c r="D401" s="252"/>
      <c r="E401" s="252"/>
      <c r="F401" s="252"/>
      <c r="G401" s="252"/>
      <c r="H401" s="252"/>
      <c r="I401" s="252"/>
      <c r="J401" s="252"/>
      <c r="K401" s="252"/>
    </row>
    <row r="402" s="250" customFormat="1" customHeight="1" spans="2:11">
      <c r="B402" s="252"/>
      <c r="C402" s="252"/>
      <c r="D402" s="252"/>
      <c r="E402" s="252"/>
      <c r="F402" s="252"/>
      <c r="G402" s="252"/>
      <c r="H402" s="252"/>
      <c r="I402" s="252"/>
      <c r="J402" s="252"/>
      <c r="K402" s="252"/>
    </row>
    <row r="403" s="250" customFormat="1" customHeight="1" spans="2:11">
      <c r="B403" s="252"/>
      <c r="C403" s="252"/>
      <c r="D403" s="252"/>
      <c r="E403" s="252"/>
      <c r="F403" s="252"/>
      <c r="G403" s="252"/>
      <c r="H403" s="252"/>
      <c r="I403" s="252"/>
      <c r="J403" s="252"/>
      <c r="K403" s="252"/>
    </row>
    <row r="404" s="250" customFormat="1" customHeight="1" spans="2:11">
      <c r="B404" s="252"/>
      <c r="C404" s="252"/>
      <c r="D404" s="252"/>
      <c r="E404" s="252"/>
      <c r="F404" s="252"/>
      <c r="G404" s="252"/>
      <c r="H404" s="252"/>
      <c r="I404" s="252"/>
      <c r="J404" s="252"/>
      <c r="K404" s="252"/>
    </row>
    <row r="405" s="250" customFormat="1" customHeight="1" spans="2:11">
      <c r="B405" s="252"/>
      <c r="C405" s="252"/>
      <c r="D405" s="252"/>
      <c r="E405" s="252"/>
      <c r="F405" s="252"/>
      <c r="G405" s="252"/>
      <c r="H405" s="252"/>
      <c r="I405" s="252"/>
      <c r="J405" s="252"/>
      <c r="K405" s="252"/>
    </row>
    <row r="406" s="250" customFormat="1" customHeight="1" spans="2:11">
      <c r="B406" s="252"/>
      <c r="C406" s="252"/>
      <c r="D406" s="252"/>
      <c r="E406" s="252"/>
      <c r="F406" s="252"/>
      <c r="G406" s="252"/>
      <c r="H406" s="252"/>
      <c r="I406" s="252"/>
      <c r="J406" s="252"/>
      <c r="K406" s="252"/>
    </row>
    <row r="407" s="250" customFormat="1" customHeight="1" spans="2:11">
      <c r="B407" s="252"/>
      <c r="C407" s="252"/>
      <c r="D407" s="252"/>
      <c r="E407" s="252"/>
      <c r="F407" s="252"/>
      <c r="G407" s="252"/>
      <c r="H407" s="252"/>
      <c r="I407" s="252"/>
      <c r="J407" s="252"/>
      <c r="K407" s="252"/>
    </row>
    <row r="408" s="250" customFormat="1" customHeight="1" spans="2:11">
      <c r="B408" s="252"/>
      <c r="C408" s="252"/>
      <c r="D408" s="252"/>
      <c r="E408" s="252"/>
      <c r="F408" s="252"/>
      <c r="G408" s="252"/>
      <c r="H408" s="252"/>
      <c r="I408" s="252"/>
      <c r="J408" s="252"/>
      <c r="K408" s="252"/>
    </row>
    <row r="409" s="250" customFormat="1" customHeight="1" spans="2:11">
      <c r="B409" s="252"/>
      <c r="C409" s="252"/>
      <c r="D409" s="252"/>
      <c r="E409" s="252"/>
      <c r="F409" s="252"/>
      <c r="G409" s="252"/>
      <c r="H409" s="252"/>
      <c r="I409" s="252"/>
      <c r="J409" s="252"/>
      <c r="K409" s="252"/>
    </row>
    <row r="410" s="250" customFormat="1" customHeight="1" spans="2:11">
      <c r="B410" s="252"/>
      <c r="C410" s="252"/>
      <c r="D410" s="252"/>
      <c r="E410" s="252"/>
      <c r="F410" s="252"/>
      <c r="G410" s="252"/>
      <c r="H410" s="252"/>
      <c r="I410" s="252"/>
      <c r="J410" s="252"/>
      <c r="K410" s="252"/>
    </row>
    <row r="411" s="250" customFormat="1" customHeight="1" spans="2:11">
      <c r="B411" s="252"/>
      <c r="C411" s="252"/>
      <c r="D411" s="252"/>
      <c r="E411" s="252"/>
      <c r="F411" s="252"/>
      <c r="G411" s="252"/>
      <c r="H411" s="252"/>
      <c r="I411" s="252"/>
      <c r="J411" s="252"/>
      <c r="K411" s="252"/>
    </row>
    <row r="412" s="250" customFormat="1" customHeight="1" spans="2:11">
      <c r="B412" s="252"/>
      <c r="C412" s="252"/>
      <c r="D412" s="252"/>
      <c r="E412" s="252"/>
      <c r="F412" s="252"/>
      <c r="G412" s="252"/>
      <c r="H412" s="252"/>
      <c r="I412" s="252"/>
      <c r="J412" s="252"/>
      <c r="K412" s="252"/>
    </row>
    <row r="413" s="250" customFormat="1" customHeight="1" spans="2:11">
      <c r="B413" s="252"/>
      <c r="C413" s="252"/>
      <c r="D413" s="252"/>
      <c r="E413" s="252"/>
      <c r="F413" s="252"/>
      <c r="G413" s="252"/>
      <c r="H413" s="252"/>
      <c r="I413" s="252"/>
      <c r="J413" s="252"/>
      <c r="K413" s="252"/>
    </row>
    <row r="414" s="250" customFormat="1" customHeight="1" spans="2:11">
      <c r="B414" s="252"/>
      <c r="C414" s="252"/>
      <c r="D414" s="252"/>
      <c r="E414" s="252"/>
      <c r="F414" s="252"/>
      <c r="G414" s="252"/>
      <c r="H414" s="252"/>
      <c r="I414" s="252"/>
      <c r="J414" s="252"/>
      <c r="K414" s="252"/>
    </row>
    <row r="415" s="250" customFormat="1" customHeight="1" spans="2:11">
      <c r="B415" s="252"/>
      <c r="C415" s="252"/>
      <c r="D415" s="252"/>
      <c r="E415" s="252"/>
      <c r="F415" s="252"/>
      <c r="G415" s="252"/>
      <c r="H415" s="252"/>
      <c r="I415" s="252"/>
      <c r="J415" s="252"/>
      <c r="K415" s="252"/>
    </row>
    <row r="416" s="250" customFormat="1" customHeight="1" spans="2:11">
      <c r="B416" s="252"/>
      <c r="C416" s="252"/>
      <c r="D416" s="252"/>
      <c r="E416" s="252"/>
      <c r="F416" s="252"/>
      <c r="G416" s="252"/>
      <c r="H416" s="252"/>
      <c r="I416" s="252"/>
      <c r="J416" s="252"/>
      <c r="K416" s="252"/>
    </row>
    <row r="417" s="250" customFormat="1" customHeight="1" spans="2:11">
      <c r="B417" s="252"/>
      <c r="C417" s="252"/>
      <c r="D417" s="252"/>
      <c r="E417" s="252"/>
      <c r="F417" s="252"/>
      <c r="G417" s="252"/>
      <c r="H417" s="252"/>
      <c r="I417" s="252"/>
      <c r="J417" s="252"/>
      <c r="K417" s="252"/>
    </row>
    <row r="418" s="250" customFormat="1" customHeight="1" spans="2:11">
      <c r="B418" s="252"/>
      <c r="C418" s="252"/>
      <c r="D418" s="252"/>
      <c r="E418" s="252"/>
      <c r="F418" s="252"/>
      <c r="G418" s="252"/>
      <c r="H418" s="252"/>
      <c r="I418" s="252"/>
      <c r="J418" s="252"/>
      <c r="K418" s="252"/>
    </row>
    <row r="419" s="250" customFormat="1" customHeight="1" spans="2:11">
      <c r="B419" s="252"/>
      <c r="C419" s="252"/>
      <c r="D419" s="252"/>
      <c r="E419" s="252"/>
      <c r="F419" s="252"/>
      <c r="G419" s="252"/>
      <c r="H419" s="252"/>
      <c r="I419" s="252"/>
      <c r="J419" s="252"/>
      <c r="K419" s="252"/>
    </row>
    <row r="420" s="250" customFormat="1" customHeight="1" spans="2:11">
      <c r="B420" s="252"/>
      <c r="C420" s="252"/>
      <c r="D420" s="252"/>
      <c r="E420" s="252"/>
      <c r="F420" s="252"/>
      <c r="G420" s="252"/>
      <c r="H420" s="252"/>
      <c r="I420" s="252"/>
      <c r="J420" s="252"/>
      <c r="K420" s="252"/>
    </row>
    <row r="421" s="250" customFormat="1" customHeight="1" spans="2:11">
      <c r="B421" s="252"/>
      <c r="C421" s="252"/>
      <c r="D421" s="252"/>
      <c r="E421" s="252"/>
      <c r="F421" s="252"/>
      <c r="G421" s="252"/>
      <c r="H421" s="252"/>
      <c r="I421" s="252"/>
      <c r="J421" s="252"/>
      <c r="K421" s="252"/>
    </row>
    <row r="422" s="250" customFormat="1" customHeight="1" spans="2:11">
      <c r="B422" s="252"/>
      <c r="C422" s="252"/>
      <c r="D422" s="252"/>
      <c r="E422" s="252"/>
      <c r="F422" s="252"/>
      <c r="G422" s="252"/>
      <c r="H422" s="252"/>
      <c r="I422" s="252"/>
      <c r="J422" s="252"/>
      <c r="K422" s="252"/>
    </row>
    <row r="423" s="250" customFormat="1" customHeight="1" spans="2:11">
      <c r="B423" s="252"/>
      <c r="C423" s="252"/>
      <c r="D423" s="252"/>
      <c r="E423" s="252"/>
      <c r="F423" s="252"/>
      <c r="G423" s="252"/>
      <c r="H423" s="252"/>
      <c r="I423" s="252"/>
      <c r="J423" s="252"/>
      <c r="K423" s="252"/>
    </row>
    <row r="424" s="250" customFormat="1" customHeight="1" spans="2:11">
      <c r="B424" s="252"/>
      <c r="C424" s="252"/>
      <c r="D424" s="252"/>
      <c r="E424" s="252"/>
      <c r="F424" s="252"/>
      <c r="G424" s="252"/>
      <c r="H424" s="252"/>
      <c r="I424" s="252"/>
      <c r="J424" s="252"/>
      <c r="K424" s="252"/>
    </row>
    <row r="425" s="250" customFormat="1" customHeight="1" spans="2:11">
      <c r="B425" s="252"/>
      <c r="C425" s="252"/>
      <c r="D425" s="252"/>
      <c r="E425" s="252"/>
      <c r="F425" s="252"/>
      <c r="G425" s="252"/>
      <c r="H425" s="252"/>
      <c r="I425" s="252"/>
      <c r="J425" s="252"/>
      <c r="K425" s="252"/>
    </row>
    <row r="426" s="250" customFormat="1" customHeight="1" spans="2:11">
      <c r="B426" s="252"/>
      <c r="C426" s="252"/>
      <c r="D426" s="252"/>
      <c r="E426" s="252"/>
      <c r="F426" s="252"/>
      <c r="G426" s="252"/>
      <c r="H426" s="252"/>
      <c r="I426" s="252"/>
      <c r="J426" s="252"/>
      <c r="K426" s="252"/>
    </row>
    <row r="427" s="250" customFormat="1" customHeight="1" spans="2:11">
      <c r="B427" s="252"/>
      <c r="C427" s="252"/>
      <c r="D427" s="252"/>
      <c r="E427" s="252"/>
      <c r="F427" s="252"/>
      <c r="G427" s="252"/>
      <c r="H427" s="252"/>
      <c r="I427" s="252"/>
      <c r="J427" s="252"/>
      <c r="K427" s="252"/>
    </row>
    <row r="428" s="250" customFormat="1" customHeight="1" spans="2:11">
      <c r="B428" s="252"/>
      <c r="C428" s="252"/>
      <c r="D428" s="252"/>
      <c r="E428" s="252"/>
      <c r="F428" s="252"/>
      <c r="G428" s="252"/>
      <c r="H428" s="252"/>
      <c r="I428" s="252"/>
      <c r="J428" s="252"/>
      <c r="K428" s="252"/>
    </row>
    <row r="429" s="250" customFormat="1" customHeight="1" spans="2:11">
      <c r="B429" s="252"/>
      <c r="C429" s="252"/>
      <c r="D429" s="252"/>
      <c r="E429" s="252"/>
      <c r="F429" s="252"/>
      <c r="G429" s="252"/>
      <c r="H429" s="252"/>
      <c r="I429" s="252"/>
      <c r="J429" s="252"/>
      <c r="K429" s="252"/>
    </row>
    <row r="430" s="250" customFormat="1" customHeight="1" spans="2:11">
      <c r="B430" s="252"/>
      <c r="C430" s="252"/>
      <c r="D430" s="252"/>
      <c r="E430" s="252"/>
      <c r="F430" s="252"/>
      <c r="G430" s="252"/>
      <c r="H430" s="252"/>
      <c r="I430" s="252"/>
      <c r="J430" s="252"/>
      <c r="K430" s="252"/>
    </row>
    <row r="431" s="250" customFormat="1" customHeight="1" spans="2:11">
      <c r="B431" s="252"/>
      <c r="C431" s="252"/>
      <c r="D431" s="252"/>
      <c r="E431" s="252"/>
      <c r="F431" s="252"/>
      <c r="G431" s="252"/>
      <c r="H431" s="252"/>
      <c r="I431" s="252"/>
      <c r="J431" s="252"/>
      <c r="K431" s="252"/>
    </row>
    <row r="432" s="250" customFormat="1" customHeight="1" spans="2:11">
      <c r="B432" s="252"/>
      <c r="C432" s="252"/>
      <c r="D432" s="252"/>
      <c r="E432" s="252"/>
      <c r="F432" s="252"/>
      <c r="G432" s="252"/>
      <c r="H432" s="252"/>
      <c r="I432" s="252"/>
      <c r="J432" s="252"/>
      <c r="K432" s="252"/>
    </row>
    <row r="433" s="250" customFormat="1" customHeight="1" spans="2:11">
      <c r="B433" s="252"/>
      <c r="C433" s="252"/>
      <c r="D433" s="252"/>
      <c r="E433" s="252"/>
      <c r="F433" s="252"/>
      <c r="G433" s="252"/>
      <c r="H433" s="252"/>
      <c r="I433" s="252"/>
      <c r="J433" s="252"/>
      <c r="K433" s="252"/>
    </row>
    <row r="434" s="250" customFormat="1" customHeight="1" spans="2:11">
      <c r="B434" s="252"/>
      <c r="C434" s="252"/>
      <c r="D434" s="252"/>
      <c r="E434" s="252"/>
      <c r="F434" s="252"/>
      <c r="G434" s="252"/>
      <c r="H434" s="252"/>
      <c r="I434" s="252"/>
      <c r="J434" s="252"/>
      <c r="K434" s="252"/>
    </row>
    <row r="435" s="250" customFormat="1" customHeight="1" spans="2:11">
      <c r="B435" s="252"/>
      <c r="C435" s="252"/>
      <c r="D435" s="252"/>
      <c r="E435" s="252"/>
      <c r="F435" s="252"/>
      <c r="G435" s="252"/>
      <c r="H435" s="252"/>
      <c r="I435" s="252"/>
      <c r="J435" s="252"/>
      <c r="K435" s="252"/>
    </row>
    <row r="436" s="250" customFormat="1" customHeight="1" spans="2:11">
      <c r="B436" s="252"/>
      <c r="C436" s="252"/>
      <c r="D436" s="252"/>
      <c r="E436" s="252"/>
      <c r="F436" s="252"/>
      <c r="G436" s="252"/>
      <c r="H436" s="252"/>
      <c r="I436" s="252"/>
      <c r="J436" s="252"/>
      <c r="K436" s="252"/>
    </row>
    <row r="437" s="250" customFormat="1" customHeight="1" spans="2:11">
      <c r="B437" s="252"/>
      <c r="C437" s="252"/>
      <c r="D437" s="252"/>
      <c r="E437" s="252"/>
      <c r="F437" s="252"/>
      <c r="G437" s="252"/>
      <c r="H437" s="252"/>
      <c r="I437" s="252"/>
      <c r="J437" s="252"/>
      <c r="K437" s="252"/>
    </row>
    <row r="438" s="250" customFormat="1" customHeight="1" spans="2:11">
      <c r="B438" s="252"/>
      <c r="C438" s="252"/>
      <c r="D438" s="252"/>
      <c r="E438" s="252"/>
      <c r="F438" s="252"/>
      <c r="G438" s="252"/>
      <c r="H438" s="252"/>
      <c r="I438" s="252"/>
      <c r="J438" s="252"/>
      <c r="K438" s="252"/>
    </row>
    <row r="439" s="250" customFormat="1" customHeight="1" spans="2:11">
      <c r="B439" s="252"/>
      <c r="C439" s="252"/>
      <c r="D439" s="252"/>
      <c r="E439" s="252"/>
      <c r="F439" s="252"/>
      <c r="G439" s="252"/>
      <c r="H439" s="252"/>
      <c r="I439" s="252"/>
      <c r="J439" s="252"/>
      <c r="K439" s="252"/>
    </row>
    <row r="440" s="250" customFormat="1" customHeight="1" spans="2:11">
      <c r="B440" s="252"/>
      <c r="C440" s="252"/>
      <c r="D440" s="252"/>
      <c r="E440" s="252"/>
      <c r="F440" s="252"/>
      <c r="G440" s="252"/>
      <c r="H440" s="252"/>
      <c r="I440" s="252"/>
      <c r="J440" s="252"/>
      <c r="K440" s="252"/>
    </row>
    <row r="441" s="250" customFormat="1" customHeight="1" spans="2:11">
      <c r="B441" s="252"/>
      <c r="C441" s="252"/>
      <c r="D441" s="252"/>
      <c r="E441" s="252"/>
      <c r="F441" s="252"/>
      <c r="G441" s="252"/>
      <c r="H441" s="252"/>
      <c r="I441" s="252"/>
      <c r="J441" s="252"/>
      <c r="K441" s="252"/>
    </row>
    <row r="442" s="250" customFormat="1" customHeight="1" spans="2:11">
      <c r="B442" s="252"/>
      <c r="C442" s="252"/>
      <c r="D442" s="252"/>
      <c r="E442" s="252"/>
      <c r="F442" s="252"/>
      <c r="G442" s="252"/>
      <c r="H442" s="252"/>
      <c r="I442" s="252"/>
      <c r="J442" s="252"/>
      <c r="K442" s="252"/>
    </row>
    <row r="443" s="250" customFormat="1" customHeight="1" spans="2:11">
      <c r="B443" s="252"/>
      <c r="C443" s="252"/>
      <c r="D443" s="252"/>
      <c r="E443" s="252"/>
      <c r="F443" s="252"/>
      <c r="G443" s="252"/>
      <c r="H443" s="252"/>
      <c r="I443" s="252"/>
      <c r="J443" s="252"/>
      <c r="K443" s="252"/>
    </row>
    <row r="444" s="250" customFormat="1" customHeight="1" spans="2:11">
      <c r="B444" s="252"/>
      <c r="C444" s="252"/>
      <c r="D444" s="252"/>
      <c r="E444" s="252"/>
      <c r="F444" s="252"/>
      <c r="G444" s="252"/>
      <c r="H444" s="252"/>
      <c r="I444" s="252"/>
      <c r="J444" s="252"/>
      <c r="K444" s="252"/>
    </row>
    <row r="445" s="250" customFormat="1" customHeight="1" spans="2:11">
      <c r="B445" s="252"/>
      <c r="C445" s="252"/>
      <c r="D445" s="252"/>
      <c r="E445" s="252"/>
      <c r="F445" s="252"/>
      <c r="G445" s="252"/>
      <c r="H445" s="252"/>
      <c r="I445" s="252"/>
      <c r="J445" s="252"/>
      <c r="K445" s="252"/>
    </row>
    <row r="446" s="250" customFormat="1" customHeight="1" spans="2:11">
      <c r="B446" s="252"/>
      <c r="C446" s="252"/>
      <c r="D446" s="252"/>
      <c r="E446" s="252"/>
      <c r="F446" s="252"/>
      <c r="G446" s="252"/>
      <c r="H446" s="252"/>
      <c r="I446" s="252"/>
      <c r="J446" s="252"/>
      <c r="K446" s="252"/>
    </row>
    <row r="447" s="250" customFormat="1" customHeight="1" spans="2:11">
      <c r="B447" s="252"/>
      <c r="C447" s="252"/>
      <c r="D447" s="252"/>
      <c r="E447" s="252"/>
      <c r="F447" s="252"/>
      <c r="G447" s="252"/>
      <c r="H447" s="252"/>
      <c r="I447" s="252"/>
      <c r="J447" s="252"/>
      <c r="K447" s="252"/>
    </row>
    <row r="448" s="250" customFormat="1" customHeight="1" spans="2:11">
      <c r="B448" s="252"/>
      <c r="C448" s="252"/>
      <c r="D448" s="252"/>
      <c r="E448" s="252"/>
      <c r="F448" s="252"/>
      <c r="G448" s="252"/>
      <c r="H448" s="252"/>
      <c r="I448" s="252"/>
      <c r="J448" s="252"/>
      <c r="K448" s="252"/>
    </row>
    <row r="449" s="250" customFormat="1" customHeight="1" spans="2:11">
      <c r="B449" s="252"/>
      <c r="C449" s="252"/>
      <c r="D449" s="252"/>
      <c r="E449" s="252"/>
      <c r="F449" s="252"/>
      <c r="G449" s="252"/>
      <c r="H449" s="252"/>
      <c r="I449" s="252"/>
      <c r="J449" s="252"/>
      <c r="K449" s="252"/>
    </row>
    <row r="450" s="250" customFormat="1" customHeight="1" spans="2:11">
      <c r="B450" s="252"/>
      <c r="C450" s="252"/>
      <c r="D450" s="252"/>
      <c r="E450" s="252"/>
      <c r="F450" s="252"/>
      <c r="G450" s="252"/>
      <c r="H450" s="252"/>
      <c r="I450" s="252"/>
      <c r="J450" s="252"/>
      <c r="K450" s="252"/>
    </row>
    <row r="451" s="250" customFormat="1" customHeight="1" spans="2:11">
      <c r="B451" s="252"/>
      <c r="C451" s="252"/>
      <c r="D451" s="252"/>
      <c r="E451" s="252"/>
      <c r="F451" s="252"/>
      <c r="G451" s="252"/>
      <c r="H451" s="252"/>
      <c r="I451" s="252"/>
      <c r="J451" s="252"/>
      <c r="K451" s="252"/>
    </row>
    <row r="452" s="250" customFormat="1" customHeight="1" spans="2:11">
      <c r="B452" s="252"/>
      <c r="C452" s="252"/>
      <c r="D452" s="252"/>
      <c r="E452" s="252"/>
      <c r="F452" s="252"/>
      <c r="G452" s="252"/>
      <c r="H452" s="252"/>
      <c r="I452" s="252"/>
      <c r="J452" s="252"/>
      <c r="K452" s="252"/>
    </row>
    <row r="453" s="250" customFormat="1" customHeight="1" spans="2:11">
      <c r="B453" s="252"/>
      <c r="C453" s="252"/>
      <c r="D453" s="252"/>
      <c r="E453" s="252"/>
      <c r="F453" s="252"/>
      <c r="G453" s="252"/>
      <c r="H453" s="252"/>
      <c r="I453" s="252"/>
      <c r="J453" s="252"/>
      <c r="K453" s="252"/>
    </row>
    <row r="454" s="250" customFormat="1" customHeight="1" spans="2:11">
      <c r="B454" s="252"/>
      <c r="C454" s="252"/>
      <c r="D454" s="252"/>
      <c r="E454" s="252"/>
      <c r="F454" s="252"/>
      <c r="G454" s="252"/>
      <c r="H454" s="252"/>
      <c r="I454" s="252"/>
      <c r="J454" s="252"/>
      <c r="K454" s="252"/>
    </row>
    <row r="455" s="250" customFormat="1" customHeight="1" spans="2:11">
      <c r="B455" s="252"/>
      <c r="C455" s="252"/>
      <c r="D455" s="252"/>
      <c r="E455" s="252"/>
      <c r="F455" s="252"/>
      <c r="G455" s="252"/>
      <c r="H455" s="252"/>
      <c r="I455" s="252"/>
      <c r="J455" s="252"/>
      <c r="K455" s="252"/>
    </row>
    <row r="456" s="250" customFormat="1" customHeight="1" spans="2:11">
      <c r="B456" s="252"/>
      <c r="C456" s="252"/>
      <c r="D456" s="252"/>
      <c r="E456" s="252"/>
      <c r="F456" s="252"/>
      <c r="G456" s="252"/>
      <c r="H456" s="252"/>
      <c r="I456" s="252"/>
      <c r="J456" s="252"/>
      <c r="K456" s="252"/>
    </row>
    <row r="457" s="250" customFormat="1" customHeight="1" spans="2:11">
      <c r="B457" s="252"/>
      <c r="C457" s="252"/>
      <c r="D457" s="252"/>
      <c r="E457" s="252"/>
      <c r="F457" s="252"/>
      <c r="G457" s="252"/>
      <c r="H457" s="252"/>
      <c r="I457" s="252"/>
      <c r="J457" s="252"/>
      <c r="K457" s="252"/>
    </row>
    <row r="458" s="250" customFormat="1" customHeight="1" spans="2:11">
      <c r="B458" s="252"/>
      <c r="C458" s="252"/>
      <c r="D458" s="252"/>
      <c r="E458" s="252"/>
      <c r="F458" s="252"/>
      <c r="G458" s="252"/>
      <c r="H458" s="252"/>
      <c r="I458" s="252"/>
      <c r="J458" s="252"/>
      <c r="K458" s="252"/>
    </row>
    <row r="459" s="250" customFormat="1" customHeight="1" spans="2:11">
      <c r="B459" s="252"/>
      <c r="C459" s="252"/>
      <c r="D459" s="252"/>
      <c r="E459" s="252"/>
      <c r="F459" s="252"/>
      <c r="G459" s="252"/>
      <c r="H459" s="252"/>
      <c r="I459" s="252"/>
      <c r="J459" s="252"/>
      <c r="K459" s="252"/>
    </row>
    <row r="460" s="250" customFormat="1" customHeight="1" spans="2:11">
      <c r="B460" s="252"/>
      <c r="C460" s="252"/>
      <c r="D460" s="252"/>
      <c r="E460" s="252"/>
      <c r="F460" s="252"/>
      <c r="G460" s="252"/>
      <c r="H460" s="252"/>
      <c r="I460" s="252"/>
      <c r="J460" s="252"/>
      <c r="K460" s="252"/>
    </row>
    <row r="461" s="250" customFormat="1" customHeight="1" spans="2:11">
      <c r="B461" s="252"/>
      <c r="C461" s="252"/>
      <c r="D461" s="252"/>
      <c r="E461" s="252"/>
      <c r="F461" s="252"/>
      <c r="G461" s="252"/>
      <c r="H461" s="252"/>
      <c r="I461" s="252"/>
      <c r="J461" s="252"/>
      <c r="K461" s="252"/>
    </row>
    <row r="462" s="250" customFormat="1" customHeight="1" spans="2:11">
      <c r="B462" s="252"/>
      <c r="C462" s="252"/>
      <c r="D462" s="252"/>
      <c r="E462" s="252"/>
      <c r="F462" s="252"/>
      <c r="G462" s="252"/>
      <c r="H462" s="252"/>
      <c r="I462" s="252"/>
      <c r="J462" s="252"/>
      <c r="K462" s="252"/>
    </row>
    <row r="463" s="250" customFormat="1" customHeight="1" spans="2:11">
      <c r="B463" s="252"/>
      <c r="C463" s="252"/>
      <c r="D463" s="252"/>
      <c r="E463" s="252"/>
      <c r="F463" s="252"/>
      <c r="G463" s="252"/>
      <c r="H463" s="252"/>
      <c r="I463" s="252"/>
      <c r="J463" s="252"/>
      <c r="K463" s="252"/>
    </row>
    <row r="464" s="250" customFormat="1" customHeight="1" spans="2:11">
      <c r="B464" s="252"/>
      <c r="C464" s="252"/>
      <c r="D464" s="252"/>
      <c r="E464" s="252"/>
      <c r="F464" s="252"/>
      <c r="G464" s="252"/>
      <c r="H464" s="252"/>
      <c r="I464" s="252"/>
      <c r="J464" s="252"/>
      <c r="K464" s="252"/>
    </row>
    <row r="465" s="250" customFormat="1" customHeight="1" spans="2:11">
      <c r="B465" s="252"/>
      <c r="C465" s="252"/>
      <c r="D465" s="252"/>
      <c r="E465" s="252"/>
      <c r="F465" s="252"/>
      <c r="G465" s="252"/>
      <c r="H465" s="252"/>
      <c r="I465" s="252"/>
      <c r="J465" s="252"/>
      <c r="K465" s="252"/>
    </row>
    <row r="466" s="250" customFormat="1" customHeight="1" spans="2:11">
      <c r="B466" s="252"/>
      <c r="C466" s="252"/>
      <c r="D466" s="252"/>
      <c r="E466" s="252"/>
      <c r="F466" s="252"/>
      <c r="G466" s="252"/>
      <c r="H466" s="252"/>
      <c r="I466" s="252"/>
      <c r="J466" s="252"/>
      <c r="K466" s="252"/>
    </row>
    <row r="467" s="250" customFormat="1" customHeight="1" spans="2:11">
      <c r="B467" s="252"/>
      <c r="C467" s="252"/>
      <c r="D467" s="252"/>
      <c r="E467" s="252"/>
      <c r="F467" s="252"/>
      <c r="G467" s="252"/>
      <c r="H467" s="252"/>
      <c r="I467" s="252"/>
      <c r="J467" s="252"/>
      <c r="K467" s="252"/>
    </row>
    <row r="468" s="250" customFormat="1" customHeight="1" spans="2:11">
      <c r="B468" s="252"/>
      <c r="C468" s="252"/>
      <c r="D468" s="252"/>
      <c r="E468" s="252"/>
      <c r="F468" s="252"/>
      <c r="G468" s="252"/>
      <c r="H468" s="252"/>
      <c r="I468" s="252"/>
      <c r="J468" s="252"/>
      <c r="K468" s="252"/>
    </row>
    <row r="469" s="250" customFormat="1" customHeight="1" spans="2:11">
      <c r="B469" s="252"/>
      <c r="C469" s="252"/>
      <c r="D469" s="252"/>
      <c r="E469" s="252"/>
      <c r="F469" s="252"/>
      <c r="G469" s="252"/>
      <c r="H469" s="252"/>
      <c r="I469" s="252"/>
      <c r="J469" s="252"/>
      <c r="K469" s="252"/>
    </row>
    <row r="470" s="250" customFormat="1" customHeight="1" spans="2:11">
      <c r="B470" s="252"/>
      <c r="C470" s="252"/>
      <c r="D470" s="252"/>
      <c r="E470" s="252"/>
      <c r="F470" s="252"/>
      <c r="G470" s="252"/>
      <c r="H470" s="252"/>
      <c r="I470" s="252"/>
      <c r="J470" s="252"/>
      <c r="K470" s="252"/>
    </row>
    <row r="471" s="250" customFormat="1" customHeight="1" spans="2:11">
      <c r="B471" s="252"/>
      <c r="C471" s="252"/>
      <c r="D471" s="252"/>
      <c r="E471" s="252"/>
      <c r="F471" s="252"/>
      <c r="G471" s="252"/>
      <c r="H471" s="252"/>
      <c r="I471" s="252"/>
      <c r="J471" s="252"/>
      <c r="K471" s="252"/>
    </row>
    <row r="472" s="250" customFormat="1" customHeight="1" spans="2:11">
      <c r="B472" s="252"/>
      <c r="C472" s="252"/>
      <c r="D472" s="252"/>
      <c r="E472" s="252"/>
      <c r="F472" s="252"/>
      <c r="G472" s="252"/>
      <c r="H472" s="252"/>
      <c r="I472" s="252"/>
      <c r="J472" s="252"/>
      <c r="K472" s="252"/>
    </row>
    <row r="473" s="250" customFormat="1" customHeight="1" spans="2:11">
      <c r="B473" s="252"/>
      <c r="C473" s="252"/>
      <c r="D473" s="252"/>
      <c r="E473" s="252"/>
      <c r="F473" s="252"/>
      <c r="G473" s="252"/>
      <c r="H473" s="252"/>
      <c r="I473" s="252"/>
      <c r="J473" s="252"/>
      <c r="K473" s="252"/>
    </row>
    <row r="474" s="250" customFormat="1" customHeight="1" spans="2:11">
      <c r="B474" s="252"/>
      <c r="C474" s="252"/>
      <c r="D474" s="252"/>
      <c r="E474" s="252"/>
      <c r="F474" s="252"/>
      <c r="G474" s="252"/>
      <c r="H474" s="252"/>
      <c r="I474" s="252"/>
      <c r="J474" s="252"/>
      <c r="K474" s="252"/>
    </row>
    <row r="475" s="250" customFormat="1" customHeight="1" spans="2:11">
      <c r="B475" s="252"/>
      <c r="C475" s="252"/>
      <c r="D475" s="252"/>
      <c r="E475" s="252"/>
      <c r="F475" s="252"/>
      <c r="G475" s="252"/>
      <c r="H475" s="252"/>
      <c r="I475" s="252"/>
      <c r="J475" s="252"/>
      <c r="K475" s="252"/>
    </row>
    <row r="476" s="250" customFormat="1" customHeight="1" spans="2:11">
      <c r="B476" s="252"/>
      <c r="C476" s="252"/>
      <c r="D476" s="252"/>
      <c r="E476" s="252"/>
      <c r="F476" s="252"/>
      <c r="G476" s="252"/>
      <c r="H476" s="252"/>
      <c r="I476" s="252"/>
      <c r="J476" s="252"/>
      <c r="K476" s="252"/>
    </row>
    <row r="477" s="250" customFormat="1" customHeight="1" spans="2:11">
      <c r="B477" s="252"/>
      <c r="C477" s="252"/>
      <c r="D477" s="252"/>
      <c r="E477" s="252"/>
      <c r="F477" s="252"/>
      <c r="G477" s="252"/>
      <c r="H477" s="252"/>
      <c r="I477" s="252"/>
      <c r="J477" s="252"/>
      <c r="K477" s="252"/>
    </row>
    <row r="478" s="250" customFormat="1" customHeight="1" spans="2:11">
      <c r="B478" s="252"/>
      <c r="C478" s="252"/>
      <c r="D478" s="252"/>
      <c r="E478" s="252"/>
      <c r="F478" s="252"/>
      <c r="G478" s="252"/>
      <c r="H478" s="252"/>
      <c r="I478" s="252"/>
      <c r="J478" s="252"/>
      <c r="K478" s="252"/>
    </row>
    <row r="479" s="250" customFormat="1" customHeight="1" spans="2:11">
      <c r="B479" s="252"/>
      <c r="C479" s="252"/>
      <c r="D479" s="252"/>
      <c r="E479" s="252"/>
      <c r="F479" s="252"/>
      <c r="G479" s="252"/>
      <c r="H479" s="252"/>
      <c r="I479" s="252"/>
      <c r="J479" s="252"/>
      <c r="K479" s="252"/>
    </row>
    <row r="480" s="250" customFormat="1" customHeight="1" spans="2:11">
      <c r="B480" s="252"/>
      <c r="C480" s="252"/>
      <c r="D480" s="252"/>
      <c r="E480" s="252"/>
      <c r="F480" s="252"/>
      <c r="G480" s="252"/>
      <c r="H480" s="252"/>
      <c r="I480" s="252"/>
      <c r="J480" s="252"/>
      <c r="K480" s="252"/>
    </row>
    <row r="481" s="250" customFormat="1" customHeight="1" spans="2:11">
      <c r="B481" s="252"/>
      <c r="C481" s="252"/>
      <c r="D481" s="252"/>
      <c r="E481" s="252"/>
      <c r="F481" s="252"/>
      <c r="G481" s="252"/>
      <c r="H481" s="252"/>
      <c r="I481" s="252"/>
      <c r="J481" s="252"/>
      <c r="K481" s="252"/>
    </row>
    <row r="482" s="250" customFormat="1" customHeight="1" spans="2:11">
      <c r="B482" s="252"/>
      <c r="C482" s="252"/>
      <c r="D482" s="252"/>
      <c r="E482" s="252"/>
      <c r="F482" s="252"/>
      <c r="G482" s="252"/>
      <c r="H482" s="252"/>
      <c r="I482" s="252"/>
      <c r="J482" s="252"/>
      <c r="K482" s="252"/>
    </row>
    <row r="483" s="250" customFormat="1" customHeight="1" spans="2:11">
      <c r="B483" s="252"/>
      <c r="C483" s="252"/>
      <c r="D483" s="252"/>
      <c r="E483" s="252"/>
      <c r="F483" s="252"/>
      <c r="G483" s="252"/>
      <c r="H483" s="252"/>
      <c r="I483" s="252"/>
      <c r="J483" s="252"/>
      <c r="K483" s="252"/>
    </row>
    <row r="484" s="250" customFormat="1" customHeight="1" spans="2:11">
      <c r="B484" s="252"/>
      <c r="C484" s="252"/>
      <c r="D484" s="252"/>
      <c r="E484" s="252"/>
      <c r="F484" s="252"/>
      <c r="G484" s="252"/>
      <c r="H484" s="252"/>
      <c r="I484" s="252"/>
      <c r="J484" s="252"/>
      <c r="K484" s="252"/>
    </row>
    <row r="485" s="250" customFormat="1" customHeight="1" spans="2:11">
      <c r="B485" s="252"/>
      <c r="C485" s="252"/>
      <c r="D485" s="252"/>
      <c r="E485" s="252"/>
      <c r="F485" s="252"/>
      <c r="G485" s="252"/>
      <c r="H485" s="252"/>
      <c r="I485" s="252"/>
      <c r="J485" s="252"/>
      <c r="K485" s="252"/>
    </row>
    <row r="486" s="250" customFormat="1" customHeight="1" spans="2:11">
      <c r="B486" s="252"/>
      <c r="C486" s="252"/>
      <c r="D486" s="252"/>
      <c r="E486" s="252"/>
      <c r="F486" s="252"/>
      <c r="G486" s="252"/>
      <c r="H486" s="252"/>
      <c r="I486" s="252"/>
      <c r="J486" s="252"/>
      <c r="K486" s="252"/>
    </row>
    <row r="487" s="250" customFormat="1" customHeight="1" spans="2:11">
      <c r="B487" s="252"/>
      <c r="C487" s="252"/>
      <c r="D487" s="252"/>
      <c r="E487" s="252"/>
      <c r="F487" s="252"/>
      <c r="G487" s="252"/>
      <c r="H487" s="252"/>
      <c r="I487" s="252"/>
      <c r="J487" s="252"/>
      <c r="K487" s="252"/>
    </row>
    <row r="488" s="250" customFormat="1" customHeight="1" spans="2:11">
      <c r="B488" s="252"/>
      <c r="C488" s="252"/>
      <c r="D488" s="252"/>
      <c r="E488" s="252"/>
      <c r="F488" s="252"/>
      <c r="G488" s="252"/>
      <c r="H488" s="252"/>
      <c r="I488" s="252"/>
      <c r="J488" s="252"/>
      <c r="K488" s="252"/>
    </row>
    <row r="489" s="250" customFormat="1" customHeight="1" spans="2:11">
      <c r="B489" s="252"/>
      <c r="C489" s="252"/>
      <c r="D489" s="252"/>
      <c r="E489" s="252"/>
      <c r="F489" s="252"/>
      <c r="G489" s="252"/>
      <c r="H489" s="252"/>
      <c r="I489" s="252"/>
      <c r="J489" s="252"/>
      <c r="K489" s="252"/>
    </row>
    <row r="490" s="250" customFormat="1" customHeight="1" spans="2:11">
      <c r="B490" s="252"/>
      <c r="C490" s="252"/>
      <c r="D490" s="252"/>
      <c r="E490" s="252"/>
      <c r="F490" s="252"/>
      <c r="G490" s="252"/>
      <c r="H490" s="252"/>
      <c r="I490" s="252"/>
      <c r="J490" s="252"/>
      <c r="K490" s="252"/>
    </row>
    <row r="491" s="250" customFormat="1" customHeight="1" spans="2:11">
      <c r="B491" s="252"/>
      <c r="C491" s="252"/>
      <c r="D491" s="252"/>
      <c r="E491" s="252"/>
      <c r="F491" s="252"/>
      <c r="G491" s="252"/>
      <c r="H491" s="252"/>
      <c r="I491" s="252"/>
      <c r="J491" s="252"/>
      <c r="K491" s="252"/>
    </row>
    <row r="492" s="250" customFormat="1" customHeight="1" spans="2:11">
      <c r="B492" s="252"/>
      <c r="C492" s="252"/>
      <c r="D492" s="252"/>
      <c r="E492" s="252"/>
      <c r="F492" s="252"/>
      <c r="G492" s="252"/>
      <c r="H492" s="252"/>
      <c r="I492" s="252"/>
      <c r="J492" s="252"/>
      <c r="K492" s="252"/>
    </row>
    <row r="493" s="250" customFormat="1" customHeight="1" spans="2:11">
      <c r="B493" s="252"/>
      <c r="C493" s="252"/>
      <c r="D493" s="252"/>
      <c r="E493" s="252"/>
      <c r="F493" s="252"/>
      <c r="G493" s="252"/>
      <c r="H493" s="252"/>
      <c r="I493" s="252"/>
      <c r="J493" s="252"/>
      <c r="K493" s="252"/>
    </row>
    <row r="494" s="250" customFormat="1" customHeight="1" spans="2:11">
      <c r="B494" s="252"/>
      <c r="C494" s="252"/>
      <c r="D494" s="252"/>
      <c r="E494" s="252"/>
      <c r="F494" s="252"/>
      <c r="G494" s="252"/>
      <c r="H494" s="252"/>
      <c r="I494" s="252"/>
      <c r="J494" s="252"/>
      <c r="K494" s="252"/>
    </row>
    <row r="495" s="250" customFormat="1" customHeight="1" spans="2:11">
      <c r="B495" s="252"/>
      <c r="C495" s="252"/>
      <c r="D495" s="252"/>
      <c r="E495" s="252"/>
      <c r="F495" s="252"/>
      <c r="G495" s="252"/>
      <c r="H495" s="252"/>
      <c r="I495" s="252"/>
      <c r="J495" s="252"/>
      <c r="K495" s="252"/>
    </row>
    <row r="496" s="250" customFormat="1" customHeight="1" spans="2:11">
      <c r="B496" s="252"/>
      <c r="C496" s="252"/>
      <c r="D496" s="252"/>
      <c r="E496" s="252"/>
      <c r="F496" s="252"/>
      <c r="G496" s="252"/>
      <c r="H496" s="252"/>
      <c r="I496" s="252"/>
      <c r="J496" s="252"/>
      <c r="K496" s="252"/>
    </row>
    <row r="497" s="250" customFormat="1" customHeight="1" spans="2:11">
      <c r="B497" s="252"/>
      <c r="C497" s="252"/>
      <c r="D497" s="252"/>
      <c r="E497" s="252"/>
      <c r="F497" s="252"/>
      <c r="G497" s="252"/>
      <c r="H497" s="252"/>
      <c r="I497" s="252"/>
      <c r="J497" s="252"/>
      <c r="K497" s="252"/>
    </row>
    <row r="498" s="250" customFormat="1" customHeight="1" spans="2:11">
      <c r="B498" s="252"/>
      <c r="C498" s="252"/>
      <c r="D498" s="252"/>
      <c r="E498" s="252"/>
      <c r="F498" s="252"/>
      <c r="G498" s="252"/>
      <c r="H498" s="252"/>
      <c r="I498" s="252"/>
      <c r="J498" s="252"/>
      <c r="K498" s="252"/>
    </row>
    <row r="499" s="250" customFormat="1" customHeight="1" spans="2:11">
      <c r="B499" s="252"/>
      <c r="C499" s="252"/>
      <c r="D499" s="252"/>
      <c r="E499" s="252"/>
      <c r="F499" s="252"/>
      <c r="G499" s="252"/>
      <c r="H499" s="252"/>
      <c r="I499" s="252"/>
      <c r="J499" s="252"/>
      <c r="K499" s="252"/>
    </row>
    <row r="500" s="250" customFormat="1" customHeight="1" spans="2:11">
      <c r="B500" s="252"/>
      <c r="C500" s="252"/>
      <c r="D500" s="252"/>
      <c r="E500" s="252"/>
      <c r="F500" s="252"/>
      <c r="G500" s="252"/>
      <c r="H500" s="252"/>
      <c r="I500" s="252"/>
      <c r="J500" s="252"/>
      <c r="K500" s="252"/>
    </row>
    <row r="501" s="250" customFormat="1" customHeight="1" spans="2:11">
      <c r="B501" s="252"/>
      <c r="C501" s="252"/>
      <c r="D501" s="252"/>
      <c r="E501" s="252"/>
      <c r="F501" s="252"/>
      <c r="G501" s="252"/>
      <c r="H501" s="252"/>
      <c r="I501" s="252"/>
      <c r="J501" s="252"/>
      <c r="K501" s="252"/>
    </row>
    <row r="502" s="250" customFormat="1" customHeight="1" spans="2:11">
      <c r="B502" s="252"/>
      <c r="C502" s="252"/>
      <c r="D502" s="252"/>
      <c r="E502" s="252"/>
      <c r="F502" s="252"/>
      <c r="G502" s="252"/>
      <c r="H502" s="252"/>
      <c r="I502" s="252"/>
      <c r="J502" s="252"/>
      <c r="K502" s="252"/>
    </row>
    <row r="503" s="250" customFormat="1" customHeight="1" spans="2:11">
      <c r="B503" s="252"/>
      <c r="C503" s="252"/>
      <c r="D503" s="252"/>
      <c r="E503" s="252"/>
      <c r="F503" s="252"/>
      <c r="G503" s="252"/>
      <c r="H503" s="252"/>
      <c r="I503" s="252"/>
      <c r="J503" s="252"/>
      <c r="K503" s="252"/>
    </row>
    <row r="504" s="250" customFormat="1" customHeight="1" spans="2:11">
      <c r="B504" s="252"/>
      <c r="C504" s="252"/>
      <c r="D504" s="252"/>
      <c r="E504" s="252"/>
      <c r="F504" s="252"/>
      <c r="G504" s="252"/>
      <c r="H504" s="252"/>
      <c r="I504" s="252"/>
      <c r="J504" s="252"/>
      <c r="K504" s="252"/>
    </row>
    <row r="505" s="250" customFormat="1" customHeight="1" spans="2:11">
      <c r="B505" s="252"/>
      <c r="C505" s="252"/>
      <c r="D505" s="252"/>
      <c r="E505" s="252"/>
      <c r="F505" s="252"/>
      <c r="G505" s="252"/>
      <c r="H505" s="252"/>
      <c r="I505" s="252"/>
      <c r="J505" s="252"/>
      <c r="K505" s="252"/>
    </row>
    <row r="506" s="250" customFormat="1" customHeight="1" spans="2:11">
      <c r="B506" s="252"/>
      <c r="C506" s="252"/>
      <c r="D506" s="252"/>
      <c r="E506" s="252"/>
      <c r="F506" s="252"/>
      <c r="G506" s="252"/>
      <c r="H506" s="252"/>
      <c r="I506" s="252"/>
      <c r="J506" s="252"/>
      <c r="K506" s="252"/>
    </row>
    <row r="507" s="250" customFormat="1" customHeight="1" spans="2:11">
      <c r="B507" s="252"/>
      <c r="C507" s="252"/>
      <c r="D507" s="252"/>
      <c r="E507" s="252"/>
      <c r="F507" s="252"/>
      <c r="G507" s="252"/>
      <c r="H507" s="252"/>
      <c r="I507" s="252"/>
      <c r="J507" s="252"/>
      <c r="K507" s="252"/>
    </row>
    <row r="508" s="250" customFormat="1" customHeight="1" spans="2:11">
      <c r="B508" s="252"/>
      <c r="C508" s="252"/>
      <c r="D508" s="252"/>
      <c r="E508" s="252"/>
      <c r="F508" s="252"/>
      <c r="G508" s="252"/>
      <c r="H508" s="252"/>
      <c r="I508" s="252"/>
      <c r="J508" s="252"/>
      <c r="K508" s="252"/>
    </row>
    <row r="509" s="250" customFormat="1" customHeight="1" spans="2:11">
      <c r="B509" s="252"/>
      <c r="C509" s="252"/>
      <c r="D509" s="252"/>
      <c r="E509" s="252"/>
      <c r="F509" s="252"/>
      <c r="G509" s="252"/>
      <c r="H509" s="252"/>
      <c r="I509" s="252"/>
      <c r="J509" s="252"/>
      <c r="K509" s="252"/>
    </row>
    <row r="510" s="250" customFormat="1" customHeight="1" spans="2:11">
      <c r="B510" s="252"/>
      <c r="C510" s="252"/>
      <c r="D510" s="252"/>
      <c r="E510" s="252"/>
      <c r="F510" s="252"/>
      <c r="G510" s="252"/>
      <c r="H510" s="252"/>
      <c r="I510" s="252"/>
      <c r="J510" s="252"/>
      <c r="K510" s="252"/>
    </row>
    <row r="511" s="250" customFormat="1" customHeight="1" spans="2:11">
      <c r="B511" s="252"/>
      <c r="C511" s="252"/>
      <c r="D511" s="252"/>
      <c r="E511" s="252"/>
      <c r="F511" s="252"/>
      <c r="G511" s="252"/>
      <c r="H511" s="252"/>
      <c r="I511" s="252"/>
      <c r="J511" s="252"/>
      <c r="K511" s="252"/>
    </row>
    <row r="512" s="250" customFormat="1" customHeight="1" spans="2:11">
      <c r="B512" s="252"/>
      <c r="C512" s="252"/>
      <c r="D512" s="252"/>
      <c r="E512" s="252"/>
      <c r="F512" s="252"/>
      <c r="G512" s="252"/>
      <c r="H512" s="252"/>
      <c r="I512" s="252"/>
      <c r="J512" s="252"/>
      <c r="K512" s="252"/>
    </row>
    <row r="513" s="250" customFormat="1" customHeight="1" spans="2:11">
      <c r="B513" s="252"/>
      <c r="C513" s="252"/>
      <c r="D513" s="252"/>
      <c r="E513" s="252"/>
      <c r="F513" s="252"/>
      <c r="G513" s="252"/>
      <c r="H513" s="252"/>
      <c r="I513" s="252"/>
      <c r="J513" s="252"/>
      <c r="K513" s="252"/>
    </row>
    <row r="514" s="250" customFormat="1" customHeight="1" spans="2:11">
      <c r="B514" s="252"/>
      <c r="C514" s="252"/>
      <c r="D514" s="252"/>
      <c r="E514" s="252"/>
      <c r="F514" s="252"/>
      <c r="G514" s="252"/>
      <c r="H514" s="252"/>
      <c r="I514" s="252"/>
      <c r="J514" s="252"/>
      <c r="K514" s="252"/>
    </row>
    <row r="515" s="250" customFormat="1" customHeight="1" spans="2:11">
      <c r="B515" s="252"/>
      <c r="C515" s="252"/>
      <c r="D515" s="252"/>
      <c r="E515" s="252"/>
      <c r="F515" s="252"/>
      <c r="G515" s="252"/>
      <c r="H515" s="252"/>
      <c r="I515" s="252"/>
      <c r="J515" s="252"/>
      <c r="K515" s="252"/>
    </row>
    <row r="516" s="250" customFormat="1" customHeight="1" spans="2:11">
      <c r="B516" s="252"/>
      <c r="C516" s="252"/>
      <c r="D516" s="252"/>
      <c r="E516" s="252"/>
      <c r="F516" s="252"/>
      <c r="G516" s="252"/>
      <c r="H516" s="252"/>
      <c r="I516" s="252"/>
      <c r="J516" s="252"/>
      <c r="K516" s="252"/>
    </row>
    <row r="517" s="250" customFormat="1" customHeight="1" spans="2:11">
      <c r="B517" s="252"/>
      <c r="C517" s="252"/>
      <c r="D517" s="252"/>
      <c r="E517" s="252"/>
      <c r="F517" s="252"/>
      <c r="G517" s="252"/>
      <c r="H517" s="252"/>
      <c r="I517" s="252"/>
      <c r="J517" s="252"/>
      <c r="K517" s="252"/>
    </row>
    <row r="518" s="250" customFormat="1" customHeight="1" spans="2:11">
      <c r="B518" s="252"/>
      <c r="C518" s="252"/>
      <c r="D518" s="252"/>
      <c r="E518" s="252"/>
      <c r="F518" s="252"/>
      <c r="G518" s="252"/>
      <c r="H518" s="252"/>
      <c r="I518" s="252"/>
      <c r="J518" s="252"/>
      <c r="K518" s="252"/>
    </row>
    <row r="519" s="250" customFormat="1" customHeight="1" spans="2:11">
      <c r="B519" s="252"/>
      <c r="C519" s="252"/>
      <c r="D519" s="252"/>
      <c r="E519" s="252"/>
      <c r="F519" s="252"/>
      <c r="G519" s="252"/>
      <c r="H519" s="252"/>
      <c r="I519" s="252"/>
      <c r="J519" s="252"/>
      <c r="K519" s="252"/>
    </row>
    <row r="520" s="250" customFormat="1" customHeight="1" spans="2:11">
      <c r="B520" s="252"/>
      <c r="C520" s="252"/>
      <c r="D520" s="252"/>
      <c r="E520" s="252"/>
      <c r="F520" s="252"/>
      <c r="G520" s="252"/>
      <c r="H520" s="252"/>
      <c r="I520" s="252"/>
      <c r="J520" s="252"/>
      <c r="K520" s="252"/>
    </row>
    <row r="521" s="250" customFormat="1" customHeight="1" spans="2:11">
      <c r="B521" s="252"/>
      <c r="C521" s="252"/>
      <c r="D521" s="252"/>
      <c r="E521" s="252"/>
      <c r="F521" s="252"/>
      <c r="G521" s="252"/>
      <c r="H521" s="252"/>
      <c r="I521" s="252"/>
      <c r="J521" s="252"/>
      <c r="K521" s="252"/>
    </row>
    <row r="522" s="250" customFormat="1" customHeight="1" spans="2:11">
      <c r="B522" s="252"/>
      <c r="C522" s="252"/>
      <c r="D522" s="252"/>
      <c r="E522" s="252"/>
      <c r="F522" s="252"/>
      <c r="G522" s="252"/>
      <c r="H522" s="252"/>
      <c r="I522" s="252"/>
      <c r="J522" s="252"/>
      <c r="K522" s="252"/>
    </row>
    <row r="523" s="250" customFormat="1" customHeight="1" spans="2:11">
      <c r="B523" s="252"/>
      <c r="C523" s="252"/>
      <c r="D523" s="252"/>
      <c r="E523" s="252"/>
      <c r="F523" s="252"/>
      <c r="G523" s="252"/>
      <c r="H523" s="252"/>
      <c r="I523" s="252"/>
      <c r="J523" s="252"/>
      <c r="K523" s="252"/>
    </row>
    <row r="524" s="250" customFormat="1" customHeight="1" spans="2:11">
      <c r="B524" s="252"/>
      <c r="C524" s="252"/>
      <c r="D524" s="252"/>
      <c r="E524" s="252"/>
      <c r="F524" s="252"/>
      <c r="G524" s="252"/>
      <c r="H524" s="252"/>
      <c r="I524" s="252"/>
      <c r="J524" s="252"/>
      <c r="K524" s="252"/>
    </row>
    <row r="525" s="250" customFormat="1" customHeight="1" spans="2:11">
      <c r="B525" s="252"/>
      <c r="C525" s="252"/>
      <c r="D525" s="252"/>
      <c r="E525" s="252"/>
      <c r="F525" s="252"/>
      <c r="G525" s="252"/>
      <c r="H525" s="252"/>
      <c r="I525" s="252"/>
      <c r="J525" s="252"/>
      <c r="K525" s="252"/>
    </row>
    <row r="526" s="250" customFormat="1" customHeight="1" spans="2:11">
      <c r="B526" s="252"/>
      <c r="C526" s="252"/>
      <c r="D526" s="252"/>
      <c r="E526" s="252"/>
      <c r="F526" s="252"/>
      <c r="G526" s="252"/>
      <c r="H526" s="252"/>
      <c r="I526" s="252"/>
      <c r="J526" s="252"/>
      <c r="K526" s="252"/>
    </row>
    <row r="527" s="250" customFormat="1" customHeight="1" spans="2:11">
      <c r="B527" s="252"/>
      <c r="C527" s="252"/>
      <c r="D527" s="252"/>
      <c r="E527" s="252"/>
      <c r="F527" s="252"/>
      <c r="G527" s="252"/>
      <c r="H527" s="252"/>
      <c r="I527" s="252"/>
      <c r="J527" s="252"/>
      <c r="K527" s="252"/>
    </row>
    <row r="528" s="250" customFormat="1" customHeight="1" spans="2:11">
      <c r="B528" s="252"/>
      <c r="C528" s="252"/>
      <c r="D528" s="252"/>
      <c r="E528" s="252"/>
      <c r="F528" s="252"/>
      <c r="G528" s="252"/>
      <c r="H528" s="252"/>
      <c r="I528" s="252"/>
      <c r="J528" s="252"/>
      <c r="K528" s="252"/>
    </row>
    <row r="529" s="250" customFormat="1" customHeight="1" spans="2:11">
      <c r="B529" s="252"/>
      <c r="C529" s="252"/>
      <c r="D529" s="252"/>
      <c r="E529" s="252"/>
      <c r="F529" s="252"/>
      <c r="G529" s="252"/>
      <c r="H529" s="252"/>
      <c r="I529" s="252"/>
      <c r="J529" s="252"/>
      <c r="K529" s="252"/>
    </row>
    <row r="530" s="250" customFormat="1" customHeight="1" spans="2:11">
      <c r="B530" s="252"/>
      <c r="C530" s="252"/>
      <c r="D530" s="252"/>
      <c r="E530" s="252"/>
      <c r="F530" s="252"/>
      <c r="G530" s="252"/>
      <c r="H530" s="252"/>
      <c r="I530" s="252"/>
      <c r="J530" s="252"/>
      <c r="K530" s="252"/>
    </row>
    <row r="531" s="250" customFormat="1" customHeight="1" spans="2:11">
      <c r="B531" s="252"/>
      <c r="C531" s="252"/>
      <c r="D531" s="252"/>
      <c r="E531" s="252"/>
      <c r="F531" s="252"/>
      <c r="G531" s="252"/>
      <c r="H531" s="252"/>
      <c r="I531" s="252"/>
      <c r="J531" s="252"/>
      <c r="K531" s="252"/>
    </row>
    <row r="532" s="250" customFormat="1" customHeight="1" spans="2:11">
      <c r="B532" s="252"/>
      <c r="C532" s="252"/>
      <c r="D532" s="252"/>
      <c r="E532" s="252"/>
      <c r="F532" s="252"/>
      <c r="G532" s="252"/>
      <c r="H532" s="252"/>
      <c r="I532" s="252"/>
      <c r="J532" s="252"/>
      <c r="K532" s="252"/>
    </row>
    <row r="533" s="250" customFormat="1" customHeight="1" spans="2:11">
      <c r="B533" s="252"/>
      <c r="C533" s="252"/>
      <c r="D533" s="252"/>
      <c r="E533" s="252"/>
      <c r="F533" s="252"/>
      <c r="G533" s="252"/>
      <c r="H533" s="252"/>
      <c r="I533" s="252"/>
      <c r="J533" s="252"/>
      <c r="K533" s="252"/>
    </row>
    <row r="534" s="250" customFormat="1" customHeight="1" spans="2:11">
      <c r="B534" s="252"/>
      <c r="C534" s="252"/>
      <c r="D534" s="252"/>
      <c r="E534" s="252"/>
      <c r="F534" s="252"/>
      <c r="G534" s="252"/>
      <c r="H534" s="252"/>
      <c r="I534" s="252"/>
      <c r="J534" s="252"/>
      <c r="K534" s="252"/>
    </row>
    <row r="535" s="250" customFormat="1" customHeight="1" spans="2:11">
      <c r="B535" s="252"/>
      <c r="C535" s="252"/>
      <c r="D535" s="252"/>
      <c r="E535" s="252"/>
      <c r="F535" s="252"/>
      <c r="G535" s="252"/>
      <c r="H535" s="252"/>
      <c r="I535" s="252"/>
      <c r="J535" s="252"/>
      <c r="K535" s="252"/>
    </row>
    <row r="536" s="250" customFormat="1" customHeight="1" spans="2:11">
      <c r="B536" s="252"/>
      <c r="C536" s="252"/>
      <c r="D536" s="252"/>
      <c r="E536" s="252"/>
      <c r="F536" s="252"/>
      <c r="G536" s="252"/>
      <c r="H536" s="252"/>
      <c r="I536" s="252"/>
      <c r="J536" s="252"/>
      <c r="K536" s="252"/>
    </row>
    <row r="537" s="250" customFormat="1" customHeight="1" spans="2:11">
      <c r="B537" s="252"/>
      <c r="C537" s="252"/>
      <c r="D537" s="252"/>
      <c r="E537" s="252"/>
      <c r="F537" s="252"/>
      <c r="G537" s="252"/>
      <c r="H537" s="252"/>
      <c r="I537" s="252"/>
      <c r="J537" s="252"/>
      <c r="K537" s="252"/>
    </row>
    <row r="538" s="250" customFormat="1" customHeight="1" spans="2:11">
      <c r="B538" s="252"/>
      <c r="C538" s="252"/>
      <c r="D538" s="252"/>
      <c r="E538" s="252"/>
      <c r="F538" s="252"/>
      <c r="G538" s="252"/>
      <c r="H538" s="252"/>
      <c r="I538" s="252"/>
      <c r="J538" s="252"/>
      <c r="K538" s="252"/>
    </row>
    <row r="539" s="250" customFormat="1" customHeight="1" spans="2:11">
      <c r="B539" s="252"/>
      <c r="C539" s="252"/>
      <c r="D539" s="252"/>
      <c r="E539" s="252"/>
      <c r="F539" s="252"/>
      <c r="G539" s="252"/>
      <c r="H539" s="252"/>
      <c r="I539" s="252"/>
      <c r="J539" s="252"/>
      <c r="K539" s="252"/>
    </row>
    <row r="540" s="250" customFormat="1" customHeight="1" spans="2:11">
      <c r="B540" s="252"/>
      <c r="C540" s="252"/>
      <c r="D540" s="252"/>
      <c r="E540" s="252"/>
      <c r="F540" s="252"/>
      <c r="G540" s="252"/>
      <c r="H540" s="252"/>
      <c r="I540" s="252"/>
      <c r="J540" s="252"/>
      <c r="K540" s="252"/>
    </row>
    <row r="541" s="250" customFormat="1" customHeight="1" spans="2:11">
      <c r="B541" s="252"/>
      <c r="C541" s="252"/>
      <c r="D541" s="252"/>
      <c r="E541" s="252"/>
      <c r="F541" s="252"/>
      <c r="G541" s="252"/>
      <c r="H541" s="252"/>
      <c r="I541" s="252"/>
      <c r="J541" s="252"/>
      <c r="K541" s="252"/>
    </row>
    <row r="542" s="250" customFormat="1" customHeight="1" spans="2:11">
      <c r="B542" s="252"/>
      <c r="C542" s="252"/>
      <c r="D542" s="252"/>
      <c r="E542" s="252"/>
      <c r="F542" s="252"/>
      <c r="G542" s="252"/>
      <c r="H542" s="252"/>
      <c r="I542" s="252"/>
      <c r="J542" s="252"/>
      <c r="K542" s="252"/>
    </row>
    <row r="543" s="250" customFormat="1" customHeight="1" spans="2:11">
      <c r="B543" s="252"/>
      <c r="C543" s="252"/>
      <c r="D543" s="252"/>
      <c r="E543" s="252"/>
      <c r="F543" s="252"/>
      <c r="G543" s="252"/>
      <c r="H543" s="252"/>
      <c r="I543" s="252"/>
      <c r="J543" s="252"/>
      <c r="K543" s="252"/>
    </row>
    <row r="544" s="250" customFormat="1" customHeight="1" spans="2:11">
      <c r="B544" s="252"/>
      <c r="C544" s="252"/>
      <c r="D544" s="252"/>
      <c r="E544" s="252"/>
      <c r="F544" s="252"/>
      <c r="G544" s="252"/>
      <c r="H544" s="252"/>
      <c r="I544" s="252"/>
      <c r="J544" s="252"/>
      <c r="K544" s="252"/>
    </row>
    <row r="545" s="250" customFormat="1" customHeight="1" spans="2:11">
      <c r="B545" s="252"/>
      <c r="C545" s="252"/>
      <c r="D545" s="252"/>
      <c r="E545" s="252"/>
      <c r="F545" s="252"/>
      <c r="G545" s="252"/>
      <c r="H545" s="252"/>
      <c r="I545" s="252"/>
      <c r="J545" s="252"/>
      <c r="K545" s="252"/>
    </row>
    <row r="546" s="250" customFormat="1" customHeight="1" spans="2:11">
      <c r="B546" s="252"/>
      <c r="C546" s="252"/>
      <c r="D546" s="252"/>
      <c r="E546" s="252"/>
      <c r="F546" s="252"/>
      <c r="G546" s="252"/>
      <c r="H546" s="252"/>
      <c r="I546" s="252"/>
      <c r="J546" s="252"/>
      <c r="K546" s="252"/>
    </row>
    <row r="547" s="250" customFormat="1" customHeight="1" spans="2:11">
      <c r="B547" s="252"/>
      <c r="C547" s="252"/>
      <c r="D547" s="252"/>
      <c r="E547" s="252"/>
      <c r="F547" s="252"/>
      <c r="G547" s="252"/>
      <c r="H547" s="252"/>
      <c r="I547" s="252"/>
      <c r="J547" s="252"/>
      <c r="K547" s="252"/>
    </row>
    <row r="548" s="250" customFormat="1" customHeight="1" spans="2:11">
      <c r="B548" s="252"/>
      <c r="C548" s="252"/>
      <c r="D548" s="252"/>
      <c r="E548" s="252"/>
      <c r="F548" s="252"/>
      <c r="G548" s="252"/>
      <c r="H548" s="252"/>
      <c r="I548" s="252"/>
      <c r="J548" s="252"/>
      <c r="K548" s="252"/>
    </row>
    <row r="549" s="250" customFormat="1" customHeight="1" spans="2:11">
      <c r="B549" s="252"/>
      <c r="C549" s="252"/>
      <c r="D549" s="252"/>
      <c r="E549" s="252"/>
      <c r="F549" s="252"/>
      <c r="G549" s="252"/>
      <c r="H549" s="252"/>
      <c r="I549" s="252"/>
      <c r="J549" s="252"/>
      <c r="K549" s="252"/>
    </row>
    <row r="550" s="250" customFormat="1" customHeight="1" spans="2:11">
      <c r="B550" s="252"/>
      <c r="C550" s="252"/>
      <c r="D550" s="252"/>
      <c r="E550" s="252"/>
      <c r="F550" s="252"/>
      <c r="G550" s="252"/>
      <c r="H550" s="252"/>
      <c r="I550" s="252"/>
      <c r="J550" s="252"/>
      <c r="K550" s="252"/>
    </row>
    <row r="551" s="250" customFormat="1" customHeight="1" spans="2:11">
      <c r="B551" s="252"/>
      <c r="C551" s="252"/>
      <c r="D551" s="252"/>
      <c r="E551" s="252"/>
      <c r="F551" s="252"/>
      <c r="G551" s="252"/>
      <c r="H551" s="252"/>
      <c r="I551" s="252"/>
      <c r="J551" s="252"/>
      <c r="K551" s="252"/>
    </row>
    <row r="552" s="250" customFormat="1" customHeight="1" spans="2:11">
      <c r="B552" s="252"/>
      <c r="C552" s="252"/>
      <c r="D552" s="252"/>
      <c r="E552" s="252"/>
      <c r="F552" s="252"/>
      <c r="G552" s="252"/>
      <c r="H552" s="252"/>
      <c r="I552" s="252"/>
      <c r="J552" s="252"/>
      <c r="K552" s="252"/>
    </row>
    <row r="553" s="250" customFormat="1" customHeight="1" spans="2:11">
      <c r="B553" s="252"/>
      <c r="C553" s="252"/>
      <c r="D553" s="252"/>
      <c r="E553" s="252"/>
      <c r="F553" s="252"/>
      <c r="G553" s="252"/>
      <c r="H553" s="252"/>
      <c r="I553" s="252"/>
      <c r="J553" s="252"/>
      <c r="K553" s="252"/>
    </row>
    <row r="554" s="250" customFormat="1" customHeight="1" spans="2:11">
      <c r="B554" s="252"/>
      <c r="C554" s="252"/>
      <c r="D554" s="252"/>
      <c r="E554" s="252"/>
      <c r="F554" s="252"/>
      <c r="G554" s="252"/>
      <c r="H554" s="252"/>
      <c r="I554" s="252"/>
      <c r="J554" s="252"/>
      <c r="K554" s="252"/>
    </row>
    <row r="555" s="250" customFormat="1" customHeight="1" spans="2:11">
      <c r="B555" s="252"/>
      <c r="C555" s="252"/>
      <c r="D555" s="252"/>
      <c r="E555" s="252"/>
      <c r="F555" s="252"/>
      <c r="G555" s="252"/>
      <c r="H555" s="252"/>
      <c r="I555" s="252"/>
      <c r="J555" s="252"/>
      <c r="K555" s="252"/>
    </row>
    <row r="556" s="250" customFormat="1" customHeight="1" spans="2:11">
      <c r="B556" s="252"/>
      <c r="C556" s="252"/>
      <c r="D556" s="252"/>
      <c r="E556" s="252"/>
      <c r="F556" s="252"/>
      <c r="G556" s="252"/>
      <c r="H556" s="252"/>
      <c r="I556" s="252"/>
      <c r="J556" s="252"/>
      <c r="K556" s="252"/>
    </row>
    <row r="557" s="250" customFormat="1" customHeight="1" spans="2:11">
      <c r="B557" s="252"/>
      <c r="C557" s="252"/>
      <c r="D557" s="252"/>
      <c r="E557" s="252"/>
      <c r="F557" s="252"/>
      <c r="G557" s="252"/>
      <c r="H557" s="252"/>
      <c r="I557" s="252"/>
      <c r="J557" s="252"/>
      <c r="K557" s="252"/>
    </row>
    <row r="558" s="250" customFormat="1" customHeight="1" spans="2:11">
      <c r="B558" s="252"/>
      <c r="C558" s="252"/>
      <c r="D558" s="252"/>
      <c r="E558" s="252"/>
      <c r="F558" s="252"/>
      <c r="G558" s="252"/>
      <c r="H558" s="252"/>
      <c r="I558" s="252"/>
      <c r="J558" s="252"/>
      <c r="K558" s="252"/>
    </row>
    <row r="559" s="250" customFormat="1" customHeight="1" spans="2:11">
      <c r="B559" s="252"/>
      <c r="C559" s="252"/>
      <c r="D559" s="252"/>
      <c r="E559" s="252"/>
      <c r="F559" s="252"/>
      <c r="G559" s="252"/>
      <c r="H559" s="252"/>
      <c r="I559" s="252"/>
      <c r="J559" s="252"/>
      <c r="K559" s="252"/>
    </row>
    <row r="560" s="250" customFormat="1" customHeight="1" spans="2:11">
      <c r="B560" s="252"/>
      <c r="C560" s="252"/>
      <c r="D560" s="252"/>
      <c r="E560" s="252"/>
      <c r="F560" s="252"/>
      <c r="G560" s="252"/>
      <c r="H560" s="252"/>
      <c r="I560" s="252"/>
      <c r="J560" s="252"/>
      <c r="K560" s="252"/>
    </row>
    <row r="561" s="250" customFormat="1" customHeight="1" spans="2:11">
      <c r="B561" s="252"/>
      <c r="C561" s="252"/>
      <c r="D561" s="252"/>
      <c r="E561" s="252"/>
      <c r="F561" s="252"/>
      <c r="G561" s="252"/>
      <c r="H561" s="252"/>
      <c r="I561" s="252"/>
      <c r="J561" s="252"/>
      <c r="K561" s="252"/>
    </row>
    <row r="562" s="250" customFormat="1" customHeight="1" spans="2:11">
      <c r="B562" s="252"/>
      <c r="C562" s="252"/>
      <c r="D562" s="252"/>
      <c r="E562" s="252"/>
      <c r="F562" s="252"/>
      <c r="G562" s="252"/>
      <c r="H562" s="252"/>
      <c r="I562" s="252"/>
      <c r="J562" s="252"/>
      <c r="K562" s="252"/>
    </row>
    <row r="563" s="250" customFormat="1" customHeight="1" spans="2:11">
      <c r="B563" s="252"/>
      <c r="C563" s="252"/>
      <c r="D563" s="252"/>
      <c r="E563" s="252"/>
      <c r="F563" s="252"/>
      <c r="G563" s="252"/>
      <c r="H563" s="252"/>
      <c r="I563" s="252"/>
      <c r="J563" s="252"/>
      <c r="K563" s="252"/>
    </row>
    <row r="564" s="250" customFormat="1" customHeight="1" spans="2:11">
      <c r="B564" s="252"/>
      <c r="C564" s="252"/>
      <c r="D564" s="252"/>
      <c r="E564" s="252"/>
      <c r="F564" s="252"/>
      <c r="G564" s="252"/>
      <c r="H564" s="252"/>
      <c r="I564" s="252"/>
      <c r="J564" s="252"/>
      <c r="K564" s="252"/>
    </row>
    <row r="565" s="250" customFormat="1" customHeight="1" spans="2:11">
      <c r="B565" s="252"/>
      <c r="C565" s="252"/>
      <c r="D565" s="252"/>
      <c r="E565" s="252"/>
      <c r="F565" s="252"/>
      <c r="G565" s="252"/>
      <c r="H565" s="252"/>
      <c r="I565" s="252"/>
      <c r="J565" s="252"/>
      <c r="K565" s="252"/>
    </row>
    <row r="566" s="250" customFormat="1" customHeight="1" spans="2:11">
      <c r="B566" s="252"/>
      <c r="C566" s="252"/>
      <c r="D566" s="252"/>
      <c r="E566" s="252"/>
      <c r="F566" s="252"/>
      <c r="G566" s="252"/>
      <c r="H566" s="252"/>
      <c r="I566" s="252"/>
      <c r="J566" s="252"/>
      <c r="K566" s="252"/>
    </row>
    <row r="567" s="250" customFormat="1" customHeight="1" spans="2:11">
      <c r="B567" s="252"/>
      <c r="C567" s="252"/>
      <c r="D567" s="252"/>
      <c r="E567" s="252"/>
      <c r="F567" s="252"/>
      <c r="G567" s="252"/>
      <c r="H567" s="252"/>
      <c r="I567" s="252"/>
      <c r="J567" s="252"/>
      <c r="K567" s="252"/>
    </row>
    <row r="568" s="250" customFormat="1" customHeight="1" spans="2:11">
      <c r="B568" s="252"/>
      <c r="C568" s="252"/>
      <c r="D568" s="252"/>
      <c r="E568" s="252"/>
      <c r="F568" s="252"/>
      <c r="G568" s="252"/>
      <c r="H568" s="252"/>
      <c r="I568" s="252"/>
      <c r="J568" s="252"/>
      <c r="K568" s="252"/>
    </row>
    <row r="569" s="250" customFormat="1" customHeight="1" spans="2:11">
      <c r="B569" s="252"/>
      <c r="C569" s="252"/>
      <c r="D569" s="252"/>
      <c r="E569" s="252"/>
      <c r="F569" s="252"/>
      <c r="G569" s="252"/>
      <c r="H569" s="252"/>
      <c r="I569" s="252"/>
      <c r="J569" s="252"/>
      <c r="K569" s="252"/>
    </row>
    <row r="570" s="250" customFormat="1" customHeight="1" spans="2:11">
      <c r="B570" s="252"/>
      <c r="C570" s="252"/>
      <c r="D570" s="252"/>
      <c r="E570" s="252"/>
      <c r="F570" s="252"/>
      <c r="G570" s="252"/>
      <c r="H570" s="252"/>
      <c r="I570" s="252"/>
      <c r="J570" s="252"/>
      <c r="K570" s="252"/>
    </row>
    <row r="571" s="250" customFormat="1" customHeight="1" spans="2:11">
      <c r="B571" s="252"/>
      <c r="C571" s="252"/>
      <c r="D571" s="252"/>
      <c r="E571" s="252"/>
      <c r="F571" s="252"/>
      <c r="G571" s="252"/>
      <c r="H571" s="252"/>
      <c r="I571" s="252"/>
      <c r="J571" s="252"/>
      <c r="K571" s="252"/>
    </row>
    <row r="572" s="250" customFormat="1" customHeight="1" spans="2:11">
      <c r="B572" s="252"/>
      <c r="C572" s="252"/>
      <c r="D572" s="252"/>
      <c r="E572" s="252"/>
      <c r="F572" s="252"/>
      <c r="G572" s="252"/>
      <c r="H572" s="252"/>
      <c r="I572" s="252"/>
      <c r="J572" s="252"/>
      <c r="K572" s="252"/>
    </row>
    <row r="573" s="250" customFormat="1" customHeight="1" spans="2:11">
      <c r="B573" s="252"/>
      <c r="C573" s="252"/>
      <c r="D573" s="252"/>
      <c r="E573" s="252"/>
      <c r="F573" s="252"/>
      <c r="G573" s="252"/>
      <c r="H573" s="252"/>
      <c r="I573" s="252"/>
      <c r="J573" s="252"/>
      <c r="K573" s="252"/>
    </row>
    <row r="574" s="250" customFormat="1" customHeight="1" spans="2:11">
      <c r="B574" s="252"/>
      <c r="C574" s="252"/>
      <c r="D574" s="252"/>
      <c r="E574" s="252"/>
      <c r="F574" s="252"/>
      <c r="G574" s="252"/>
      <c r="H574" s="252"/>
      <c r="I574" s="252"/>
      <c r="J574" s="252"/>
      <c r="K574" s="252"/>
    </row>
    <row r="575" s="250" customFormat="1" customHeight="1" spans="2:11">
      <c r="B575" s="252"/>
      <c r="C575" s="252"/>
      <c r="D575" s="252"/>
      <c r="E575" s="252"/>
      <c r="F575" s="252"/>
      <c r="G575" s="252"/>
      <c r="H575" s="252"/>
      <c r="I575" s="252"/>
      <c r="J575" s="252"/>
      <c r="K575" s="252"/>
    </row>
    <row r="576" s="250" customFormat="1" customHeight="1" spans="2:11">
      <c r="B576" s="252"/>
      <c r="C576" s="252"/>
      <c r="D576" s="252"/>
      <c r="E576" s="252"/>
      <c r="F576" s="252"/>
      <c r="G576" s="252"/>
      <c r="H576" s="252"/>
      <c r="I576" s="252"/>
      <c r="J576" s="252"/>
      <c r="K576" s="252"/>
    </row>
    <row r="577" s="250" customFormat="1" customHeight="1" spans="2:11">
      <c r="B577" s="252"/>
      <c r="C577" s="252"/>
      <c r="D577" s="252"/>
      <c r="E577" s="252"/>
      <c r="F577" s="252"/>
      <c r="G577" s="252"/>
      <c r="H577" s="252"/>
      <c r="I577" s="252"/>
      <c r="J577" s="252"/>
      <c r="K577" s="252"/>
    </row>
    <row r="578" s="250" customFormat="1" customHeight="1" spans="2:11">
      <c r="B578" s="252"/>
      <c r="C578" s="252"/>
      <c r="D578" s="252"/>
      <c r="E578" s="252"/>
      <c r="F578" s="252"/>
      <c r="G578" s="252"/>
      <c r="H578" s="252"/>
      <c r="I578" s="252"/>
      <c r="J578" s="252"/>
      <c r="K578" s="252"/>
    </row>
    <row r="579" s="250" customFormat="1" customHeight="1" spans="2:11">
      <c r="B579" s="252"/>
      <c r="C579" s="252"/>
      <c r="D579" s="252"/>
      <c r="E579" s="252"/>
      <c r="F579" s="252"/>
      <c r="G579" s="252"/>
      <c r="H579" s="252"/>
      <c r="I579" s="252"/>
      <c r="J579" s="252"/>
      <c r="K579" s="252"/>
    </row>
    <row r="580" s="250" customFormat="1" customHeight="1" spans="2:11">
      <c r="B580" s="252"/>
      <c r="C580" s="252"/>
      <c r="D580" s="252"/>
      <c r="E580" s="252"/>
      <c r="F580" s="252"/>
      <c r="G580" s="252"/>
      <c r="H580" s="252"/>
      <c r="I580" s="252"/>
      <c r="J580" s="252"/>
      <c r="K580" s="252"/>
    </row>
    <row r="581" s="250" customFormat="1" customHeight="1" spans="2:11">
      <c r="B581" s="252"/>
      <c r="C581" s="252"/>
      <c r="D581" s="252"/>
      <c r="E581" s="252"/>
      <c r="F581" s="252"/>
      <c r="G581" s="252"/>
      <c r="H581" s="252"/>
      <c r="I581" s="252"/>
      <c r="J581" s="252"/>
      <c r="K581" s="252"/>
    </row>
    <row r="582" s="250" customFormat="1" customHeight="1" spans="2:11">
      <c r="B582" s="252"/>
      <c r="C582" s="252"/>
      <c r="D582" s="252"/>
      <c r="E582" s="252"/>
      <c r="F582" s="252"/>
      <c r="G582" s="252"/>
      <c r="H582" s="252"/>
      <c r="I582" s="252"/>
      <c r="J582" s="252"/>
      <c r="K582" s="252"/>
    </row>
    <row r="583" s="250" customFormat="1" customHeight="1" spans="2:11">
      <c r="B583" s="252"/>
      <c r="C583" s="252"/>
      <c r="D583" s="252"/>
      <c r="E583" s="252"/>
      <c r="F583" s="252"/>
      <c r="G583" s="252"/>
      <c r="H583" s="252"/>
      <c r="I583" s="252"/>
      <c r="J583" s="252"/>
      <c r="K583" s="252"/>
    </row>
    <row r="584" s="250" customFormat="1" customHeight="1" spans="2:11">
      <c r="B584" s="252"/>
      <c r="C584" s="252"/>
      <c r="D584" s="252"/>
      <c r="E584" s="252"/>
      <c r="F584" s="252"/>
      <c r="G584" s="252"/>
      <c r="H584" s="252"/>
      <c r="I584" s="252"/>
      <c r="J584" s="252"/>
      <c r="K584" s="252"/>
    </row>
    <row r="585" s="250" customFormat="1" customHeight="1" spans="2:11">
      <c r="B585" s="252"/>
      <c r="C585" s="252"/>
      <c r="D585" s="252"/>
      <c r="E585" s="252"/>
      <c r="F585" s="252"/>
      <c r="G585" s="252"/>
      <c r="H585" s="252"/>
      <c r="I585" s="252"/>
      <c r="J585" s="252"/>
      <c r="K585" s="252"/>
    </row>
    <row r="586" s="250" customFormat="1" customHeight="1" spans="2:11">
      <c r="B586" s="252"/>
      <c r="C586" s="252"/>
      <c r="D586" s="252"/>
      <c r="E586" s="252"/>
      <c r="F586" s="252"/>
      <c r="G586" s="252"/>
      <c r="H586" s="252"/>
      <c r="I586" s="252"/>
      <c r="J586" s="252"/>
      <c r="K586" s="252"/>
    </row>
    <row r="587" s="250" customFormat="1" customHeight="1" spans="2:11">
      <c r="B587" s="252"/>
      <c r="C587" s="252"/>
      <c r="D587" s="252"/>
      <c r="E587" s="252"/>
      <c r="F587" s="252"/>
      <c r="G587" s="252"/>
      <c r="H587" s="252"/>
      <c r="I587" s="252"/>
      <c r="J587" s="252"/>
      <c r="K587" s="252"/>
    </row>
    <row r="588" s="250" customFormat="1" customHeight="1" spans="2:11">
      <c r="B588" s="252"/>
      <c r="C588" s="252"/>
      <c r="D588" s="252"/>
      <c r="E588" s="252"/>
      <c r="F588" s="252"/>
      <c r="G588" s="252"/>
      <c r="H588" s="252"/>
      <c r="I588" s="252"/>
      <c r="J588" s="252"/>
      <c r="K588" s="252"/>
    </row>
    <row r="589" s="250" customFormat="1" customHeight="1" spans="2:11">
      <c r="B589" s="252"/>
      <c r="C589" s="252"/>
      <c r="D589" s="252"/>
      <c r="E589" s="252"/>
      <c r="F589" s="252"/>
      <c r="G589" s="252"/>
      <c r="H589" s="252"/>
      <c r="I589" s="252"/>
      <c r="J589" s="252"/>
      <c r="K589" s="252"/>
    </row>
    <row r="590" s="250" customFormat="1" customHeight="1" spans="2:11">
      <c r="B590" s="252"/>
      <c r="C590" s="252"/>
      <c r="D590" s="252"/>
      <c r="E590" s="252"/>
      <c r="F590" s="252"/>
      <c r="G590" s="252"/>
      <c r="H590" s="252"/>
      <c r="I590" s="252"/>
      <c r="J590" s="252"/>
      <c r="K590" s="252"/>
    </row>
    <row r="591" s="250" customFormat="1" customHeight="1" spans="2:11">
      <c r="B591" s="252"/>
      <c r="C591" s="252"/>
      <c r="D591" s="252"/>
      <c r="E591" s="252"/>
      <c r="F591" s="252"/>
      <c r="G591" s="252"/>
      <c r="H591" s="252"/>
      <c r="I591" s="252"/>
      <c r="J591" s="252"/>
      <c r="K591" s="252"/>
    </row>
    <row r="592" s="250" customFormat="1" customHeight="1" spans="2:11">
      <c r="B592" s="252"/>
      <c r="C592" s="252"/>
      <c r="D592" s="252"/>
      <c r="E592" s="252"/>
      <c r="F592" s="252"/>
      <c r="G592" s="252"/>
      <c r="H592" s="252"/>
      <c r="I592" s="252"/>
      <c r="J592" s="252"/>
      <c r="K592" s="252"/>
    </row>
    <row r="593" s="250" customFormat="1" customHeight="1" spans="2:11">
      <c r="B593" s="252"/>
      <c r="C593" s="252"/>
      <c r="D593" s="252"/>
      <c r="E593" s="252"/>
      <c r="F593" s="252"/>
      <c r="G593" s="252"/>
      <c r="H593" s="252"/>
      <c r="I593" s="252"/>
      <c r="J593" s="252"/>
      <c r="K593" s="252"/>
    </row>
    <row r="594" s="250" customFormat="1" customHeight="1" spans="2:11">
      <c r="B594" s="252"/>
      <c r="C594" s="252"/>
      <c r="D594" s="252"/>
      <c r="E594" s="252"/>
      <c r="F594" s="252"/>
      <c r="G594" s="252"/>
      <c r="H594" s="252"/>
      <c r="I594" s="252"/>
      <c r="J594" s="252"/>
      <c r="K594" s="252"/>
    </row>
    <row r="595" s="250" customFormat="1" customHeight="1" spans="2:11">
      <c r="B595" s="252"/>
      <c r="C595" s="252"/>
      <c r="D595" s="252"/>
      <c r="E595" s="252"/>
      <c r="F595" s="252"/>
      <c r="G595" s="252"/>
      <c r="H595" s="252"/>
      <c r="I595" s="252"/>
      <c r="J595" s="252"/>
      <c r="K595" s="252"/>
    </row>
    <row r="596" s="250" customFormat="1" customHeight="1" spans="2:11">
      <c r="B596" s="252"/>
      <c r="C596" s="252"/>
      <c r="D596" s="252"/>
      <c r="E596" s="252"/>
      <c r="F596" s="252"/>
      <c r="G596" s="252"/>
      <c r="H596" s="252"/>
      <c r="I596" s="252"/>
      <c r="J596" s="252"/>
      <c r="K596" s="252"/>
    </row>
    <row r="597" s="250" customFormat="1" customHeight="1" spans="2:11">
      <c r="B597" s="252"/>
      <c r="C597" s="252"/>
      <c r="D597" s="252"/>
      <c r="E597" s="252"/>
      <c r="F597" s="252"/>
      <c r="G597" s="252"/>
      <c r="H597" s="252"/>
      <c r="I597" s="252"/>
      <c r="J597" s="252"/>
      <c r="K597" s="252"/>
    </row>
    <row r="598" s="250" customFormat="1" customHeight="1" spans="2:11">
      <c r="B598" s="252"/>
      <c r="C598" s="252"/>
      <c r="D598" s="252"/>
      <c r="E598" s="252"/>
      <c r="F598" s="252"/>
      <c r="G598" s="252"/>
      <c r="H598" s="252"/>
      <c r="I598" s="252"/>
      <c r="J598" s="252"/>
      <c r="K598" s="252"/>
    </row>
    <row r="599" s="250" customFormat="1" customHeight="1" spans="2:11">
      <c r="B599" s="252"/>
      <c r="C599" s="252"/>
      <c r="D599" s="252"/>
      <c r="E599" s="252"/>
      <c r="F599" s="252"/>
      <c r="G599" s="252"/>
      <c r="H599" s="252"/>
      <c r="I599" s="252"/>
      <c r="J599" s="252"/>
      <c r="K599" s="252"/>
    </row>
    <row r="600" s="250" customFormat="1" customHeight="1" spans="2:11">
      <c r="B600" s="252"/>
      <c r="C600" s="252"/>
      <c r="D600" s="252"/>
      <c r="E600" s="252"/>
      <c r="F600" s="252"/>
      <c r="G600" s="252"/>
      <c r="H600" s="252"/>
      <c r="I600" s="252"/>
      <c r="J600" s="252"/>
      <c r="K600" s="252"/>
    </row>
    <row r="601" s="250" customFormat="1" customHeight="1" spans="2:11">
      <c r="B601" s="252"/>
      <c r="C601" s="252"/>
      <c r="D601" s="252"/>
      <c r="E601" s="252"/>
      <c r="F601" s="252"/>
      <c r="G601" s="252"/>
      <c r="H601" s="252"/>
      <c r="I601" s="252"/>
      <c r="J601" s="252"/>
      <c r="K601" s="252"/>
    </row>
    <row r="602" s="250" customFormat="1" customHeight="1" spans="2:11">
      <c r="B602" s="252"/>
      <c r="C602" s="252"/>
      <c r="D602" s="252"/>
      <c r="E602" s="252"/>
      <c r="F602" s="252"/>
      <c r="G602" s="252"/>
      <c r="H602" s="252"/>
      <c r="I602" s="252"/>
      <c r="J602" s="252"/>
      <c r="K602" s="252"/>
    </row>
    <row r="603" s="250" customFormat="1" customHeight="1" spans="2:11">
      <c r="B603" s="252"/>
      <c r="C603" s="252"/>
      <c r="D603" s="252"/>
      <c r="E603" s="252"/>
      <c r="F603" s="252"/>
      <c r="G603" s="252"/>
      <c r="H603" s="252"/>
      <c r="I603" s="252"/>
      <c r="J603" s="252"/>
      <c r="K603" s="252"/>
    </row>
    <row r="604" s="250" customFormat="1" customHeight="1" spans="2:11">
      <c r="B604" s="252"/>
      <c r="C604" s="252"/>
      <c r="D604" s="252"/>
      <c r="E604" s="252"/>
      <c r="F604" s="252"/>
      <c r="G604" s="252"/>
      <c r="H604" s="252"/>
      <c r="I604" s="252"/>
      <c r="J604" s="252"/>
      <c r="K604" s="252"/>
    </row>
    <row r="605" s="250" customFormat="1" customHeight="1" spans="2:11">
      <c r="B605" s="252"/>
      <c r="C605" s="252"/>
      <c r="D605" s="252"/>
      <c r="E605" s="252"/>
      <c r="F605" s="252"/>
      <c r="G605" s="252"/>
      <c r="H605" s="252"/>
      <c r="I605" s="252"/>
      <c r="J605" s="252"/>
      <c r="K605" s="252"/>
    </row>
    <row r="606" s="250" customFormat="1" customHeight="1" spans="2:11">
      <c r="B606" s="252"/>
      <c r="C606" s="252"/>
      <c r="D606" s="252"/>
      <c r="E606" s="252"/>
      <c r="F606" s="252"/>
      <c r="G606" s="252"/>
      <c r="H606" s="252"/>
      <c r="I606" s="252"/>
      <c r="J606" s="252"/>
      <c r="K606" s="252"/>
    </row>
    <row r="607" s="250" customFormat="1" customHeight="1" spans="2:11">
      <c r="B607" s="252"/>
      <c r="C607" s="252"/>
      <c r="D607" s="252"/>
      <c r="E607" s="252"/>
      <c r="F607" s="252"/>
      <c r="G607" s="252"/>
      <c r="H607" s="252"/>
      <c r="I607" s="252"/>
      <c r="J607" s="252"/>
      <c r="K607" s="252"/>
    </row>
    <row r="608" s="250" customFormat="1" customHeight="1" spans="2:11">
      <c r="B608" s="252"/>
      <c r="C608" s="252"/>
      <c r="D608" s="252"/>
      <c r="E608" s="252"/>
      <c r="F608" s="252"/>
      <c r="G608" s="252"/>
      <c r="H608" s="252"/>
      <c r="I608" s="252"/>
      <c r="J608" s="252"/>
      <c r="K608" s="252"/>
    </row>
    <row r="609" s="250" customFormat="1" customHeight="1" spans="2:11">
      <c r="B609" s="252"/>
      <c r="C609" s="252"/>
      <c r="D609" s="252"/>
      <c r="E609" s="252"/>
      <c r="F609" s="252"/>
      <c r="G609" s="252"/>
      <c r="H609" s="252"/>
      <c r="I609" s="252"/>
      <c r="J609" s="252"/>
      <c r="K609" s="252"/>
    </row>
    <row r="610" s="250" customFormat="1" customHeight="1" spans="2:11">
      <c r="B610" s="252"/>
      <c r="C610" s="252"/>
      <c r="D610" s="252"/>
      <c r="E610" s="252"/>
      <c r="F610" s="252"/>
      <c r="G610" s="252"/>
      <c r="H610" s="252"/>
      <c r="I610" s="252"/>
      <c r="J610" s="252"/>
      <c r="K610" s="252"/>
    </row>
    <row r="611" s="250" customFormat="1" customHeight="1" spans="2:11">
      <c r="B611" s="252"/>
      <c r="C611" s="252"/>
      <c r="D611" s="252"/>
      <c r="E611" s="252"/>
      <c r="F611" s="252"/>
      <c r="G611" s="252"/>
      <c r="H611" s="252"/>
      <c r="I611" s="252"/>
      <c r="J611" s="252"/>
      <c r="K611" s="252"/>
    </row>
    <row r="612" s="250" customFormat="1" customHeight="1" spans="2:11">
      <c r="B612" s="252"/>
      <c r="C612" s="252"/>
      <c r="D612" s="252"/>
      <c r="E612" s="252"/>
      <c r="F612" s="252"/>
      <c r="G612" s="252"/>
      <c r="H612" s="252"/>
      <c r="I612" s="252"/>
      <c r="J612" s="252"/>
      <c r="K612" s="252"/>
    </row>
    <row r="613" s="250" customFormat="1" customHeight="1" spans="2:11">
      <c r="B613" s="252"/>
      <c r="C613" s="252"/>
      <c r="D613" s="252"/>
      <c r="E613" s="252"/>
      <c r="F613" s="252"/>
      <c r="G613" s="252"/>
      <c r="H613" s="252"/>
      <c r="I613" s="252"/>
      <c r="J613" s="252"/>
      <c r="K613" s="252"/>
    </row>
    <row r="614" s="250" customFormat="1" customHeight="1" spans="2:11">
      <c r="B614" s="252"/>
      <c r="C614" s="252"/>
      <c r="D614" s="252"/>
      <c r="E614" s="252"/>
      <c r="F614" s="252"/>
      <c r="G614" s="252"/>
      <c r="H614" s="252"/>
      <c r="I614" s="252"/>
      <c r="J614" s="252"/>
      <c r="K614" s="252"/>
    </row>
    <row r="615" s="250" customFormat="1" customHeight="1" spans="2:11">
      <c r="B615" s="252"/>
      <c r="C615" s="252"/>
      <c r="D615" s="252"/>
      <c r="E615" s="252"/>
      <c r="F615" s="252"/>
      <c r="G615" s="252"/>
      <c r="H615" s="252"/>
      <c r="I615" s="252"/>
      <c r="J615" s="252"/>
      <c r="K615" s="252"/>
    </row>
    <row r="616" s="250" customFormat="1" customHeight="1" spans="2:11">
      <c r="B616" s="252"/>
      <c r="C616" s="252"/>
      <c r="D616" s="252"/>
      <c r="E616" s="252"/>
      <c r="F616" s="252"/>
      <c r="G616" s="252"/>
      <c r="H616" s="252"/>
      <c r="I616" s="252"/>
      <c r="J616" s="252"/>
      <c r="K616" s="252"/>
    </row>
    <row r="617" s="250" customFormat="1" customHeight="1" spans="2:11">
      <c r="B617" s="252"/>
      <c r="C617" s="252"/>
      <c r="D617" s="252"/>
      <c r="E617" s="252"/>
      <c r="F617" s="252"/>
      <c r="G617" s="252"/>
      <c r="H617" s="252"/>
      <c r="I617" s="252"/>
      <c r="J617" s="252"/>
      <c r="K617" s="252"/>
    </row>
    <row r="618" s="250" customFormat="1" customHeight="1" spans="2:11">
      <c r="B618" s="252"/>
      <c r="C618" s="252"/>
      <c r="D618" s="252"/>
      <c r="E618" s="252"/>
      <c r="F618" s="252"/>
      <c r="G618" s="252"/>
      <c r="H618" s="252"/>
      <c r="I618" s="252"/>
      <c r="J618" s="252"/>
      <c r="K618" s="252"/>
    </row>
    <row r="619" s="250" customFormat="1" customHeight="1" spans="2:11">
      <c r="B619" s="252"/>
      <c r="C619" s="252"/>
      <c r="D619" s="252"/>
      <c r="E619" s="252"/>
      <c r="F619" s="252"/>
      <c r="G619" s="252"/>
      <c r="H619" s="252"/>
      <c r="I619" s="252"/>
      <c r="J619" s="252"/>
      <c r="K619" s="252"/>
    </row>
    <row r="620" s="250" customFormat="1" customHeight="1" spans="2:11">
      <c r="B620" s="252"/>
      <c r="C620" s="252"/>
      <c r="D620" s="252"/>
      <c r="E620" s="252"/>
      <c r="F620" s="252"/>
      <c r="G620" s="252"/>
      <c r="H620" s="252"/>
      <c r="I620" s="252"/>
      <c r="J620" s="252"/>
      <c r="K620" s="252"/>
    </row>
    <row r="621" s="250" customFormat="1" customHeight="1" spans="2:11">
      <c r="B621" s="252"/>
      <c r="C621" s="252"/>
      <c r="D621" s="252"/>
      <c r="E621" s="252"/>
      <c r="F621" s="252"/>
      <c r="G621" s="252"/>
      <c r="H621" s="252"/>
      <c r="I621" s="252"/>
      <c r="J621" s="252"/>
      <c r="K621" s="252"/>
    </row>
    <row r="622" s="250" customFormat="1" customHeight="1" spans="2:11">
      <c r="B622" s="252"/>
      <c r="C622" s="252"/>
      <c r="D622" s="252"/>
      <c r="E622" s="252"/>
      <c r="F622" s="252"/>
      <c r="G622" s="252"/>
      <c r="H622" s="252"/>
      <c r="I622" s="252"/>
      <c r="J622" s="252"/>
      <c r="K622" s="252"/>
    </row>
    <row r="623" s="250" customFormat="1" customHeight="1" spans="2:11">
      <c r="B623" s="252"/>
      <c r="C623" s="252"/>
      <c r="D623" s="252"/>
      <c r="E623" s="252"/>
      <c r="F623" s="252"/>
      <c r="G623" s="252"/>
      <c r="H623" s="252"/>
      <c r="I623" s="252"/>
      <c r="J623" s="252"/>
      <c r="K623" s="252"/>
    </row>
    <row r="624" s="250" customFormat="1" customHeight="1" spans="2:11">
      <c r="B624" s="252"/>
      <c r="C624" s="252"/>
      <c r="D624" s="252"/>
      <c r="E624" s="252"/>
      <c r="F624" s="252"/>
      <c r="G624" s="252"/>
      <c r="H624" s="252"/>
      <c r="I624" s="252"/>
      <c r="J624" s="252"/>
      <c r="K624" s="252"/>
    </row>
    <row r="625" s="250" customFormat="1" customHeight="1" spans="2:11">
      <c r="B625" s="252"/>
      <c r="C625" s="252"/>
      <c r="D625" s="252"/>
      <c r="E625" s="252"/>
      <c r="F625" s="252"/>
      <c r="G625" s="252"/>
      <c r="H625" s="252"/>
      <c r="I625" s="252"/>
      <c r="J625" s="252"/>
      <c r="K625" s="252"/>
    </row>
    <row r="626" s="250" customFormat="1" customHeight="1" spans="2:11">
      <c r="B626" s="252"/>
      <c r="C626" s="252"/>
      <c r="D626" s="252"/>
      <c r="E626" s="252"/>
      <c r="F626" s="252"/>
      <c r="G626" s="252"/>
      <c r="H626" s="252"/>
      <c r="I626" s="252"/>
      <c r="J626" s="252"/>
      <c r="K626" s="252"/>
    </row>
    <row r="627" s="250" customFormat="1" customHeight="1" spans="2:11">
      <c r="B627" s="252"/>
      <c r="C627" s="252"/>
      <c r="D627" s="252"/>
      <c r="E627" s="252"/>
      <c r="F627" s="252"/>
      <c r="G627" s="252"/>
      <c r="H627" s="252"/>
      <c r="I627" s="252"/>
      <c r="J627" s="252"/>
      <c r="K627" s="252"/>
    </row>
    <row r="628" s="250" customFormat="1" customHeight="1" spans="2:11">
      <c r="B628" s="252"/>
      <c r="C628" s="252"/>
      <c r="D628" s="252"/>
      <c r="E628" s="252"/>
      <c r="F628" s="252"/>
      <c r="G628" s="252"/>
      <c r="H628" s="252"/>
      <c r="I628" s="252"/>
      <c r="J628" s="252"/>
      <c r="K628" s="252"/>
    </row>
    <row r="629" s="250" customFormat="1" customHeight="1" spans="2:11">
      <c r="B629" s="252"/>
      <c r="C629" s="252"/>
      <c r="D629" s="252"/>
      <c r="E629" s="252"/>
      <c r="F629" s="252"/>
      <c r="G629" s="252"/>
      <c r="H629" s="252"/>
      <c r="I629" s="252"/>
      <c r="J629" s="252"/>
      <c r="K629" s="252"/>
    </row>
    <row r="630" s="250" customFormat="1" customHeight="1" spans="2:11">
      <c r="B630" s="252"/>
      <c r="C630" s="252"/>
      <c r="D630" s="252"/>
      <c r="E630" s="252"/>
      <c r="F630" s="252"/>
      <c r="G630" s="252"/>
      <c r="H630" s="252"/>
      <c r="I630" s="252"/>
      <c r="J630" s="252"/>
      <c r="K630" s="252"/>
    </row>
    <row r="631" s="250" customFormat="1" customHeight="1" spans="2:11">
      <c r="B631" s="252"/>
      <c r="C631" s="252"/>
      <c r="D631" s="252"/>
      <c r="E631" s="252"/>
      <c r="F631" s="252"/>
      <c r="G631" s="252"/>
      <c r="H631" s="252"/>
      <c r="I631" s="252"/>
      <c r="J631" s="252"/>
      <c r="K631" s="252"/>
    </row>
    <row r="632" s="250" customFormat="1" customHeight="1" spans="2:11">
      <c r="B632" s="252"/>
      <c r="C632" s="252"/>
      <c r="D632" s="252"/>
      <c r="E632" s="252"/>
      <c r="F632" s="252"/>
      <c r="G632" s="252"/>
      <c r="H632" s="252"/>
      <c r="I632" s="252"/>
      <c r="J632" s="252"/>
      <c r="K632" s="252"/>
    </row>
    <row r="633" s="250" customFormat="1" customHeight="1" spans="2:11">
      <c r="B633" s="252"/>
      <c r="C633" s="252"/>
      <c r="D633" s="252"/>
      <c r="E633" s="252"/>
      <c r="F633" s="252"/>
      <c r="G633" s="252"/>
      <c r="H633" s="252"/>
      <c r="I633" s="252"/>
      <c r="J633" s="252"/>
      <c r="K633" s="252"/>
    </row>
    <row r="634" s="250" customFormat="1" customHeight="1" spans="2:11">
      <c r="B634" s="252"/>
      <c r="C634" s="252"/>
      <c r="D634" s="252"/>
      <c r="E634" s="252"/>
      <c r="F634" s="252"/>
      <c r="G634" s="252"/>
      <c r="H634" s="252"/>
      <c r="I634" s="252"/>
      <c r="J634" s="252"/>
      <c r="K634" s="252"/>
    </row>
    <row r="635" s="250" customFormat="1" customHeight="1" spans="2:11">
      <c r="B635" s="252"/>
      <c r="C635" s="252"/>
      <c r="D635" s="252"/>
      <c r="E635" s="252"/>
      <c r="F635" s="252"/>
      <c r="G635" s="252"/>
      <c r="H635" s="252"/>
      <c r="I635" s="252"/>
      <c r="J635" s="252"/>
      <c r="K635" s="252"/>
    </row>
    <row r="636" s="250" customFormat="1" customHeight="1" spans="2:11">
      <c r="B636" s="252"/>
      <c r="C636" s="252"/>
      <c r="D636" s="252"/>
      <c r="E636" s="252"/>
      <c r="F636" s="252"/>
      <c r="G636" s="252"/>
      <c r="H636" s="252"/>
      <c r="I636" s="252"/>
      <c r="J636" s="252"/>
      <c r="K636" s="252"/>
    </row>
    <row r="637" s="250" customFormat="1" customHeight="1" spans="2:11">
      <c r="B637" s="252"/>
      <c r="C637" s="252"/>
      <c r="D637" s="252"/>
      <c r="E637" s="252"/>
      <c r="F637" s="252"/>
      <c r="G637" s="252"/>
      <c r="H637" s="252"/>
      <c r="I637" s="252"/>
      <c r="J637" s="252"/>
      <c r="K637" s="252"/>
    </row>
    <row r="638" s="250" customFormat="1" customHeight="1" spans="2:11">
      <c r="B638" s="252"/>
      <c r="C638" s="252"/>
      <c r="D638" s="252"/>
      <c r="E638" s="252"/>
      <c r="F638" s="252"/>
      <c r="G638" s="252"/>
      <c r="H638" s="252"/>
      <c r="I638" s="252"/>
      <c r="J638" s="252"/>
      <c r="K638" s="252"/>
    </row>
    <row r="639" s="250" customFormat="1" customHeight="1" spans="2:11">
      <c r="B639" s="252"/>
      <c r="C639" s="252"/>
      <c r="D639" s="252"/>
      <c r="E639" s="252"/>
      <c r="F639" s="252"/>
      <c r="G639" s="252"/>
      <c r="H639" s="252"/>
      <c r="I639" s="252"/>
      <c r="J639" s="252"/>
      <c r="K639" s="252"/>
    </row>
    <row r="640" s="250" customFormat="1" customHeight="1" spans="2:11">
      <c r="B640" s="252"/>
      <c r="C640" s="252"/>
      <c r="D640" s="252"/>
      <c r="E640" s="252"/>
      <c r="F640" s="252"/>
      <c r="G640" s="252"/>
      <c r="H640" s="252"/>
      <c r="I640" s="252"/>
      <c r="J640" s="252"/>
      <c r="K640" s="252"/>
    </row>
    <row r="641" s="250" customFormat="1" customHeight="1" spans="2:11">
      <c r="B641" s="252"/>
      <c r="C641" s="252"/>
      <c r="D641" s="252"/>
      <c r="E641" s="252"/>
      <c r="F641" s="252"/>
      <c r="G641" s="252"/>
      <c r="H641" s="252"/>
      <c r="I641" s="252"/>
      <c r="J641" s="252"/>
      <c r="K641" s="252"/>
    </row>
    <row r="642" s="250" customFormat="1" customHeight="1" spans="2:11">
      <c r="B642" s="252"/>
      <c r="C642" s="252"/>
      <c r="D642" s="252"/>
      <c r="E642" s="252"/>
      <c r="F642" s="252"/>
      <c r="G642" s="252"/>
      <c r="H642" s="252"/>
      <c r="I642" s="252"/>
      <c r="J642" s="252"/>
      <c r="K642" s="252"/>
    </row>
    <row r="643" s="250" customFormat="1" customHeight="1" spans="2:11">
      <c r="B643" s="252"/>
      <c r="C643" s="252"/>
      <c r="D643" s="252"/>
      <c r="E643" s="252"/>
      <c r="F643" s="252"/>
      <c r="G643" s="252"/>
      <c r="H643" s="252"/>
      <c r="I643" s="252"/>
      <c r="J643" s="252"/>
      <c r="K643" s="252"/>
    </row>
    <row r="644" s="250" customFormat="1" customHeight="1" spans="2:11">
      <c r="B644" s="252"/>
      <c r="C644" s="252"/>
      <c r="D644" s="252"/>
      <c r="E644" s="252"/>
      <c r="F644" s="252"/>
      <c r="G644" s="252"/>
      <c r="H644" s="252"/>
      <c r="I644" s="252"/>
      <c r="J644" s="252"/>
      <c r="K644" s="252"/>
    </row>
    <row r="645" s="250" customFormat="1" customHeight="1" spans="2:11">
      <c r="B645" s="252"/>
      <c r="C645" s="252"/>
      <c r="D645" s="252"/>
      <c r="E645" s="252"/>
      <c r="F645" s="252"/>
      <c r="G645" s="252"/>
      <c r="H645" s="252"/>
      <c r="I645" s="252"/>
      <c r="J645" s="252"/>
      <c r="K645" s="252"/>
    </row>
    <row r="646" s="250" customFormat="1" customHeight="1" spans="2:11">
      <c r="B646" s="252"/>
      <c r="C646" s="252"/>
      <c r="D646" s="252"/>
      <c r="E646" s="252"/>
      <c r="F646" s="252"/>
      <c r="G646" s="252"/>
      <c r="H646" s="252"/>
      <c r="I646" s="252"/>
      <c r="J646" s="252"/>
      <c r="K646" s="252"/>
    </row>
    <row r="647" s="250" customFormat="1" customHeight="1" spans="2:11">
      <c r="B647" s="252"/>
      <c r="C647" s="252"/>
      <c r="D647" s="252"/>
      <c r="E647" s="252"/>
      <c r="F647" s="252"/>
      <c r="G647" s="252"/>
      <c r="H647" s="252"/>
      <c r="I647" s="252"/>
      <c r="J647" s="252"/>
      <c r="K647" s="252"/>
    </row>
    <row r="648" s="250" customFormat="1" customHeight="1" spans="2:11">
      <c r="B648" s="252"/>
      <c r="C648" s="252"/>
      <c r="D648" s="252"/>
      <c r="E648" s="252"/>
      <c r="F648" s="252"/>
      <c r="G648" s="252"/>
      <c r="H648" s="252"/>
      <c r="I648" s="252"/>
      <c r="J648" s="252"/>
      <c r="K648" s="252"/>
    </row>
    <row r="649" s="250" customFormat="1" customHeight="1" spans="2:11">
      <c r="B649" s="252"/>
      <c r="C649" s="252"/>
      <c r="D649" s="252"/>
      <c r="E649" s="252"/>
      <c r="F649" s="252"/>
      <c r="G649" s="252"/>
      <c r="H649" s="252"/>
      <c r="I649" s="252"/>
      <c r="J649" s="252"/>
      <c r="K649" s="252"/>
    </row>
    <row r="650" s="250" customFormat="1" customHeight="1" spans="2:11">
      <c r="B650" s="252"/>
      <c r="C650" s="252"/>
      <c r="D650" s="252"/>
      <c r="E650" s="252"/>
      <c r="F650" s="252"/>
      <c r="G650" s="252"/>
      <c r="H650" s="252"/>
      <c r="I650" s="252"/>
      <c r="J650" s="252"/>
      <c r="K650" s="252"/>
    </row>
    <row r="651" s="250" customFormat="1" customHeight="1" spans="2:11">
      <c r="B651" s="252"/>
      <c r="C651" s="252"/>
      <c r="D651" s="252"/>
      <c r="E651" s="252"/>
      <c r="F651" s="252"/>
      <c r="G651" s="252"/>
      <c r="H651" s="252"/>
      <c r="I651" s="252"/>
      <c r="J651" s="252"/>
      <c r="K651" s="252"/>
    </row>
    <row r="652" s="250" customFormat="1" customHeight="1" spans="2:11">
      <c r="B652" s="252"/>
      <c r="C652" s="252"/>
      <c r="D652" s="252"/>
      <c r="E652" s="252"/>
      <c r="F652" s="252"/>
      <c r="G652" s="252"/>
      <c r="H652" s="252"/>
      <c r="I652" s="252"/>
      <c r="J652" s="252"/>
      <c r="K652" s="252"/>
    </row>
    <row r="653" s="250" customFormat="1" customHeight="1" spans="2:11">
      <c r="B653" s="252"/>
      <c r="C653" s="252"/>
      <c r="D653" s="252"/>
      <c r="E653" s="252"/>
      <c r="F653" s="252"/>
      <c r="G653" s="252"/>
      <c r="H653" s="252"/>
      <c r="I653" s="252"/>
      <c r="J653" s="252"/>
      <c r="K653" s="252"/>
    </row>
    <row r="654" s="250" customFormat="1" customHeight="1" spans="2:11">
      <c r="B654" s="252"/>
      <c r="C654" s="252"/>
      <c r="D654" s="252"/>
      <c r="E654" s="252"/>
      <c r="F654" s="252"/>
      <c r="G654" s="252"/>
      <c r="H654" s="252"/>
      <c r="I654" s="252"/>
      <c r="J654" s="252"/>
      <c r="K654" s="252"/>
    </row>
    <row r="655" s="250" customFormat="1" customHeight="1" spans="2:11">
      <c r="B655" s="252"/>
      <c r="C655" s="252"/>
      <c r="D655" s="252"/>
      <c r="E655" s="252"/>
      <c r="F655" s="252"/>
      <c r="G655" s="252"/>
      <c r="H655" s="252"/>
      <c r="I655" s="252"/>
      <c r="J655" s="252"/>
      <c r="K655" s="252"/>
    </row>
    <row r="656" s="250" customFormat="1" customHeight="1" spans="2:11">
      <c r="B656" s="252"/>
      <c r="C656" s="252"/>
      <c r="D656" s="252"/>
      <c r="E656" s="252"/>
      <c r="F656" s="252"/>
      <c r="G656" s="252"/>
      <c r="H656" s="252"/>
      <c r="I656" s="252"/>
      <c r="J656" s="252"/>
      <c r="K656" s="252"/>
    </row>
    <row r="657" s="250" customFormat="1" customHeight="1" spans="2:11">
      <c r="B657" s="252"/>
      <c r="C657" s="252"/>
      <c r="D657" s="252"/>
      <c r="E657" s="252"/>
      <c r="F657" s="252"/>
      <c r="G657" s="252"/>
      <c r="H657" s="252"/>
      <c r="I657" s="252"/>
      <c r="J657" s="252"/>
      <c r="K657" s="252"/>
    </row>
    <row r="658" s="250" customFormat="1" customHeight="1" spans="2:11">
      <c r="B658" s="252"/>
      <c r="C658" s="252"/>
      <c r="D658" s="252"/>
      <c r="E658" s="252"/>
      <c r="F658" s="252"/>
      <c r="G658" s="252"/>
      <c r="H658" s="252"/>
      <c r="I658" s="252"/>
      <c r="J658" s="252"/>
      <c r="K658" s="252"/>
    </row>
    <row r="659" s="250" customFormat="1" customHeight="1" spans="2:11">
      <c r="B659" s="252"/>
      <c r="C659" s="252"/>
      <c r="D659" s="252"/>
      <c r="E659" s="252"/>
      <c r="F659" s="252"/>
      <c r="G659" s="252"/>
      <c r="H659" s="252"/>
      <c r="I659" s="252"/>
      <c r="J659" s="252"/>
      <c r="K659" s="252"/>
    </row>
    <row r="660" s="250" customFormat="1" customHeight="1" spans="2:11">
      <c r="B660" s="252"/>
      <c r="C660" s="252"/>
      <c r="D660" s="252"/>
      <c r="E660" s="252"/>
      <c r="F660" s="252"/>
      <c r="G660" s="252"/>
      <c r="H660" s="252"/>
      <c r="I660" s="252"/>
      <c r="J660" s="252"/>
      <c r="K660" s="252"/>
    </row>
    <row r="661" s="250" customFormat="1" customHeight="1" spans="2:11">
      <c r="B661" s="252"/>
      <c r="C661" s="252"/>
      <c r="D661" s="252"/>
      <c r="E661" s="252"/>
      <c r="F661" s="252"/>
      <c r="G661" s="252"/>
      <c r="H661" s="252"/>
      <c r="I661" s="252"/>
      <c r="J661" s="252"/>
      <c r="K661" s="252"/>
    </row>
    <row r="662" s="250" customFormat="1" customHeight="1" spans="2:11">
      <c r="B662" s="252"/>
      <c r="C662" s="252"/>
      <c r="D662" s="252"/>
      <c r="E662" s="252"/>
      <c r="F662" s="252"/>
      <c r="G662" s="252"/>
      <c r="H662" s="252"/>
      <c r="I662" s="252"/>
      <c r="J662" s="252"/>
      <c r="K662" s="252"/>
    </row>
    <row r="663" s="250" customFormat="1" customHeight="1" spans="2:11">
      <c r="B663" s="252"/>
      <c r="C663" s="252"/>
      <c r="D663" s="252"/>
      <c r="E663" s="252"/>
      <c r="F663" s="252"/>
      <c r="G663" s="252"/>
      <c r="H663" s="252"/>
      <c r="I663" s="252"/>
      <c r="J663" s="252"/>
      <c r="K663" s="252"/>
    </row>
    <row r="664" s="250" customFormat="1" customHeight="1" spans="2:11">
      <c r="B664" s="252"/>
      <c r="C664" s="252"/>
      <c r="D664" s="252"/>
      <c r="E664" s="252"/>
      <c r="F664" s="252"/>
      <c r="G664" s="252"/>
      <c r="H664" s="252"/>
      <c r="I664" s="252"/>
      <c r="J664" s="252"/>
      <c r="K664" s="252"/>
    </row>
    <row r="665" s="250" customFormat="1" customHeight="1" spans="2:11">
      <c r="B665" s="252"/>
      <c r="C665" s="252"/>
      <c r="D665" s="252"/>
      <c r="E665" s="252"/>
      <c r="F665" s="252"/>
      <c r="G665" s="252"/>
      <c r="H665" s="252"/>
      <c r="I665" s="252"/>
      <c r="J665" s="252"/>
      <c r="K665" s="252"/>
    </row>
    <row r="666" s="250" customFormat="1" customHeight="1" spans="2:11">
      <c r="B666" s="252"/>
      <c r="C666" s="252"/>
      <c r="D666" s="252"/>
      <c r="E666" s="252"/>
      <c r="F666" s="252"/>
      <c r="G666" s="252"/>
      <c r="H666" s="252"/>
      <c r="I666" s="252"/>
      <c r="J666" s="252"/>
      <c r="K666" s="252"/>
    </row>
    <row r="667" s="250" customFormat="1" customHeight="1" spans="2:11">
      <c r="B667" s="252"/>
      <c r="C667" s="252"/>
      <c r="D667" s="252"/>
      <c r="E667" s="252"/>
      <c r="F667" s="252"/>
      <c r="G667" s="252"/>
      <c r="H667" s="252"/>
      <c r="I667" s="252"/>
      <c r="J667" s="252"/>
      <c r="K667" s="252"/>
    </row>
    <row r="668" s="250" customFormat="1" customHeight="1" spans="2:11">
      <c r="B668" s="252"/>
      <c r="C668" s="252"/>
      <c r="D668" s="252"/>
      <c r="E668" s="252"/>
      <c r="F668" s="252"/>
      <c r="G668" s="252"/>
      <c r="H668" s="252"/>
      <c r="I668" s="252"/>
      <c r="J668" s="252"/>
      <c r="K668" s="252"/>
    </row>
    <row r="669" s="250" customFormat="1" customHeight="1" spans="2:11">
      <c r="B669" s="252"/>
      <c r="C669" s="252"/>
      <c r="D669" s="252"/>
      <c r="E669" s="252"/>
      <c r="F669" s="252"/>
      <c r="G669" s="252"/>
      <c r="H669" s="252"/>
      <c r="I669" s="252"/>
      <c r="J669" s="252"/>
      <c r="K669" s="252"/>
    </row>
    <row r="670" s="250" customFormat="1" customHeight="1" spans="2:11">
      <c r="B670" s="252"/>
      <c r="C670" s="252"/>
      <c r="D670" s="252"/>
      <c r="E670" s="252"/>
      <c r="F670" s="252"/>
      <c r="G670" s="252"/>
      <c r="H670" s="252"/>
      <c r="I670" s="252"/>
      <c r="J670" s="252"/>
      <c r="K670" s="252"/>
    </row>
    <row r="671" s="250" customFormat="1" customHeight="1" spans="2:11">
      <c r="B671" s="252"/>
      <c r="C671" s="252"/>
      <c r="D671" s="252"/>
      <c r="E671" s="252"/>
      <c r="F671" s="252"/>
      <c r="G671" s="252"/>
      <c r="H671" s="252"/>
      <c r="I671" s="252"/>
      <c r="J671" s="252"/>
      <c r="K671" s="252"/>
    </row>
    <row r="672" s="250" customFormat="1" customHeight="1" spans="2:11">
      <c r="B672" s="252"/>
      <c r="C672" s="252"/>
      <c r="D672" s="252"/>
      <c r="E672" s="252"/>
      <c r="F672" s="252"/>
      <c r="G672" s="252"/>
      <c r="H672" s="252"/>
      <c r="I672" s="252"/>
      <c r="J672" s="252"/>
      <c r="K672" s="252"/>
    </row>
    <row r="673" s="250" customFormat="1" customHeight="1" spans="2:11">
      <c r="B673" s="252"/>
      <c r="C673" s="252"/>
      <c r="D673" s="252"/>
      <c r="E673" s="252"/>
      <c r="F673" s="252"/>
      <c r="G673" s="252"/>
      <c r="H673" s="252"/>
      <c r="I673" s="252"/>
      <c r="J673" s="252"/>
      <c r="K673" s="252"/>
    </row>
    <row r="674" s="250" customFormat="1" customHeight="1" spans="2:11">
      <c r="B674" s="252"/>
      <c r="C674" s="252"/>
      <c r="D674" s="252"/>
      <c r="E674" s="252"/>
      <c r="F674" s="252"/>
      <c r="G674" s="252"/>
      <c r="H674" s="252"/>
      <c r="I674" s="252"/>
      <c r="J674" s="252"/>
      <c r="K674" s="252"/>
    </row>
    <row r="675" s="250" customFormat="1" customHeight="1" spans="2:11">
      <c r="B675" s="252"/>
      <c r="C675" s="252"/>
      <c r="D675" s="252"/>
      <c r="E675" s="252"/>
      <c r="F675" s="252"/>
      <c r="G675" s="252"/>
      <c r="H675" s="252"/>
      <c r="I675" s="252"/>
      <c r="J675" s="252"/>
      <c r="K675" s="252"/>
    </row>
    <row r="676" s="250" customFormat="1" customHeight="1" spans="2:11">
      <c r="B676" s="252"/>
      <c r="C676" s="252"/>
      <c r="D676" s="252"/>
      <c r="E676" s="252"/>
      <c r="F676" s="252"/>
      <c r="G676" s="252"/>
      <c r="H676" s="252"/>
      <c r="I676" s="252"/>
      <c r="J676" s="252"/>
      <c r="K676" s="252"/>
    </row>
    <row r="677" s="250" customFormat="1" customHeight="1" spans="2:11">
      <c r="B677" s="252"/>
      <c r="C677" s="252"/>
      <c r="D677" s="252"/>
      <c r="E677" s="252"/>
      <c r="F677" s="252"/>
      <c r="G677" s="252"/>
      <c r="H677" s="252"/>
      <c r="I677" s="252"/>
      <c r="J677" s="252"/>
      <c r="K677" s="252"/>
    </row>
    <row r="678" s="250" customFormat="1" customHeight="1" spans="2:11">
      <c r="B678" s="252"/>
      <c r="C678" s="252"/>
      <c r="D678" s="252"/>
      <c r="E678" s="252"/>
      <c r="F678" s="252"/>
      <c r="G678" s="252"/>
      <c r="H678" s="252"/>
      <c r="I678" s="252"/>
      <c r="J678" s="252"/>
      <c r="K678" s="252"/>
    </row>
    <row r="679" s="250" customFormat="1" customHeight="1" spans="2:11">
      <c r="B679" s="252"/>
      <c r="C679" s="252"/>
      <c r="D679" s="252"/>
      <c r="E679" s="252"/>
      <c r="F679" s="252"/>
      <c r="G679" s="252"/>
      <c r="H679" s="252"/>
      <c r="I679" s="252"/>
      <c r="J679" s="252"/>
      <c r="K679" s="252"/>
    </row>
    <row r="680" s="250" customFormat="1" customHeight="1" spans="2:11">
      <c r="B680" s="252"/>
      <c r="C680" s="252"/>
      <c r="D680" s="252"/>
      <c r="E680" s="252"/>
      <c r="F680" s="252"/>
      <c r="G680" s="252"/>
      <c r="H680" s="252"/>
      <c r="I680" s="252"/>
      <c r="J680" s="252"/>
      <c r="K680" s="252"/>
    </row>
    <row r="681" s="250" customFormat="1" customHeight="1" spans="2:11">
      <c r="B681" s="252"/>
      <c r="C681" s="252"/>
      <c r="D681" s="252"/>
      <c r="E681" s="252"/>
      <c r="F681" s="252"/>
      <c r="G681" s="252"/>
      <c r="H681" s="252"/>
      <c r="I681" s="252"/>
      <c r="J681" s="252"/>
      <c r="K681" s="252"/>
    </row>
    <row r="682" s="250" customFormat="1" customHeight="1" spans="2:11">
      <c r="B682" s="252"/>
      <c r="C682" s="252"/>
      <c r="D682" s="252"/>
      <c r="E682" s="252"/>
      <c r="F682" s="252"/>
      <c r="G682" s="252"/>
      <c r="H682" s="252"/>
      <c r="I682" s="252"/>
      <c r="J682" s="252"/>
      <c r="K682" s="252"/>
    </row>
    <row r="683" s="250" customFormat="1" customHeight="1" spans="2:11">
      <c r="B683" s="252"/>
      <c r="C683" s="252"/>
      <c r="D683" s="252"/>
      <c r="E683" s="252"/>
      <c r="F683" s="252"/>
      <c r="G683" s="252"/>
      <c r="H683" s="252"/>
      <c r="I683" s="252"/>
      <c r="J683" s="252"/>
      <c r="K683" s="252"/>
    </row>
    <row r="684" s="250" customFormat="1" customHeight="1" spans="2:11">
      <c r="B684" s="252"/>
      <c r="C684" s="252"/>
      <c r="D684" s="252"/>
      <c r="E684" s="252"/>
      <c r="F684" s="252"/>
      <c r="G684" s="252"/>
      <c r="H684" s="252"/>
      <c r="I684" s="252"/>
      <c r="J684" s="252"/>
      <c r="K684" s="252"/>
    </row>
    <row r="685" s="250" customFormat="1" customHeight="1" spans="2:11">
      <c r="B685" s="252"/>
      <c r="C685" s="252"/>
      <c r="D685" s="252"/>
      <c r="E685" s="252"/>
      <c r="F685" s="252"/>
      <c r="G685" s="252"/>
      <c r="H685" s="252"/>
      <c r="I685" s="252"/>
      <c r="J685" s="252"/>
      <c r="K685" s="252"/>
    </row>
    <row r="686" s="250" customFormat="1" customHeight="1" spans="2:11">
      <c r="B686" s="252"/>
      <c r="C686" s="252"/>
      <c r="D686" s="252"/>
      <c r="E686" s="252"/>
      <c r="F686" s="252"/>
      <c r="G686" s="252"/>
      <c r="H686" s="252"/>
      <c r="I686" s="252"/>
      <c r="J686" s="252"/>
      <c r="K686" s="252"/>
    </row>
    <row r="687" s="250" customFormat="1" customHeight="1" spans="2:11">
      <c r="B687" s="252"/>
      <c r="C687" s="252"/>
      <c r="D687" s="252"/>
      <c r="E687" s="252"/>
      <c r="F687" s="252"/>
      <c r="G687" s="252"/>
      <c r="H687" s="252"/>
      <c r="I687" s="252"/>
      <c r="J687" s="252"/>
      <c r="K687" s="252"/>
    </row>
    <row r="688" s="250" customFormat="1" customHeight="1" spans="2:11">
      <c r="B688" s="252"/>
      <c r="C688" s="252"/>
      <c r="D688" s="252"/>
      <c r="E688" s="252"/>
      <c r="F688" s="252"/>
      <c r="G688" s="252"/>
      <c r="H688" s="252"/>
      <c r="I688" s="252"/>
      <c r="J688" s="252"/>
      <c r="K688" s="252"/>
    </row>
    <row r="689" s="250" customFormat="1" customHeight="1" spans="2:11">
      <c r="B689" s="252"/>
      <c r="C689" s="252"/>
      <c r="D689" s="252"/>
      <c r="E689" s="252"/>
      <c r="F689" s="252"/>
      <c r="G689" s="252"/>
      <c r="H689" s="252"/>
      <c r="I689" s="252"/>
      <c r="J689" s="252"/>
      <c r="K689" s="252"/>
    </row>
    <row r="690" s="250" customFormat="1" customHeight="1" spans="2:11">
      <c r="B690" s="252"/>
      <c r="C690" s="252"/>
      <c r="D690" s="252"/>
      <c r="E690" s="252"/>
      <c r="F690" s="252"/>
      <c r="G690" s="252"/>
      <c r="H690" s="252"/>
      <c r="I690" s="252"/>
      <c r="J690" s="252"/>
      <c r="K690" s="252"/>
    </row>
    <row r="691" s="250" customFormat="1" customHeight="1" spans="2:11">
      <c r="B691" s="252"/>
      <c r="C691" s="252"/>
      <c r="D691" s="252"/>
      <c r="E691" s="252"/>
      <c r="F691" s="252"/>
      <c r="G691" s="252"/>
      <c r="H691" s="252"/>
      <c r="I691" s="252"/>
      <c r="J691" s="252"/>
      <c r="K691" s="252"/>
    </row>
    <row r="692" s="250" customFormat="1" customHeight="1" spans="2:11">
      <c r="B692" s="252"/>
      <c r="C692" s="252"/>
      <c r="D692" s="252"/>
      <c r="E692" s="252"/>
      <c r="F692" s="252"/>
      <c r="G692" s="252"/>
      <c r="H692" s="252"/>
      <c r="I692" s="252"/>
      <c r="J692" s="252"/>
      <c r="K692" s="252"/>
    </row>
    <row r="693" s="250" customFormat="1" customHeight="1" spans="2:11">
      <c r="B693" s="252"/>
      <c r="C693" s="252"/>
      <c r="D693" s="252"/>
      <c r="E693" s="252"/>
      <c r="F693" s="252"/>
      <c r="G693" s="252"/>
      <c r="H693" s="252"/>
      <c r="I693" s="252"/>
      <c r="J693" s="252"/>
      <c r="K693" s="252"/>
    </row>
    <row r="694" s="250" customFormat="1" customHeight="1" spans="2:11">
      <c r="B694" s="252"/>
      <c r="C694" s="252"/>
      <c r="D694" s="252"/>
      <c r="E694" s="252"/>
      <c r="F694" s="252"/>
      <c r="G694" s="252"/>
      <c r="H694" s="252"/>
      <c r="I694" s="252"/>
      <c r="J694" s="252"/>
      <c r="K694" s="252"/>
    </row>
    <row r="695" s="250" customFormat="1" customHeight="1" spans="2:11">
      <c r="B695" s="252"/>
      <c r="C695" s="252"/>
      <c r="D695" s="252"/>
      <c r="E695" s="252"/>
      <c r="F695" s="252"/>
      <c r="G695" s="252"/>
      <c r="H695" s="252"/>
      <c r="I695" s="252"/>
      <c r="J695" s="252"/>
      <c r="K695" s="252"/>
    </row>
    <row r="696" s="250" customFormat="1" customHeight="1" spans="2:11">
      <c r="B696" s="252"/>
      <c r="C696" s="252"/>
      <c r="D696" s="252"/>
      <c r="E696" s="252"/>
      <c r="F696" s="252"/>
      <c r="G696" s="252"/>
      <c r="H696" s="252"/>
      <c r="I696" s="252"/>
      <c r="J696" s="252"/>
      <c r="K696" s="252"/>
    </row>
    <row r="697" s="250" customFormat="1" customHeight="1" spans="2:11">
      <c r="B697" s="252"/>
      <c r="C697" s="252"/>
      <c r="D697" s="252"/>
      <c r="E697" s="252"/>
      <c r="F697" s="252"/>
      <c r="G697" s="252"/>
      <c r="H697" s="252"/>
      <c r="I697" s="252"/>
      <c r="J697" s="252"/>
      <c r="K697" s="252"/>
    </row>
    <row r="698" s="250" customFormat="1" customHeight="1" spans="2:11">
      <c r="B698" s="252"/>
      <c r="C698" s="252"/>
      <c r="D698" s="252"/>
      <c r="E698" s="252"/>
      <c r="F698" s="252"/>
      <c r="G698" s="252"/>
      <c r="H698" s="252"/>
      <c r="I698" s="252"/>
      <c r="J698" s="252"/>
      <c r="K698" s="252"/>
    </row>
    <row r="699" s="250" customFormat="1" customHeight="1" spans="2:11">
      <c r="B699" s="252"/>
      <c r="C699" s="252"/>
      <c r="D699" s="252"/>
      <c r="E699" s="252"/>
      <c r="F699" s="252"/>
      <c r="G699" s="252"/>
      <c r="H699" s="252"/>
      <c r="I699" s="252"/>
      <c r="J699" s="252"/>
      <c r="K699" s="252"/>
    </row>
    <row r="700" s="250" customFormat="1" customHeight="1" spans="2:11">
      <c r="B700" s="252"/>
      <c r="C700" s="252"/>
      <c r="D700" s="252"/>
      <c r="E700" s="252"/>
      <c r="F700" s="252"/>
      <c r="G700" s="252"/>
      <c r="H700" s="252"/>
      <c r="I700" s="252"/>
      <c r="J700" s="252"/>
      <c r="K700" s="252"/>
    </row>
    <row r="701" s="250" customFormat="1" customHeight="1" spans="2:11">
      <c r="B701" s="252"/>
      <c r="C701" s="252"/>
      <c r="D701" s="252"/>
      <c r="E701" s="252"/>
      <c r="F701" s="252"/>
      <c r="G701" s="252"/>
      <c r="H701" s="252"/>
      <c r="I701" s="252"/>
      <c r="J701" s="252"/>
      <c r="K701" s="252"/>
    </row>
    <row r="702" s="250" customFormat="1" customHeight="1" spans="2:11">
      <c r="B702" s="252"/>
      <c r="C702" s="252"/>
      <c r="D702" s="252"/>
      <c r="E702" s="252"/>
      <c r="F702" s="252"/>
      <c r="G702" s="252"/>
      <c r="H702" s="252"/>
      <c r="I702" s="252"/>
      <c r="J702" s="252"/>
      <c r="K702" s="252"/>
    </row>
    <row r="703" s="250" customFormat="1" customHeight="1" spans="2:11">
      <c r="B703" s="252"/>
      <c r="C703" s="252"/>
      <c r="D703" s="252"/>
      <c r="E703" s="252"/>
      <c r="F703" s="252"/>
      <c r="G703" s="252"/>
      <c r="H703" s="252"/>
      <c r="I703" s="252"/>
      <c r="J703" s="252"/>
      <c r="K703" s="252"/>
    </row>
    <row r="704" s="250" customFormat="1" customHeight="1" spans="2:11">
      <c r="B704" s="252"/>
      <c r="C704" s="252"/>
      <c r="D704" s="252"/>
      <c r="E704" s="252"/>
      <c r="F704" s="252"/>
      <c r="G704" s="252"/>
      <c r="H704" s="252"/>
      <c r="I704" s="252"/>
      <c r="J704" s="252"/>
      <c r="K704" s="252"/>
    </row>
    <row r="705" s="250" customFormat="1" customHeight="1" spans="2:11">
      <c r="B705" s="252"/>
      <c r="C705" s="252"/>
      <c r="D705" s="252"/>
      <c r="E705" s="252"/>
      <c r="F705" s="252"/>
      <c r="G705" s="252"/>
      <c r="H705" s="252"/>
      <c r="I705" s="252"/>
      <c r="J705" s="252"/>
      <c r="K705" s="252"/>
    </row>
    <row r="706" s="250" customFormat="1" customHeight="1" spans="2:11">
      <c r="B706" s="252"/>
      <c r="C706" s="252"/>
      <c r="D706" s="252"/>
      <c r="E706" s="252"/>
      <c r="F706" s="252"/>
      <c r="G706" s="252"/>
      <c r="H706" s="252"/>
      <c r="I706" s="252"/>
      <c r="J706" s="252"/>
      <c r="K706" s="252"/>
    </row>
    <row r="707" s="250" customFormat="1" customHeight="1" spans="2:11">
      <c r="B707" s="252"/>
      <c r="C707" s="252"/>
      <c r="D707" s="252"/>
      <c r="E707" s="252"/>
      <c r="F707" s="252"/>
      <c r="G707" s="252"/>
      <c r="H707" s="252"/>
      <c r="I707" s="252"/>
      <c r="J707" s="252"/>
      <c r="K707" s="252"/>
    </row>
    <row r="708" s="250" customFormat="1" customHeight="1" spans="2:11">
      <c r="B708" s="252"/>
      <c r="C708" s="252"/>
      <c r="D708" s="252"/>
      <c r="E708" s="252"/>
      <c r="F708" s="252"/>
      <c r="G708" s="252"/>
      <c r="H708" s="252"/>
      <c r="I708" s="252"/>
      <c r="J708" s="252"/>
      <c r="K708" s="252"/>
    </row>
    <row r="709" s="250" customFormat="1" customHeight="1" spans="2:11">
      <c r="B709" s="252"/>
      <c r="C709" s="252"/>
      <c r="D709" s="252"/>
      <c r="E709" s="252"/>
      <c r="F709" s="252"/>
      <c r="G709" s="252"/>
      <c r="H709" s="252"/>
      <c r="I709" s="252"/>
      <c r="J709" s="252"/>
      <c r="K709" s="252"/>
    </row>
    <row r="710" s="250" customFormat="1" customHeight="1" spans="2:11">
      <c r="B710" s="252"/>
      <c r="C710" s="252"/>
      <c r="D710" s="252"/>
      <c r="E710" s="252"/>
      <c r="F710" s="252"/>
      <c r="G710" s="252"/>
      <c r="H710" s="252"/>
      <c r="I710" s="252"/>
      <c r="J710" s="252"/>
      <c r="K710" s="252"/>
    </row>
    <row r="711" s="250" customFormat="1" customHeight="1" spans="2:11">
      <c r="B711" s="252"/>
      <c r="C711" s="252"/>
      <c r="D711" s="252"/>
      <c r="E711" s="252"/>
      <c r="F711" s="252"/>
      <c r="G711" s="252"/>
      <c r="H711" s="252"/>
      <c r="I711" s="252"/>
      <c r="J711" s="252"/>
      <c r="K711" s="252"/>
    </row>
    <row r="712" s="250" customFormat="1" customHeight="1" spans="2:11">
      <c r="B712" s="252"/>
      <c r="C712" s="252"/>
      <c r="D712" s="252"/>
      <c r="E712" s="252"/>
      <c r="F712" s="252"/>
      <c r="G712" s="252"/>
      <c r="H712" s="252"/>
      <c r="I712" s="252"/>
      <c r="J712" s="252"/>
      <c r="K712" s="252"/>
    </row>
    <row r="713" s="250" customFormat="1" customHeight="1" spans="2:11">
      <c r="B713" s="252"/>
      <c r="C713" s="252"/>
      <c r="D713" s="252"/>
      <c r="E713" s="252"/>
      <c r="F713" s="252"/>
      <c r="G713" s="252"/>
      <c r="H713" s="252"/>
      <c r="I713" s="252"/>
      <c r="J713" s="252"/>
      <c r="K713" s="252"/>
    </row>
    <row r="714" s="250" customFormat="1" customHeight="1" spans="2:11">
      <c r="B714" s="252"/>
      <c r="C714" s="252"/>
      <c r="D714" s="252"/>
      <c r="E714" s="252"/>
      <c r="F714" s="252"/>
      <c r="G714" s="252"/>
      <c r="H714" s="252"/>
      <c r="I714" s="252"/>
      <c r="J714" s="252"/>
      <c r="K714" s="252"/>
    </row>
    <row r="715" s="250" customFormat="1" customHeight="1" spans="2:11">
      <c r="B715" s="252"/>
      <c r="C715" s="252"/>
      <c r="D715" s="252"/>
      <c r="E715" s="252"/>
      <c r="F715" s="252"/>
      <c r="G715" s="252"/>
      <c r="H715" s="252"/>
      <c r="I715" s="252"/>
      <c r="J715" s="252"/>
      <c r="K715" s="252"/>
    </row>
    <row r="716" s="250" customFormat="1" customHeight="1" spans="2:11">
      <c r="B716" s="252"/>
      <c r="C716" s="252"/>
      <c r="D716" s="252"/>
      <c r="E716" s="252"/>
      <c r="F716" s="252"/>
      <c r="G716" s="252"/>
      <c r="H716" s="252"/>
      <c r="I716" s="252"/>
      <c r="J716" s="252"/>
      <c r="K716" s="252"/>
    </row>
    <row r="717" s="250" customFormat="1" customHeight="1" spans="2:11">
      <c r="B717" s="252"/>
      <c r="C717" s="252"/>
      <c r="D717" s="252"/>
      <c r="E717" s="252"/>
      <c r="F717" s="252"/>
      <c r="G717" s="252"/>
      <c r="H717" s="252"/>
      <c r="I717" s="252"/>
      <c r="J717" s="252"/>
      <c r="K717" s="252"/>
    </row>
    <row r="718" s="250" customFormat="1" customHeight="1" spans="2:11">
      <c r="B718" s="252"/>
      <c r="C718" s="252"/>
      <c r="D718" s="252"/>
      <c r="E718" s="252"/>
      <c r="F718" s="252"/>
      <c r="G718" s="252"/>
      <c r="H718" s="252"/>
      <c r="I718" s="252"/>
      <c r="J718" s="252"/>
      <c r="K718" s="252"/>
    </row>
    <row r="719" s="250" customFormat="1" customHeight="1" spans="2:11">
      <c r="B719" s="252"/>
      <c r="C719" s="252"/>
      <c r="D719" s="252"/>
      <c r="E719" s="252"/>
      <c r="F719" s="252"/>
      <c r="G719" s="252"/>
      <c r="H719" s="252"/>
      <c r="I719" s="252"/>
      <c r="J719" s="252"/>
      <c r="K719" s="252"/>
    </row>
    <row r="720" s="250" customFormat="1" customHeight="1" spans="2:11">
      <c r="B720" s="252"/>
      <c r="C720" s="252"/>
      <c r="D720" s="252"/>
      <c r="E720" s="252"/>
      <c r="F720" s="252"/>
      <c r="G720" s="252"/>
      <c r="H720" s="252"/>
      <c r="I720" s="252"/>
      <c r="J720" s="252"/>
      <c r="K720" s="252"/>
    </row>
    <row r="721" s="250" customFormat="1" customHeight="1" spans="2:11">
      <c r="B721" s="252"/>
      <c r="C721" s="252"/>
      <c r="D721" s="252"/>
      <c r="E721" s="252"/>
      <c r="F721" s="252"/>
      <c r="G721" s="252"/>
      <c r="H721" s="252"/>
      <c r="I721" s="252"/>
      <c r="J721" s="252"/>
      <c r="K721" s="252"/>
    </row>
    <row r="722" s="250" customFormat="1" customHeight="1" spans="2:11">
      <c r="B722" s="252"/>
      <c r="C722" s="252"/>
      <c r="D722" s="252"/>
      <c r="E722" s="252"/>
      <c r="F722" s="252"/>
      <c r="G722" s="252"/>
      <c r="H722" s="252"/>
      <c r="I722" s="252"/>
      <c r="J722" s="252"/>
      <c r="K722" s="252"/>
    </row>
    <row r="723" s="250" customFormat="1" customHeight="1" spans="2:11">
      <c r="B723" s="252"/>
      <c r="C723" s="252"/>
      <c r="D723" s="252"/>
      <c r="E723" s="252"/>
      <c r="F723" s="252"/>
      <c r="G723" s="252"/>
      <c r="H723" s="252"/>
      <c r="I723" s="252"/>
      <c r="J723" s="252"/>
      <c r="K723" s="252"/>
    </row>
    <row r="724" s="250" customFormat="1" customHeight="1" spans="2:11">
      <c r="B724" s="252"/>
      <c r="C724" s="252"/>
      <c r="D724" s="252"/>
      <c r="E724" s="252"/>
      <c r="F724" s="252"/>
      <c r="G724" s="252"/>
      <c r="H724" s="252"/>
      <c r="I724" s="252"/>
      <c r="J724" s="252"/>
      <c r="K724" s="252"/>
    </row>
    <row r="725" s="250" customFormat="1" customHeight="1" spans="2:11">
      <c r="B725" s="252"/>
      <c r="C725" s="252"/>
      <c r="D725" s="252"/>
      <c r="E725" s="252"/>
      <c r="F725" s="252"/>
      <c r="G725" s="252"/>
      <c r="H725" s="252"/>
      <c r="I725" s="252"/>
      <c r="J725" s="252"/>
      <c r="K725" s="252"/>
    </row>
    <row r="726" s="250" customFormat="1" customHeight="1" spans="2:11">
      <c r="B726" s="252"/>
      <c r="C726" s="252"/>
      <c r="D726" s="252"/>
      <c r="E726" s="252"/>
      <c r="F726" s="252"/>
      <c r="G726" s="252"/>
      <c r="H726" s="252"/>
      <c r="I726" s="252"/>
      <c r="J726" s="252"/>
      <c r="K726" s="252"/>
    </row>
    <row r="727" s="250" customFormat="1" customHeight="1" spans="2:11">
      <c r="B727" s="252"/>
      <c r="C727" s="252"/>
      <c r="D727" s="252"/>
      <c r="E727" s="252"/>
      <c r="F727" s="252"/>
      <c r="G727" s="252"/>
      <c r="H727" s="252"/>
      <c r="I727" s="252"/>
      <c r="J727" s="252"/>
      <c r="K727" s="252"/>
    </row>
    <row r="728" s="250" customFormat="1" customHeight="1" spans="2:11">
      <c r="B728" s="252"/>
      <c r="C728" s="252"/>
      <c r="D728" s="252"/>
      <c r="E728" s="252"/>
      <c r="F728" s="252"/>
      <c r="G728" s="252"/>
      <c r="H728" s="252"/>
      <c r="I728" s="252"/>
      <c r="J728" s="252"/>
      <c r="K728" s="252"/>
    </row>
    <row r="729" s="250" customFormat="1" customHeight="1" spans="2:11">
      <c r="B729" s="252"/>
      <c r="C729" s="252"/>
      <c r="D729" s="252"/>
      <c r="E729" s="252"/>
      <c r="F729" s="252"/>
      <c r="G729" s="252"/>
      <c r="H729" s="252"/>
      <c r="I729" s="252"/>
      <c r="J729" s="252"/>
      <c r="K729" s="252"/>
    </row>
    <row r="730" s="250" customFormat="1" customHeight="1" spans="2:11">
      <c r="B730" s="252"/>
      <c r="C730" s="252"/>
      <c r="D730" s="252"/>
      <c r="E730" s="252"/>
      <c r="F730" s="252"/>
      <c r="G730" s="252"/>
      <c r="H730" s="252"/>
      <c r="I730" s="252"/>
      <c r="J730" s="252"/>
      <c r="K730" s="252"/>
    </row>
    <row r="731" s="250" customFormat="1" customHeight="1" spans="2:11">
      <c r="B731" s="252"/>
      <c r="C731" s="252"/>
      <c r="D731" s="252"/>
      <c r="E731" s="252"/>
      <c r="F731" s="252"/>
      <c r="G731" s="252"/>
      <c r="H731" s="252"/>
      <c r="I731" s="252"/>
      <c r="J731" s="252"/>
      <c r="K731" s="252"/>
    </row>
    <row r="732" s="250" customFormat="1" customHeight="1" spans="2:11">
      <c r="B732" s="252"/>
      <c r="C732" s="252"/>
      <c r="D732" s="252"/>
      <c r="E732" s="252"/>
      <c r="F732" s="252"/>
      <c r="G732" s="252"/>
      <c r="H732" s="252"/>
      <c r="I732" s="252"/>
      <c r="J732" s="252"/>
      <c r="K732" s="252"/>
    </row>
    <row r="733" s="250" customFormat="1" customHeight="1" spans="2:11">
      <c r="B733" s="252"/>
      <c r="C733" s="252"/>
      <c r="D733" s="252"/>
      <c r="E733" s="252"/>
      <c r="F733" s="252"/>
      <c r="G733" s="252"/>
      <c r="H733" s="252"/>
      <c r="I733" s="252"/>
      <c r="J733" s="252"/>
      <c r="K733" s="252"/>
    </row>
    <row r="734" s="250" customFormat="1" customHeight="1" spans="2:11">
      <c r="B734" s="252"/>
      <c r="C734" s="252"/>
      <c r="D734" s="252"/>
      <c r="E734" s="252"/>
      <c r="F734" s="252"/>
      <c r="G734" s="252"/>
      <c r="H734" s="252"/>
      <c r="I734" s="252"/>
      <c r="J734" s="252"/>
      <c r="K734" s="252"/>
    </row>
    <row r="735" s="250" customFormat="1" customHeight="1" spans="2:11">
      <c r="B735" s="252"/>
      <c r="C735" s="252"/>
      <c r="D735" s="252"/>
      <c r="E735" s="252"/>
      <c r="F735" s="252"/>
      <c r="G735" s="252"/>
      <c r="H735" s="252"/>
      <c r="I735" s="252"/>
      <c r="J735" s="252"/>
      <c r="K735" s="252"/>
    </row>
    <row r="736" s="250" customFormat="1" customHeight="1" spans="2:11">
      <c r="B736" s="252"/>
      <c r="C736" s="252"/>
      <c r="D736" s="252"/>
      <c r="E736" s="252"/>
      <c r="F736" s="252"/>
      <c r="G736" s="252"/>
      <c r="H736" s="252"/>
      <c r="I736" s="252"/>
      <c r="J736" s="252"/>
      <c r="K736" s="252"/>
    </row>
    <row r="737" s="250" customFormat="1" customHeight="1" spans="2:11">
      <c r="B737" s="252"/>
      <c r="C737" s="252"/>
      <c r="D737" s="252"/>
      <c r="E737" s="252"/>
      <c r="F737" s="252"/>
      <c r="G737" s="252"/>
      <c r="H737" s="252"/>
      <c r="I737" s="252"/>
      <c r="J737" s="252"/>
      <c r="K737" s="252"/>
    </row>
  </sheetData>
  <mergeCells count="1">
    <mergeCell ref="A2:L2"/>
  </mergeCells>
  <pageMargins left="0.751388888888889" right="0.751388888888889" top="1" bottom="1" header="0.511805555555556" footer="0.511805555555556"/>
  <pageSetup paperSize="9" scale="73"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workbookViewId="0">
      <pane ySplit="6" topLeftCell="A14" activePane="bottomLeft" state="frozen"/>
      <selection/>
      <selection pane="bottomLeft" activeCell="I20" sqref="I20"/>
    </sheetView>
  </sheetViews>
  <sheetFormatPr defaultColWidth="8.96666666666667" defaultRowHeight="23" customHeight="1" outlineLevelCol="6"/>
  <cols>
    <col min="1" max="1" width="44.5" style="224" customWidth="1"/>
    <col min="2" max="2" width="12.9083333333333" style="224" customWidth="1"/>
    <col min="3" max="3" width="21.25" style="224" customWidth="1"/>
    <col min="4" max="4" width="17.75" style="224" customWidth="1"/>
    <col min="5" max="5" width="75.75" style="226" customWidth="1"/>
    <col min="6" max="6" width="8.96666666666667" style="224"/>
    <col min="7" max="7" width="12" style="227"/>
    <col min="8" max="8" width="9.25" style="224"/>
    <col min="9" max="9" width="10.1333333333333" style="224"/>
    <col min="10" max="16384" width="8.96666666666667" style="224"/>
  </cols>
  <sheetData>
    <row r="1" s="224" customFormat="1" customHeight="1" spans="1:7">
      <c r="A1" s="228" t="s">
        <v>3614</v>
      </c>
      <c r="E1" s="226"/>
      <c r="G1" s="227"/>
    </row>
    <row r="2" s="224" customFormat="1" customHeight="1" spans="1:7">
      <c r="A2" s="229" t="s">
        <v>3653</v>
      </c>
      <c r="B2" s="229"/>
      <c r="C2" s="229"/>
      <c r="D2" s="229"/>
      <c r="E2" s="230"/>
      <c r="G2" s="227"/>
    </row>
    <row r="3" s="224" customFormat="1" customHeight="1" spans="1:7">
      <c r="A3" s="231"/>
      <c r="B3" s="231"/>
      <c r="C3" s="231"/>
      <c r="D3" s="231"/>
      <c r="E3" s="232"/>
      <c r="G3" s="227"/>
    </row>
    <row r="4" s="224" customFormat="1" customHeight="1" spans="1:7">
      <c r="A4" s="233"/>
      <c r="B4" s="233"/>
      <c r="C4" s="233"/>
      <c r="D4" s="234"/>
      <c r="E4" s="232" t="s">
        <v>3515</v>
      </c>
      <c r="G4" s="227"/>
    </row>
    <row r="5" s="224" customFormat="1" ht="25" customHeight="1" spans="1:7">
      <c r="A5" s="235" t="s">
        <v>3573</v>
      </c>
      <c r="B5" s="235" t="s">
        <v>3575</v>
      </c>
      <c r="C5" s="235" t="s">
        <v>3654</v>
      </c>
      <c r="D5" s="235" t="s">
        <v>3655</v>
      </c>
      <c r="E5" s="236" t="s">
        <v>3656</v>
      </c>
      <c r="G5" s="227"/>
    </row>
    <row r="6" s="224" customFormat="1" ht="25" customHeight="1" spans="1:7">
      <c r="A6" s="237" t="s">
        <v>22</v>
      </c>
      <c r="B6" s="238"/>
      <c r="C6" s="239">
        <f>SUM(C7+C16+C18)</f>
        <v>18570000</v>
      </c>
      <c r="D6" s="239">
        <f>SUM(D7+D16+D18)</f>
        <v>14230000</v>
      </c>
      <c r="E6" s="240"/>
      <c r="G6" s="227"/>
    </row>
    <row r="7" s="225" customFormat="1" ht="57" customHeight="1" spans="1:7">
      <c r="A7" s="241" t="s">
        <v>3657</v>
      </c>
      <c r="B7" s="237">
        <f>SUM(B8:B17)</f>
        <v>864</v>
      </c>
      <c r="C7" s="239">
        <f>SUM(C8:C15)</f>
        <v>9840000</v>
      </c>
      <c r="D7" s="239">
        <v>9000000</v>
      </c>
      <c r="E7" s="242" t="s">
        <v>3658</v>
      </c>
      <c r="G7" s="243"/>
    </row>
    <row r="8" s="224" customFormat="1" ht="25" customHeight="1" spans="1:7">
      <c r="A8" s="244" t="s">
        <v>3659</v>
      </c>
      <c r="B8" s="238">
        <v>0</v>
      </c>
      <c r="C8" s="245">
        <v>0</v>
      </c>
      <c r="D8" s="245"/>
      <c r="E8" s="246" t="s">
        <v>3660</v>
      </c>
      <c r="G8" s="227"/>
    </row>
    <row r="9" s="224" customFormat="1" ht="25" customHeight="1" spans="1:7">
      <c r="A9" s="244" t="s">
        <v>3661</v>
      </c>
      <c r="B9" s="238">
        <v>28</v>
      </c>
      <c r="C9" s="245">
        <v>1680000</v>
      </c>
      <c r="D9" s="245"/>
      <c r="E9" s="246" t="s">
        <v>3662</v>
      </c>
      <c r="G9" s="227"/>
    </row>
    <row r="10" s="224" customFormat="1" ht="25" customHeight="1" spans="1:7">
      <c r="A10" s="244" t="s">
        <v>3663</v>
      </c>
      <c r="B10" s="238">
        <v>28</v>
      </c>
      <c r="C10" s="245">
        <v>3360000</v>
      </c>
      <c r="D10" s="245"/>
      <c r="E10" s="246" t="s">
        <v>3664</v>
      </c>
      <c r="G10" s="227"/>
    </row>
    <row r="11" s="224" customFormat="1" ht="25" customHeight="1" spans="1:7">
      <c r="A11" s="244" t="s">
        <v>3665</v>
      </c>
      <c r="B11" s="238">
        <v>8</v>
      </c>
      <c r="C11" s="245">
        <v>960000</v>
      </c>
      <c r="D11" s="245"/>
      <c r="E11" s="246" t="s">
        <v>3664</v>
      </c>
      <c r="G11" s="227"/>
    </row>
    <row r="12" s="224" customFormat="1" ht="25" customHeight="1" spans="1:7">
      <c r="A12" s="244" t="s">
        <v>3666</v>
      </c>
      <c r="B12" s="238">
        <v>29</v>
      </c>
      <c r="C12" s="245">
        <v>1680000</v>
      </c>
      <c r="D12" s="245"/>
      <c r="E12" s="246" t="s">
        <v>3667</v>
      </c>
      <c r="G12" s="227"/>
    </row>
    <row r="13" s="224" customFormat="1" ht="61" customHeight="1" spans="1:7">
      <c r="A13" s="244" t="s">
        <v>3668</v>
      </c>
      <c r="B13" s="238">
        <v>6</v>
      </c>
      <c r="C13" s="245">
        <v>460000</v>
      </c>
      <c r="D13" s="245"/>
      <c r="E13" s="246" t="s">
        <v>3669</v>
      </c>
      <c r="G13" s="227"/>
    </row>
    <row r="14" s="224" customFormat="1" ht="45" customHeight="1" spans="1:7">
      <c r="A14" s="244" t="s">
        <v>3670</v>
      </c>
      <c r="B14" s="238">
        <v>30</v>
      </c>
      <c r="C14" s="245">
        <v>1500000</v>
      </c>
      <c r="D14" s="245"/>
      <c r="E14" s="246" t="s">
        <v>3671</v>
      </c>
      <c r="G14" s="227"/>
    </row>
    <row r="15" s="224" customFormat="1" ht="54" customHeight="1" spans="1:7">
      <c r="A15" s="244" t="s">
        <v>3672</v>
      </c>
      <c r="B15" s="238">
        <v>35</v>
      </c>
      <c r="C15" s="245">
        <v>200000</v>
      </c>
      <c r="D15" s="245"/>
      <c r="E15" s="246" t="s">
        <v>3673</v>
      </c>
      <c r="G15" s="227"/>
    </row>
    <row r="16" s="224" customFormat="1" ht="28" customHeight="1" spans="1:7">
      <c r="A16" s="247" t="s">
        <v>3674</v>
      </c>
      <c r="B16" s="237">
        <f>SUM(B17:B17)</f>
        <v>350</v>
      </c>
      <c r="C16" s="248">
        <f>SUM(C17:C17)</f>
        <v>3500000</v>
      </c>
      <c r="D16" s="248">
        <f>SUM(D17:D17)</f>
        <v>0</v>
      </c>
      <c r="E16" s="249" t="s">
        <v>3675</v>
      </c>
      <c r="G16" s="227"/>
    </row>
    <row r="17" s="224" customFormat="1" ht="63" customHeight="1" spans="1:7">
      <c r="A17" s="244" t="s">
        <v>3676</v>
      </c>
      <c r="B17" s="238">
        <v>350</v>
      </c>
      <c r="C17" s="245">
        <v>3500000</v>
      </c>
      <c r="D17" s="245"/>
      <c r="E17" s="246" t="s">
        <v>3677</v>
      </c>
      <c r="G17" s="227"/>
    </row>
    <row r="18" s="225" customFormat="1" ht="29" customHeight="1" spans="1:7">
      <c r="A18" s="247" t="s">
        <v>3678</v>
      </c>
      <c r="B18" s="237">
        <f>SUM(B20:B20)</f>
        <v>40</v>
      </c>
      <c r="C18" s="239">
        <f>SUM(C19:C20)</f>
        <v>5230000</v>
      </c>
      <c r="D18" s="239">
        <v>5230000</v>
      </c>
      <c r="E18" s="249"/>
      <c r="G18" s="243"/>
    </row>
    <row r="19" s="224" customFormat="1" ht="29" customHeight="1" spans="1:7">
      <c r="A19" s="246" t="s">
        <v>3679</v>
      </c>
      <c r="B19" s="238"/>
      <c r="C19" s="245">
        <v>1230000</v>
      </c>
      <c r="D19" s="245"/>
      <c r="E19" s="246" t="s">
        <v>3680</v>
      </c>
      <c r="G19" s="227"/>
    </row>
    <row r="20" s="224" customFormat="1" ht="83" customHeight="1" spans="1:7">
      <c r="A20" s="246" t="s">
        <v>3681</v>
      </c>
      <c r="B20" s="238">
        <v>40</v>
      </c>
      <c r="C20" s="245">
        <v>4000000</v>
      </c>
      <c r="D20" s="245"/>
      <c r="E20" s="246" t="s">
        <v>3682</v>
      </c>
      <c r="G20" s="227"/>
    </row>
    <row r="21" s="224" customFormat="1" customHeight="1" spans="5:7">
      <c r="E21" s="226"/>
      <c r="G21" s="227"/>
    </row>
  </sheetData>
  <mergeCells count="2">
    <mergeCell ref="A2:E2"/>
    <mergeCell ref="A4:C4"/>
  </mergeCells>
  <printOptions horizontalCentered="1"/>
  <pageMargins left="0.700694444444445" right="0.700694444444445" top="0.751388888888889" bottom="0.751388888888889" header="0.298611111111111" footer="0.298611111111111"/>
  <pageSetup paperSize="8" fitToHeight="0" orientation="landscape" horizontalDpi="600"/>
  <headerFooter>
    <oddFooter>&amp;C-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738"/>
  <sheetViews>
    <sheetView workbookViewId="0">
      <pane ySplit="5" topLeftCell="A12" activePane="bottomLeft" state="frozen"/>
      <selection/>
      <selection pane="bottomLeft" activeCell="K13" sqref="K13"/>
    </sheetView>
  </sheetViews>
  <sheetFormatPr defaultColWidth="9" defaultRowHeight="27" customHeight="1"/>
  <cols>
    <col min="1" max="1" width="5.63333333333333" style="191" customWidth="1"/>
    <col min="2" max="2" width="15.6333333333333" style="191" customWidth="1"/>
    <col min="3" max="3" width="21" style="192" customWidth="1"/>
    <col min="4" max="7" width="8.25" style="191" customWidth="1"/>
    <col min="8" max="9" width="15.25" style="193" hidden="1" customWidth="1"/>
    <col min="10" max="10" width="7.63333333333333" style="194" hidden="1" customWidth="1"/>
    <col min="11" max="12" width="15.25" style="194" customWidth="1"/>
    <col min="13" max="13" width="7.63333333333333" style="194" customWidth="1"/>
    <col min="14" max="15" width="15.25" style="194" customWidth="1"/>
    <col min="16" max="16" width="7.63333333333333" style="194" customWidth="1"/>
    <col min="17" max="18" width="15.25" style="194" customWidth="1"/>
    <col min="19" max="19" width="7.63333333333333" style="194" customWidth="1"/>
    <col min="20" max="20" width="47.3833333333333" style="191" customWidth="1"/>
    <col min="21" max="16384" width="9" style="191"/>
  </cols>
  <sheetData>
    <row r="1" s="191" customFormat="1" ht="16" customHeight="1" spans="1:19">
      <c r="A1" s="86" t="s">
        <v>3683</v>
      </c>
      <c r="C1" s="192"/>
      <c r="H1" s="193"/>
      <c r="I1" s="193"/>
      <c r="J1" s="194"/>
      <c r="K1" s="194"/>
      <c r="L1" s="194"/>
      <c r="M1" s="194"/>
      <c r="N1" s="194"/>
      <c r="O1" s="194"/>
      <c r="P1" s="194"/>
      <c r="Q1" s="194"/>
      <c r="R1" s="194"/>
      <c r="S1" s="194"/>
    </row>
    <row r="2" s="191" customFormat="1" customHeight="1" spans="1:20">
      <c r="A2" s="195" t="s">
        <v>3684</v>
      </c>
      <c r="B2" s="196"/>
      <c r="C2" s="196"/>
      <c r="D2" s="196"/>
      <c r="E2" s="196"/>
      <c r="F2" s="196"/>
      <c r="G2" s="196"/>
      <c r="H2" s="196"/>
      <c r="I2" s="196"/>
      <c r="J2" s="196"/>
      <c r="K2" s="196"/>
      <c r="L2" s="196"/>
      <c r="M2" s="196"/>
      <c r="N2" s="196"/>
      <c r="O2" s="196"/>
      <c r="P2" s="196"/>
      <c r="Q2" s="196"/>
      <c r="R2" s="196"/>
      <c r="S2" s="196"/>
      <c r="T2" s="196"/>
    </row>
    <row r="3" s="191" customFormat="1" ht="20" customHeight="1" spans="3:20">
      <c r="C3" s="192"/>
      <c r="H3" s="193"/>
      <c r="I3" s="193"/>
      <c r="J3" s="194"/>
      <c r="K3" s="194"/>
      <c r="L3" s="194"/>
      <c r="M3" s="194"/>
      <c r="N3" s="194"/>
      <c r="O3" s="194"/>
      <c r="P3" s="194"/>
      <c r="Q3" s="194"/>
      <c r="R3" s="194"/>
      <c r="S3" s="216"/>
      <c r="T3" s="217" t="s">
        <v>3515</v>
      </c>
    </row>
    <row r="4" s="192" customFormat="1" ht="33" customHeight="1" spans="1:20">
      <c r="A4" s="197" t="s">
        <v>3516</v>
      </c>
      <c r="B4" s="197" t="s">
        <v>3685</v>
      </c>
      <c r="C4" s="197" t="s">
        <v>3686</v>
      </c>
      <c r="D4" s="197" t="s">
        <v>3687</v>
      </c>
      <c r="E4" s="197"/>
      <c r="F4" s="197"/>
      <c r="G4" s="197"/>
      <c r="H4" s="198" t="s">
        <v>3373</v>
      </c>
      <c r="I4" s="198"/>
      <c r="J4" s="198"/>
      <c r="K4" s="198" t="s">
        <v>3374</v>
      </c>
      <c r="L4" s="198"/>
      <c r="M4" s="198"/>
      <c r="N4" s="198" t="s">
        <v>3375</v>
      </c>
      <c r="O4" s="198"/>
      <c r="P4" s="198"/>
      <c r="Q4" s="198" t="s">
        <v>3688</v>
      </c>
      <c r="R4" s="198"/>
      <c r="S4" s="198"/>
      <c r="T4" s="198" t="s">
        <v>37</v>
      </c>
    </row>
    <row r="5" s="192" customFormat="1" ht="33" customHeight="1" spans="1:20">
      <c r="A5" s="197"/>
      <c r="B5" s="199"/>
      <c r="C5" s="199"/>
      <c r="D5" s="197" t="s">
        <v>3689</v>
      </c>
      <c r="E5" s="197" t="s">
        <v>3690</v>
      </c>
      <c r="F5" s="197" t="s">
        <v>3691</v>
      </c>
      <c r="G5" s="197" t="s">
        <v>3692</v>
      </c>
      <c r="H5" s="198" t="s">
        <v>3693</v>
      </c>
      <c r="I5" s="198" t="s">
        <v>3694</v>
      </c>
      <c r="J5" s="198" t="s">
        <v>3695</v>
      </c>
      <c r="K5" s="198" t="s">
        <v>3693</v>
      </c>
      <c r="L5" s="198" t="s">
        <v>3694</v>
      </c>
      <c r="M5" s="198" t="s">
        <v>3695</v>
      </c>
      <c r="N5" s="198" t="s">
        <v>3693</v>
      </c>
      <c r="O5" s="198" t="s">
        <v>3694</v>
      </c>
      <c r="P5" s="198" t="s">
        <v>3695</v>
      </c>
      <c r="Q5" s="198" t="s">
        <v>3693</v>
      </c>
      <c r="R5" s="198" t="s">
        <v>3694</v>
      </c>
      <c r="S5" s="198" t="s">
        <v>3695</v>
      </c>
      <c r="T5" s="198"/>
    </row>
    <row r="6" s="192" customFormat="1" customHeight="1" spans="1:20">
      <c r="A6" s="22" t="s">
        <v>38</v>
      </c>
      <c r="B6" s="200"/>
      <c r="C6" s="200"/>
      <c r="D6" s="200"/>
      <c r="E6" s="200"/>
      <c r="F6" s="200"/>
      <c r="G6" s="201"/>
      <c r="H6" s="202"/>
      <c r="I6" s="202"/>
      <c r="J6" s="202"/>
      <c r="K6" s="202"/>
      <c r="L6" s="202"/>
      <c r="M6" s="202"/>
      <c r="N6" s="202"/>
      <c r="O6" s="202"/>
      <c r="P6" s="202"/>
      <c r="Q6" s="202"/>
      <c r="R6" s="202"/>
      <c r="S6" s="202"/>
      <c r="T6" s="218"/>
    </row>
    <row r="7" s="191" customFormat="1" customHeight="1" spans="1:20">
      <c r="A7" s="203" t="s">
        <v>3696</v>
      </c>
      <c r="B7" s="204"/>
      <c r="C7" s="205"/>
      <c r="D7" s="206"/>
      <c r="E7" s="207"/>
      <c r="F7" s="206"/>
      <c r="G7" s="206"/>
      <c r="H7" s="208"/>
      <c r="I7" s="208"/>
      <c r="J7" s="208"/>
      <c r="K7" s="208"/>
      <c r="L7" s="208"/>
      <c r="M7" s="208"/>
      <c r="N7" s="208"/>
      <c r="O7" s="208"/>
      <c r="P7" s="208"/>
      <c r="Q7" s="208"/>
      <c r="R7" s="208"/>
      <c r="S7" s="208"/>
      <c r="T7" s="219"/>
    </row>
    <row r="8" s="191" customFormat="1" ht="63" customHeight="1" spans="1:20">
      <c r="A8" s="15">
        <v>1</v>
      </c>
      <c r="B8" s="204" t="s">
        <v>3697</v>
      </c>
      <c r="C8" s="205" t="s">
        <v>3698</v>
      </c>
      <c r="D8" s="206">
        <v>0.6</v>
      </c>
      <c r="E8" s="207">
        <v>0.4</v>
      </c>
      <c r="F8" s="206"/>
      <c r="G8" s="206"/>
      <c r="H8" s="208">
        <f>66782791.5+12173695.01</f>
        <v>78956486.51</v>
      </c>
      <c r="I8" s="208">
        <f>38219102.6+5878494.006</f>
        <v>44097596.606</v>
      </c>
      <c r="J8" s="208"/>
      <c r="K8" s="208">
        <f>65257367.89+5844216</f>
        <v>71101583.89</v>
      </c>
      <c r="L8" s="208">
        <f>37741588.734+3649909</f>
        <v>41391497.734</v>
      </c>
      <c r="M8" s="209">
        <f t="shared" ref="M8:M12" si="0">L8/K8</f>
        <v>0.582145930785959</v>
      </c>
      <c r="N8" s="208">
        <f>59266080+5435680</f>
        <v>64701760</v>
      </c>
      <c r="O8" s="208">
        <f>31757016+3250084</f>
        <v>35007100</v>
      </c>
      <c r="P8" s="209">
        <f t="shared" ref="P8:P12" si="1">O8/N8</f>
        <v>0.541053288194942</v>
      </c>
      <c r="Q8" s="208">
        <v>60396300</v>
      </c>
      <c r="R8" s="208">
        <v>28431546</v>
      </c>
      <c r="S8" s="209">
        <f t="shared" ref="S8:S13" si="2">R8/Q8</f>
        <v>0.470749797586938</v>
      </c>
      <c r="T8" s="220" t="s">
        <v>3699</v>
      </c>
    </row>
    <row r="9" s="191" customFormat="1" ht="82" customHeight="1" spans="1:20">
      <c r="A9" s="15">
        <v>2</v>
      </c>
      <c r="B9" s="204" t="s">
        <v>321</v>
      </c>
      <c r="C9" s="205" t="s">
        <v>3700</v>
      </c>
      <c r="D9" s="207">
        <v>0.4</v>
      </c>
      <c r="E9" s="206">
        <v>0.6</v>
      </c>
      <c r="F9" s="206"/>
      <c r="G9" s="206"/>
      <c r="H9" s="208">
        <v>9262600</v>
      </c>
      <c r="I9" s="208">
        <v>5557560</v>
      </c>
      <c r="J9" s="208"/>
      <c r="K9" s="208">
        <v>8668236</v>
      </c>
      <c r="L9" s="208">
        <v>5200941.6</v>
      </c>
      <c r="M9" s="209">
        <f t="shared" si="0"/>
        <v>0.6</v>
      </c>
      <c r="N9" s="208">
        <v>6866750</v>
      </c>
      <c r="O9" s="208">
        <v>4120050</v>
      </c>
      <c r="P9" s="209">
        <f t="shared" si="1"/>
        <v>0.6</v>
      </c>
      <c r="Q9" s="208"/>
      <c r="R9" s="208"/>
      <c r="S9" s="208"/>
      <c r="T9" s="220" t="s">
        <v>3701</v>
      </c>
    </row>
    <row r="10" s="191" customFormat="1" customHeight="1" spans="1:20">
      <c r="A10" s="203" t="s">
        <v>3702</v>
      </c>
      <c r="B10" s="204"/>
      <c r="C10" s="205"/>
      <c r="D10" s="206"/>
      <c r="E10" s="207"/>
      <c r="F10" s="206"/>
      <c r="G10" s="206"/>
      <c r="H10" s="208"/>
      <c r="I10" s="208"/>
      <c r="J10" s="208"/>
      <c r="K10" s="208"/>
      <c r="L10" s="208"/>
      <c r="M10" s="208"/>
      <c r="N10" s="208"/>
      <c r="O10" s="208"/>
      <c r="P10" s="208"/>
      <c r="Q10" s="208"/>
      <c r="R10" s="208"/>
      <c r="S10" s="208"/>
      <c r="T10" s="219"/>
    </row>
    <row r="11" s="191" customFormat="1" customHeight="1" spans="1:20">
      <c r="A11" s="15">
        <v>1</v>
      </c>
      <c r="B11" s="204" t="s">
        <v>3703</v>
      </c>
      <c r="C11" s="205" t="s">
        <v>3704</v>
      </c>
      <c r="D11" s="206">
        <v>0.2</v>
      </c>
      <c r="E11" s="207">
        <v>0.25</v>
      </c>
      <c r="F11" s="206">
        <v>0.25</v>
      </c>
      <c r="G11" s="206">
        <v>0.3</v>
      </c>
      <c r="H11" s="208">
        <v>1060600</v>
      </c>
      <c r="I11" s="208">
        <v>265150</v>
      </c>
      <c r="J11" s="208"/>
      <c r="K11" s="208">
        <v>637980</v>
      </c>
      <c r="L11" s="208">
        <v>159495</v>
      </c>
      <c r="M11" s="209">
        <f t="shared" si="0"/>
        <v>0.25</v>
      </c>
      <c r="N11" s="208">
        <v>934480</v>
      </c>
      <c r="O11" s="208">
        <v>233620</v>
      </c>
      <c r="P11" s="209">
        <f t="shared" si="1"/>
        <v>0.25</v>
      </c>
      <c r="Q11" s="208"/>
      <c r="R11" s="208"/>
      <c r="S11" s="208"/>
      <c r="T11" s="219"/>
    </row>
    <row r="12" s="191" customFormat="1" customHeight="1" spans="1:20">
      <c r="A12" s="15">
        <v>2</v>
      </c>
      <c r="B12" s="204" t="s">
        <v>3076</v>
      </c>
      <c r="C12" s="205" t="s">
        <v>3705</v>
      </c>
      <c r="D12" s="206">
        <v>0.2</v>
      </c>
      <c r="E12" s="207">
        <v>0.4</v>
      </c>
      <c r="F12" s="206">
        <v>0.3</v>
      </c>
      <c r="G12" s="206">
        <v>0.1</v>
      </c>
      <c r="H12" s="208">
        <v>453979</v>
      </c>
      <c r="I12" s="208">
        <v>181591.6</v>
      </c>
      <c r="J12" s="208"/>
      <c r="K12" s="208">
        <f>696240+300440+428884</f>
        <v>1425564</v>
      </c>
      <c r="L12" s="208">
        <f>278496+120176+171553.6</f>
        <v>570225.6</v>
      </c>
      <c r="M12" s="209">
        <f t="shared" si="0"/>
        <v>0.4</v>
      </c>
      <c r="N12" s="208">
        <f>1150294+1465716</f>
        <v>2616010</v>
      </c>
      <c r="O12" s="208">
        <f>460117.6+586286.4</f>
        <v>1046404</v>
      </c>
      <c r="P12" s="209">
        <f t="shared" si="1"/>
        <v>0.4</v>
      </c>
      <c r="Q12" s="208">
        <v>898868</v>
      </c>
      <c r="R12" s="208">
        <v>359547.2</v>
      </c>
      <c r="S12" s="209">
        <f t="shared" si="2"/>
        <v>0.4</v>
      </c>
      <c r="T12" s="219" t="s">
        <v>3706</v>
      </c>
    </row>
    <row r="13" s="191" customFormat="1" ht="36" customHeight="1" spans="1:20">
      <c r="A13" s="15">
        <v>3</v>
      </c>
      <c r="B13" s="204" t="s">
        <v>3697</v>
      </c>
      <c r="C13" s="205" t="s">
        <v>3707</v>
      </c>
      <c r="D13" s="206">
        <v>0.3</v>
      </c>
      <c r="E13" s="206">
        <v>0.7</v>
      </c>
      <c r="F13" s="206"/>
      <c r="G13" s="206"/>
      <c r="H13" s="208"/>
      <c r="I13" s="208"/>
      <c r="J13" s="208"/>
      <c r="K13" s="208"/>
      <c r="L13" s="208"/>
      <c r="M13" s="208"/>
      <c r="N13" s="208"/>
      <c r="O13" s="208"/>
      <c r="P13" s="208"/>
      <c r="Q13" s="208">
        <v>190000</v>
      </c>
      <c r="R13" s="208">
        <v>133000</v>
      </c>
      <c r="S13" s="209">
        <f t="shared" si="2"/>
        <v>0.7</v>
      </c>
      <c r="T13" s="219"/>
    </row>
    <row r="14" s="191" customFormat="1" ht="36" customHeight="1" spans="1:20">
      <c r="A14" s="15">
        <v>4</v>
      </c>
      <c r="B14" s="204" t="s">
        <v>3697</v>
      </c>
      <c r="C14" s="205" t="s">
        <v>3708</v>
      </c>
      <c r="D14" s="206">
        <v>0.3</v>
      </c>
      <c r="E14" s="206">
        <v>0.7</v>
      </c>
      <c r="F14" s="206"/>
      <c r="G14" s="206"/>
      <c r="H14" s="208"/>
      <c r="I14" s="208"/>
      <c r="J14" s="208"/>
      <c r="K14" s="208"/>
      <c r="L14" s="208"/>
      <c r="M14" s="208"/>
      <c r="N14" s="208">
        <v>320000</v>
      </c>
      <c r="O14" s="208">
        <v>224000</v>
      </c>
      <c r="P14" s="209">
        <f t="shared" ref="P14:P18" si="3">O14/N14</f>
        <v>0.7</v>
      </c>
      <c r="Q14" s="208"/>
      <c r="R14" s="208"/>
      <c r="S14" s="208"/>
      <c r="T14" s="219"/>
    </row>
    <row r="15" s="191" customFormat="1" customHeight="1" spans="1:20">
      <c r="A15" s="15">
        <v>5</v>
      </c>
      <c r="B15" s="204" t="s">
        <v>3697</v>
      </c>
      <c r="C15" s="205" t="s">
        <v>3709</v>
      </c>
      <c r="D15" s="206">
        <v>0.2</v>
      </c>
      <c r="E15" s="206">
        <v>0.65</v>
      </c>
      <c r="F15" s="206">
        <v>0.03</v>
      </c>
      <c r="G15" s="206">
        <v>0.12</v>
      </c>
      <c r="H15" s="208"/>
      <c r="I15" s="208"/>
      <c r="J15" s="208"/>
      <c r="K15" s="208"/>
      <c r="L15" s="208"/>
      <c r="M15" s="208"/>
      <c r="N15" s="208"/>
      <c r="O15" s="208"/>
      <c r="P15" s="208"/>
      <c r="Q15" s="208">
        <v>90000</v>
      </c>
      <c r="R15" s="208">
        <v>58500</v>
      </c>
      <c r="S15" s="209">
        <f t="shared" ref="S15:S21" si="4">R15/Q15</f>
        <v>0.65</v>
      </c>
      <c r="T15" s="221"/>
    </row>
    <row r="16" s="191" customFormat="1" ht="36" customHeight="1" spans="1:20">
      <c r="A16" s="15">
        <v>6</v>
      </c>
      <c r="B16" s="204" t="s">
        <v>3710</v>
      </c>
      <c r="C16" s="205" t="s">
        <v>3711</v>
      </c>
      <c r="D16" s="207">
        <v>0.2</v>
      </c>
      <c r="E16" s="207">
        <v>0.3</v>
      </c>
      <c r="F16" s="207">
        <v>0.35</v>
      </c>
      <c r="G16" s="207">
        <v>0.15</v>
      </c>
      <c r="H16" s="208"/>
      <c r="I16" s="208"/>
      <c r="J16" s="208"/>
      <c r="K16" s="208"/>
      <c r="L16" s="208"/>
      <c r="M16" s="210"/>
      <c r="N16" s="211">
        <v>644346.28</v>
      </c>
      <c r="O16" s="211">
        <v>193079.27</v>
      </c>
      <c r="P16" s="212">
        <f t="shared" si="3"/>
        <v>0.299651407935497</v>
      </c>
      <c r="Q16" s="208"/>
      <c r="R16" s="208"/>
      <c r="S16" s="210"/>
      <c r="T16" s="222" t="s">
        <v>3712</v>
      </c>
    </row>
    <row r="17" s="191" customFormat="1" customHeight="1" spans="1:20">
      <c r="A17" s="15">
        <v>7</v>
      </c>
      <c r="B17" s="204" t="s">
        <v>3710</v>
      </c>
      <c r="C17" s="205" t="s">
        <v>3713</v>
      </c>
      <c r="D17" s="207">
        <v>0.2</v>
      </c>
      <c r="E17" s="207">
        <v>0.3</v>
      </c>
      <c r="F17" s="207">
        <v>0.35</v>
      </c>
      <c r="G17" s="207">
        <v>0.15</v>
      </c>
      <c r="H17" s="208"/>
      <c r="I17" s="208"/>
      <c r="J17" s="208"/>
      <c r="K17" s="208"/>
      <c r="L17" s="208"/>
      <c r="M17" s="213"/>
      <c r="N17" s="214"/>
      <c r="O17" s="214"/>
      <c r="P17" s="215"/>
      <c r="Q17" s="208"/>
      <c r="R17" s="208"/>
      <c r="S17" s="213"/>
      <c r="T17" s="223"/>
    </row>
    <row r="18" s="191" customFormat="1" customHeight="1" spans="1:20">
      <c r="A18" s="15">
        <v>8</v>
      </c>
      <c r="B18" s="204" t="s">
        <v>3258</v>
      </c>
      <c r="C18" s="205" t="s">
        <v>3714</v>
      </c>
      <c r="D18" s="207">
        <v>0</v>
      </c>
      <c r="E18" s="207">
        <v>0.9</v>
      </c>
      <c r="F18" s="207">
        <v>0.05</v>
      </c>
      <c r="G18" s="207">
        <v>0.05</v>
      </c>
      <c r="H18" s="208"/>
      <c r="I18" s="208"/>
      <c r="J18" s="208"/>
      <c r="K18" s="208">
        <v>139440</v>
      </c>
      <c r="L18" s="208">
        <v>125496</v>
      </c>
      <c r="M18" s="209">
        <f t="shared" ref="M18:M21" si="5">L18/K18</f>
        <v>0.9</v>
      </c>
      <c r="N18" s="208">
        <v>276889</v>
      </c>
      <c r="O18" s="208">
        <v>248773.19</v>
      </c>
      <c r="P18" s="209">
        <f t="shared" si="3"/>
        <v>0.898458190827371</v>
      </c>
      <c r="Q18" s="208">
        <v>229665.47</v>
      </c>
      <c r="R18" s="208">
        <v>206698.92</v>
      </c>
      <c r="S18" s="209">
        <f t="shared" si="4"/>
        <v>0.899999986937523</v>
      </c>
      <c r="T18" s="219"/>
    </row>
    <row r="19" s="191" customFormat="1" ht="36" customHeight="1" spans="1:20">
      <c r="A19" s="15">
        <v>9</v>
      </c>
      <c r="B19" s="204" t="s">
        <v>3258</v>
      </c>
      <c r="C19" s="205" t="s">
        <v>3715</v>
      </c>
      <c r="D19" s="207">
        <v>0.2</v>
      </c>
      <c r="E19" s="207">
        <v>0.55</v>
      </c>
      <c r="F19" s="207">
        <v>0.05</v>
      </c>
      <c r="G19" s="207">
        <v>0.2</v>
      </c>
      <c r="H19" s="208"/>
      <c r="I19" s="208"/>
      <c r="J19" s="208"/>
      <c r="K19" s="208"/>
      <c r="L19" s="208"/>
      <c r="M19" s="208"/>
      <c r="N19" s="208"/>
      <c r="O19" s="208"/>
      <c r="P19" s="208"/>
      <c r="Q19" s="208"/>
      <c r="R19" s="208"/>
      <c r="S19" s="208"/>
      <c r="T19" s="219"/>
    </row>
    <row r="20" s="191" customFormat="1" customHeight="1" spans="1:20">
      <c r="A20" s="15">
        <v>10</v>
      </c>
      <c r="B20" s="204" t="s">
        <v>156</v>
      </c>
      <c r="C20" s="205" t="s">
        <v>3716</v>
      </c>
      <c r="D20" s="207">
        <v>0.2</v>
      </c>
      <c r="E20" s="207">
        <v>0.05</v>
      </c>
      <c r="F20" s="207">
        <v>0.15</v>
      </c>
      <c r="G20" s="207">
        <v>0.6</v>
      </c>
      <c r="H20" s="208"/>
      <c r="I20" s="208"/>
      <c r="J20" s="208"/>
      <c r="K20" s="208">
        <v>489530.11</v>
      </c>
      <c r="L20" s="208">
        <v>24476.51</v>
      </c>
      <c r="M20" s="209">
        <f t="shared" si="5"/>
        <v>0.0500000091924887</v>
      </c>
      <c r="N20" s="208"/>
      <c r="O20" s="208"/>
      <c r="P20" s="208"/>
      <c r="Q20" s="208">
        <v>144750</v>
      </c>
      <c r="R20" s="208">
        <v>6827.85</v>
      </c>
      <c r="S20" s="209">
        <f t="shared" si="4"/>
        <v>0.0471699481865285</v>
      </c>
      <c r="T20" s="219"/>
    </row>
    <row r="21" s="191" customFormat="1" ht="36" customHeight="1" spans="1:20">
      <c r="A21" s="15">
        <v>11</v>
      </c>
      <c r="B21" s="204" t="s">
        <v>3717</v>
      </c>
      <c r="C21" s="205" t="s">
        <v>3718</v>
      </c>
      <c r="D21" s="207">
        <v>0.1</v>
      </c>
      <c r="E21" s="207">
        <v>0.85</v>
      </c>
      <c r="F21" s="207">
        <v>0.01</v>
      </c>
      <c r="G21" s="207">
        <v>0.04</v>
      </c>
      <c r="H21" s="208"/>
      <c r="I21" s="208"/>
      <c r="J21" s="208"/>
      <c r="K21" s="208">
        <v>180000</v>
      </c>
      <c r="L21" s="208">
        <v>153000</v>
      </c>
      <c r="M21" s="209">
        <f t="shared" si="5"/>
        <v>0.85</v>
      </c>
      <c r="N21" s="208">
        <f>130000+180000</f>
        <v>310000</v>
      </c>
      <c r="O21" s="208">
        <f>110500+127800</f>
        <v>238300</v>
      </c>
      <c r="P21" s="209">
        <f>O21/N21</f>
        <v>0.768709677419355</v>
      </c>
      <c r="Q21" s="208">
        <f>112500+135000</f>
        <v>247500</v>
      </c>
      <c r="R21" s="208">
        <f>59715+73696.5</f>
        <v>133411.5</v>
      </c>
      <c r="S21" s="209">
        <f t="shared" si="4"/>
        <v>0.539036363636364</v>
      </c>
      <c r="T21" s="221"/>
    </row>
    <row r="22" s="191" customFormat="1" customHeight="1" spans="1:20">
      <c r="A22" s="15">
        <v>12</v>
      </c>
      <c r="B22" s="204" t="s">
        <v>3717</v>
      </c>
      <c r="C22" s="205" t="s">
        <v>3719</v>
      </c>
      <c r="D22" s="207">
        <v>0.2</v>
      </c>
      <c r="E22" s="207" t="s">
        <v>3720</v>
      </c>
      <c r="F22" s="207" t="s">
        <v>3720</v>
      </c>
      <c r="G22" s="207" t="s">
        <v>3720</v>
      </c>
      <c r="H22" s="208"/>
      <c r="I22" s="208"/>
      <c r="J22" s="208"/>
      <c r="K22" s="208"/>
      <c r="L22" s="208"/>
      <c r="M22" s="208"/>
      <c r="N22" s="208">
        <v>135700</v>
      </c>
      <c r="O22" s="208">
        <v>77837.52</v>
      </c>
      <c r="P22" s="209">
        <f>O22/N22</f>
        <v>0.5736</v>
      </c>
      <c r="Q22" s="208"/>
      <c r="R22" s="208"/>
      <c r="S22" s="208"/>
      <c r="T22" s="221"/>
    </row>
    <row r="23" s="191" customFormat="1" customHeight="1" spans="3:19">
      <c r="C23" s="192"/>
      <c r="H23" s="193"/>
      <c r="I23" s="193"/>
      <c r="J23" s="194"/>
      <c r="K23" s="194"/>
      <c r="L23" s="194"/>
      <c r="M23" s="194"/>
      <c r="N23" s="194"/>
      <c r="O23" s="194"/>
      <c r="P23" s="194"/>
      <c r="Q23" s="194"/>
      <c r="R23" s="194"/>
      <c r="S23" s="194"/>
    </row>
    <row r="24" s="191" customFormat="1" customHeight="1" spans="3:19">
      <c r="C24" s="192"/>
      <c r="H24" s="193"/>
      <c r="I24" s="193"/>
      <c r="J24" s="194"/>
      <c r="K24" s="194"/>
      <c r="L24" s="194"/>
      <c r="M24" s="194"/>
      <c r="N24" s="194"/>
      <c r="O24" s="194"/>
      <c r="P24" s="194"/>
      <c r="Q24" s="194"/>
      <c r="R24" s="194"/>
      <c r="S24" s="194"/>
    </row>
    <row r="25" s="191" customFormat="1" customHeight="1" spans="3:19">
      <c r="C25" s="192"/>
      <c r="H25" s="193"/>
      <c r="I25" s="193"/>
      <c r="J25" s="194"/>
      <c r="K25" s="194"/>
      <c r="L25" s="194"/>
      <c r="M25" s="194"/>
      <c r="N25" s="194"/>
      <c r="O25" s="194"/>
      <c r="P25" s="194"/>
      <c r="Q25" s="194"/>
      <c r="R25" s="194"/>
      <c r="S25" s="194"/>
    </row>
    <row r="26" s="191" customFormat="1" customHeight="1" spans="3:19">
      <c r="C26" s="192"/>
      <c r="H26" s="193"/>
      <c r="I26" s="193"/>
      <c r="J26" s="194"/>
      <c r="K26" s="194"/>
      <c r="L26" s="194"/>
      <c r="M26" s="194"/>
      <c r="N26" s="194"/>
      <c r="O26" s="194"/>
      <c r="P26" s="194"/>
      <c r="Q26" s="194"/>
      <c r="R26" s="194"/>
      <c r="S26" s="194"/>
    </row>
    <row r="27" s="191" customFormat="1" customHeight="1" spans="3:19">
      <c r="C27" s="192"/>
      <c r="H27" s="193"/>
      <c r="I27" s="193"/>
      <c r="J27" s="194"/>
      <c r="K27" s="194"/>
      <c r="L27" s="194"/>
      <c r="M27" s="194"/>
      <c r="N27" s="194"/>
      <c r="O27" s="194"/>
      <c r="P27" s="194"/>
      <c r="Q27" s="194"/>
      <c r="R27" s="194"/>
      <c r="S27" s="194"/>
    </row>
    <row r="28" s="191" customFormat="1" customHeight="1" spans="3:19">
      <c r="C28" s="192"/>
      <c r="H28" s="193"/>
      <c r="I28" s="193"/>
      <c r="J28" s="194"/>
      <c r="K28" s="194"/>
      <c r="L28" s="194"/>
      <c r="M28" s="194"/>
      <c r="N28" s="194"/>
      <c r="O28" s="194"/>
      <c r="P28" s="194"/>
      <c r="Q28" s="194"/>
      <c r="R28" s="194"/>
      <c r="S28" s="194"/>
    </row>
    <row r="29" s="191" customFormat="1" customHeight="1" spans="3:19">
      <c r="C29" s="192"/>
      <c r="H29" s="193"/>
      <c r="I29" s="193"/>
      <c r="J29" s="194"/>
      <c r="K29" s="194"/>
      <c r="L29" s="194"/>
      <c r="M29" s="194"/>
      <c r="N29" s="194"/>
      <c r="O29" s="194"/>
      <c r="P29" s="194"/>
      <c r="Q29" s="194"/>
      <c r="R29" s="194"/>
      <c r="S29" s="194"/>
    </row>
    <row r="30" s="191" customFormat="1" customHeight="1" spans="3:19">
      <c r="C30" s="192"/>
      <c r="H30" s="193"/>
      <c r="I30" s="193"/>
      <c r="J30" s="194"/>
      <c r="K30" s="194"/>
      <c r="L30" s="194"/>
      <c r="M30" s="194"/>
      <c r="N30" s="194"/>
      <c r="O30" s="194"/>
      <c r="P30" s="194"/>
      <c r="Q30" s="194"/>
      <c r="R30" s="194"/>
      <c r="S30" s="194"/>
    </row>
    <row r="31" s="191" customFormat="1" customHeight="1" spans="3:19">
      <c r="C31" s="192"/>
      <c r="H31" s="193"/>
      <c r="I31" s="193"/>
      <c r="J31" s="194"/>
      <c r="K31" s="194"/>
      <c r="L31" s="194"/>
      <c r="M31" s="194"/>
      <c r="N31" s="194"/>
      <c r="O31" s="194"/>
      <c r="P31" s="194"/>
      <c r="Q31" s="194"/>
      <c r="R31" s="194"/>
      <c r="S31" s="194"/>
    </row>
    <row r="32" s="191" customFormat="1" customHeight="1" spans="3:19">
      <c r="C32" s="192"/>
      <c r="H32" s="193"/>
      <c r="I32" s="193"/>
      <c r="J32" s="194"/>
      <c r="K32" s="194"/>
      <c r="L32" s="194"/>
      <c r="M32" s="194"/>
      <c r="N32" s="194"/>
      <c r="O32" s="194"/>
      <c r="P32" s="194"/>
      <c r="Q32" s="194"/>
      <c r="R32" s="194"/>
      <c r="S32" s="194"/>
    </row>
    <row r="33" s="191" customFormat="1" customHeight="1" spans="3:19">
      <c r="C33" s="192"/>
      <c r="H33" s="193"/>
      <c r="I33" s="193"/>
      <c r="J33" s="194"/>
      <c r="K33" s="194"/>
      <c r="L33" s="194"/>
      <c r="M33" s="194"/>
      <c r="N33" s="194"/>
      <c r="O33" s="194"/>
      <c r="P33" s="194"/>
      <c r="Q33" s="194"/>
      <c r="R33" s="194"/>
      <c r="S33" s="194"/>
    </row>
    <row r="34" s="191" customFormat="1" customHeight="1" spans="3:19">
      <c r="C34" s="192"/>
      <c r="H34" s="193"/>
      <c r="I34" s="193"/>
      <c r="J34" s="194"/>
      <c r="K34" s="194"/>
      <c r="L34" s="194"/>
      <c r="M34" s="194"/>
      <c r="N34" s="194"/>
      <c r="O34" s="194"/>
      <c r="P34" s="194"/>
      <c r="Q34" s="194"/>
      <c r="R34" s="194"/>
      <c r="S34" s="194"/>
    </row>
    <row r="35" s="191" customFormat="1" customHeight="1" spans="3:19">
      <c r="C35" s="192"/>
      <c r="H35" s="193"/>
      <c r="I35" s="193"/>
      <c r="J35" s="194"/>
      <c r="K35" s="194"/>
      <c r="L35" s="194"/>
      <c r="M35" s="194"/>
      <c r="N35" s="194"/>
      <c r="O35" s="194"/>
      <c r="P35" s="194"/>
      <c r="Q35" s="194"/>
      <c r="R35" s="194"/>
      <c r="S35" s="194"/>
    </row>
    <row r="36" s="191" customFormat="1" customHeight="1" spans="3:19">
      <c r="C36" s="192"/>
      <c r="H36" s="193"/>
      <c r="I36" s="193"/>
      <c r="J36" s="194"/>
      <c r="K36" s="194"/>
      <c r="L36" s="194"/>
      <c r="M36" s="194"/>
      <c r="N36" s="194"/>
      <c r="O36" s="194"/>
      <c r="P36" s="194"/>
      <c r="Q36" s="194"/>
      <c r="R36" s="194"/>
      <c r="S36" s="194"/>
    </row>
    <row r="37" s="191" customFormat="1" ht="39" customHeight="1" spans="3:19">
      <c r="C37" s="192"/>
      <c r="H37" s="193"/>
      <c r="I37" s="193"/>
      <c r="J37" s="194"/>
      <c r="K37" s="194"/>
      <c r="L37" s="194"/>
      <c r="M37" s="194"/>
      <c r="N37" s="194"/>
      <c r="O37" s="194"/>
      <c r="P37" s="194"/>
      <c r="Q37" s="194"/>
      <c r="R37" s="194"/>
      <c r="S37" s="194"/>
    </row>
    <row r="38" s="191" customFormat="1" customHeight="1" spans="3:19">
      <c r="C38" s="192"/>
      <c r="H38" s="193"/>
      <c r="I38" s="193"/>
      <c r="J38" s="194"/>
      <c r="K38" s="194"/>
      <c r="L38" s="194"/>
      <c r="M38" s="194"/>
      <c r="N38" s="194"/>
      <c r="O38" s="194"/>
      <c r="P38" s="194"/>
      <c r="Q38" s="194"/>
      <c r="R38" s="194"/>
      <c r="S38" s="194"/>
    </row>
    <row r="39" s="191" customFormat="1" customHeight="1" spans="3:19">
      <c r="C39" s="192"/>
      <c r="H39" s="193"/>
      <c r="I39" s="193"/>
      <c r="J39" s="194"/>
      <c r="K39" s="194"/>
      <c r="L39" s="194"/>
      <c r="M39" s="194"/>
      <c r="N39" s="194"/>
      <c r="O39" s="194"/>
      <c r="P39" s="194"/>
      <c r="Q39" s="194"/>
      <c r="R39" s="194"/>
      <c r="S39" s="194"/>
    </row>
    <row r="40" s="191" customFormat="1" customHeight="1" spans="3:19">
      <c r="C40" s="192"/>
      <c r="H40" s="193"/>
      <c r="I40" s="193"/>
      <c r="J40" s="194"/>
      <c r="K40" s="194"/>
      <c r="L40" s="194"/>
      <c r="M40" s="194"/>
      <c r="N40" s="194"/>
      <c r="O40" s="194"/>
      <c r="P40" s="194"/>
      <c r="Q40" s="194"/>
      <c r="R40" s="194"/>
      <c r="S40" s="194"/>
    </row>
    <row r="41" s="191" customFormat="1" customHeight="1" spans="3:19">
      <c r="C41" s="192"/>
      <c r="H41" s="193"/>
      <c r="I41" s="193"/>
      <c r="J41" s="194"/>
      <c r="K41" s="194"/>
      <c r="L41" s="194"/>
      <c r="M41" s="194"/>
      <c r="N41" s="194"/>
      <c r="O41" s="194"/>
      <c r="P41" s="194"/>
      <c r="Q41" s="194"/>
      <c r="R41" s="194"/>
      <c r="S41" s="194"/>
    </row>
    <row r="42" s="191" customFormat="1" customHeight="1" spans="3:19">
      <c r="C42" s="192"/>
      <c r="H42" s="193"/>
      <c r="I42" s="193"/>
      <c r="J42" s="194"/>
      <c r="K42" s="194"/>
      <c r="L42" s="194"/>
      <c r="M42" s="194"/>
      <c r="N42" s="194"/>
      <c r="O42" s="194"/>
      <c r="P42" s="194"/>
      <c r="Q42" s="194"/>
      <c r="R42" s="194"/>
      <c r="S42" s="194"/>
    </row>
    <row r="43" s="191" customFormat="1" customHeight="1" spans="3:19">
      <c r="C43" s="192"/>
      <c r="H43" s="193"/>
      <c r="I43" s="193"/>
      <c r="J43" s="194"/>
      <c r="K43" s="194"/>
      <c r="L43" s="194"/>
      <c r="M43" s="194"/>
      <c r="N43" s="194"/>
      <c r="O43" s="194"/>
      <c r="P43" s="194"/>
      <c r="Q43" s="194"/>
      <c r="R43" s="194"/>
      <c r="S43" s="194"/>
    </row>
    <row r="44" s="191" customFormat="1" customHeight="1" spans="3:19">
      <c r="C44" s="192"/>
      <c r="H44" s="193"/>
      <c r="I44" s="193"/>
      <c r="J44" s="194"/>
      <c r="K44" s="194"/>
      <c r="L44" s="194"/>
      <c r="M44" s="194"/>
      <c r="N44" s="194"/>
      <c r="O44" s="194"/>
      <c r="P44" s="194"/>
      <c r="Q44" s="194"/>
      <c r="R44" s="194"/>
      <c r="S44" s="194"/>
    </row>
    <row r="45" s="191" customFormat="1" customHeight="1" spans="3:19">
      <c r="C45" s="192"/>
      <c r="H45" s="193"/>
      <c r="I45" s="193"/>
      <c r="J45" s="194"/>
      <c r="K45" s="194"/>
      <c r="L45" s="194"/>
      <c r="M45" s="194"/>
      <c r="N45" s="194"/>
      <c r="O45" s="194"/>
      <c r="P45" s="194"/>
      <c r="Q45" s="194"/>
      <c r="R45" s="194"/>
      <c r="S45" s="194"/>
    </row>
    <row r="46" s="191" customFormat="1" customHeight="1" spans="3:19">
      <c r="C46" s="192"/>
      <c r="H46" s="193"/>
      <c r="I46" s="193"/>
      <c r="J46" s="194"/>
      <c r="K46" s="194"/>
      <c r="L46" s="194"/>
      <c r="M46" s="194"/>
      <c r="N46" s="194"/>
      <c r="O46" s="194"/>
      <c r="P46" s="194"/>
      <c r="Q46" s="194"/>
      <c r="R46" s="194"/>
      <c r="S46" s="194"/>
    </row>
    <row r="47" s="191" customFormat="1" customHeight="1" spans="3:19">
      <c r="C47" s="192"/>
      <c r="H47" s="193"/>
      <c r="I47" s="193"/>
      <c r="J47" s="194"/>
      <c r="K47" s="194"/>
      <c r="L47" s="194"/>
      <c r="M47" s="194"/>
      <c r="N47" s="194"/>
      <c r="O47" s="194"/>
      <c r="P47" s="194"/>
      <c r="Q47" s="194"/>
      <c r="R47" s="194"/>
      <c r="S47" s="194"/>
    </row>
    <row r="48" s="191" customFormat="1" customHeight="1" spans="3:19">
      <c r="C48" s="192"/>
      <c r="H48" s="193"/>
      <c r="I48" s="193"/>
      <c r="J48" s="194"/>
      <c r="K48" s="194"/>
      <c r="L48" s="194"/>
      <c r="M48" s="194"/>
      <c r="N48" s="194"/>
      <c r="O48" s="194"/>
      <c r="P48" s="194"/>
      <c r="Q48" s="194"/>
      <c r="R48" s="194"/>
      <c r="S48" s="194"/>
    </row>
    <row r="49" s="191" customFormat="1" customHeight="1" spans="3:19">
      <c r="C49" s="192"/>
      <c r="H49" s="193"/>
      <c r="I49" s="193"/>
      <c r="J49" s="194"/>
      <c r="K49" s="194"/>
      <c r="L49" s="194"/>
      <c r="M49" s="194"/>
      <c r="N49" s="194"/>
      <c r="O49" s="194"/>
      <c r="P49" s="194"/>
      <c r="Q49" s="194"/>
      <c r="R49" s="194"/>
      <c r="S49" s="194"/>
    </row>
    <row r="50" s="191" customFormat="1" customHeight="1" spans="3:19">
      <c r="C50" s="192"/>
      <c r="H50" s="193"/>
      <c r="I50" s="193"/>
      <c r="J50" s="194"/>
      <c r="K50" s="194"/>
      <c r="L50" s="194"/>
      <c r="M50" s="194"/>
      <c r="N50" s="194"/>
      <c r="O50" s="194"/>
      <c r="P50" s="194"/>
      <c r="Q50" s="194"/>
      <c r="R50" s="194"/>
      <c r="S50" s="194"/>
    </row>
    <row r="51" s="191" customFormat="1" ht="66" customHeight="1" spans="3:19">
      <c r="C51" s="192"/>
      <c r="H51" s="193"/>
      <c r="I51" s="193"/>
      <c r="J51" s="194"/>
      <c r="K51" s="194"/>
      <c r="L51" s="194"/>
      <c r="M51" s="194"/>
      <c r="N51" s="194"/>
      <c r="O51" s="194"/>
      <c r="P51" s="194"/>
      <c r="Q51" s="194"/>
      <c r="R51" s="194"/>
      <c r="S51" s="194"/>
    </row>
    <row r="52" s="191" customFormat="1" customHeight="1" spans="3:19">
      <c r="C52" s="192"/>
      <c r="H52" s="193"/>
      <c r="I52" s="193"/>
      <c r="J52" s="194"/>
      <c r="K52" s="194"/>
      <c r="L52" s="194"/>
      <c r="M52" s="194"/>
      <c r="N52" s="194"/>
      <c r="O52" s="194"/>
      <c r="P52" s="194"/>
      <c r="Q52" s="194"/>
      <c r="R52" s="194"/>
      <c r="S52" s="194"/>
    </row>
    <row r="53" s="191" customFormat="1" customHeight="1" spans="3:19">
      <c r="C53" s="192"/>
      <c r="H53" s="193"/>
      <c r="I53" s="193"/>
      <c r="J53" s="194"/>
      <c r="K53" s="194"/>
      <c r="L53" s="194"/>
      <c r="M53" s="194"/>
      <c r="N53" s="194"/>
      <c r="O53" s="194"/>
      <c r="P53" s="194"/>
      <c r="Q53" s="194"/>
      <c r="R53" s="194"/>
      <c r="S53" s="194"/>
    </row>
    <row r="54" s="191" customFormat="1" customHeight="1" spans="3:19">
      <c r="C54" s="192"/>
      <c r="H54" s="193"/>
      <c r="I54" s="193"/>
      <c r="J54" s="194"/>
      <c r="K54" s="194"/>
      <c r="L54" s="194"/>
      <c r="M54" s="194"/>
      <c r="N54" s="194"/>
      <c r="O54" s="194"/>
      <c r="P54" s="194"/>
      <c r="Q54" s="194"/>
      <c r="R54" s="194"/>
      <c r="S54" s="194"/>
    </row>
    <row r="55" s="191" customFormat="1" customHeight="1" spans="3:19">
      <c r="C55" s="192"/>
      <c r="H55" s="193"/>
      <c r="I55" s="193"/>
      <c r="J55" s="194"/>
      <c r="K55" s="194"/>
      <c r="L55" s="194"/>
      <c r="M55" s="194"/>
      <c r="N55" s="194"/>
      <c r="O55" s="194"/>
      <c r="P55" s="194"/>
      <c r="Q55" s="194"/>
      <c r="R55" s="194"/>
      <c r="S55" s="194"/>
    </row>
    <row r="56" s="191" customFormat="1" customHeight="1" spans="3:19">
      <c r="C56" s="192"/>
      <c r="H56" s="193"/>
      <c r="I56" s="193"/>
      <c r="J56" s="194"/>
      <c r="K56" s="194"/>
      <c r="L56" s="194"/>
      <c r="M56" s="194"/>
      <c r="N56" s="194"/>
      <c r="O56" s="194"/>
      <c r="P56" s="194"/>
      <c r="Q56" s="194"/>
      <c r="R56" s="194"/>
      <c r="S56" s="194"/>
    </row>
    <row r="57" s="191" customFormat="1" customHeight="1" spans="3:19">
      <c r="C57" s="192"/>
      <c r="H57" s="193"/>
      <c r="I57" s="193"/>
      <c r="J57" s="194"/>
      <c r="K57" s="194"/>
      <c r="L57" s="194"/>
      <c r="M57" s="194"/>
      <c r="N57" s="194"/>
      <c r="O57" s="194"/>
      <c r="P57" s="194"/>
      <c r="Q57" s="194"/>
      <c r="R57" s="194"/>
      <c r="S57" s="194"/>
    </row>
    <row r="58" s="191" customFormat="1" customHeight="1" spans="3:19">
      <c r="C58" s="192"/>
      <c r="H58" s="193"/>
      <c r="I58" s="193"/>
      <c r="J58" s="194"/>
      <c r="K58" s="194"/>
      <c r="L58" s="194"/>
      <c r="M58" s="194"/>
      <c r="N58" s="194"/>
      <c r="O58" s="194"/>
      <c r="P58" s="194"/>
      <c r="Q58" s="194"/>
      <c r="R58" s="194"/>
      <c r="S58" s="194"/>
    </row>
    <row r="59" s="191" customFormat="1" customHeight="1" spans="3:19">
      <c r="C59" s="192"/>
      <c r="H59" s="193"/>
      <c r="I59" s="193"/>
      <c r="J59" s="194"/>
      <c r="K59" s="194"/>
      <c r="L59" s="194"/>
      <c r="M59" s="194"/>
      <c r="N59" s="194"/>
      <c r="O59" s="194"/>
      <c r="P59" s="194"/>
      <c r="Q59" s="194"/>
      <c r="R59" s="194"/>
      <c r="S59" s="194"/>
    </row>
    <row r="60" s="191" customFormat="1" customHeight="1" spans="3:19">
      <c r="C60" s="192"/>
      <c r="H60" s="193"/>
      <c r="I60" s="193"/>
      <c r="J60" s="194"/>
      <c r="K60" s="194"/>
      <c r="L60" s="194"/>
      <c r="M60" s="194"/>
      <c r="N60" s="194"/>
      <c r="O60" s="194"/>
      <c r="P60" s="194"/>
      <c r="Q60" s="194"/>
      <c r="R60" s="194"/>
      <c r="S60" s="194"/>
    </row>
    <row r="61" s="191" customFormat="1" customHeight="1" spans="3:19">
      <c r="C61" s="192"/>
      <c r="H61" s="193"/>
      <c r="I61" s="193"/>
      <c r="J61" s="194"/>
      <c r="K61" s="194"/>
      <c r="L61" s="194"/>
      <c r="M61" s="194"/>
      <c r="N61" s="194"/>
      <c r="O61" s="194"/>
      <c r="P61" s="194"/>
      <c r="Q61" s="194"/>
      <c r="R61" s="194"/>
      <c r="S61" s="194"/>
    </row>
    <row r="62" s="191" customFormat="1" customHeight="1" spans="3:19">
      <c r="C62" s="192"/>
      <c r="H62" s="193"/>
      <c r="I62" s="193"/>
      <c r="J62" s="194"/>
      <c r="K62" s="194"/>
      <c r="L62" s="194"/>
      <c r="M62" s="194"/>
      <c r="N62" s="194"/>
      <c r="O62" s="194"/>
      <c r="P62" s="194"/>
      <c r="Q62" s="194"/>
      <c r="R62" s="194"/>
      <c r="S62" s="194"/>
    </row>
    <row r="63" s="191" customFormat="1" customHeight="1" spans="3:19">
      <c r="C63" s="192"/>
      <c r="H63" s="193"/>
      <c r="I63" s="193"/>
      <c r="J63" s="194"/>
      <c r="K63" s="194"/>
      <c r="L63" s="194"/>
      <c r="M63" s="194"/>
      <c r="N63" s="194"/>
      <c r="O63" s="194"/>
      <c r="P63" s="194"/>
      <c r="Q63" s="194"/>
      <c r="R63" s="194"/>
      <c r="S63" s="194"/>
    </row>
    <row r="64" s="191" customFormat="1" customHeight="1" spans="3:19">
      <c r="C64" s="192"/>
      <c r="H64" s="193"/>
      <c r="I64" s="193"/>
      <c r="J64" s="194"/>
      <c r="K64" s="194"/>
      <c r="L64" s="194"/>
      <c r="M64" s="194"/>
      <c r="N64" s="194"/>
      <c r="O64" s="194"/>
      <c r="P64" s="194"/>
      <c r="Q64" s="194"/>
      <c r="R64" s="194"/>
      <c r="S64" s="194"/>
    </row>
    <row r="65" s="191" customFormat="1" customHeight="1" spans="3:19">
      <c r="C65" s="192"/>
      <c r="H65" s="193"/>
      <c r="I65" s="193"/>
      <c r="J65" s="194"/>
      <c r="K65" s="194"/>
      <c r="L65" s="194"/>
      <c r="M65" s="194"/>
      <c r="N65" s="194"/>
      <c r="O65" s="194"/>
      <c r="P65" s="194"/>
      <c r="Q65" s="194"/>
      <c r="R65" s="194"/>
      <c r="S65" s="194"/>
    </row>
    <row r="66" s="191" customFormat="1" customHeight="1" spans="3:19">
      <c r="C66" s="192"/>
      <c r="H66" s="193"/>
      <c r="I66" s="193"/>
      <c r="J66" s="194"/>
      <c r="K66" s="194"/>
      <c r="L66" s="194"/>
      <c r="M66" s="194"/>
      <c r="N66" s="194"/>
      <c r="O66" s="194"/>
      <c r="P66" s="194"/>
      <c r="Q66" s="194"/>
      <c r="R66" s="194"/>
      <c r="S66" s="194"/>
    </row>
    <row r="67" s="191" customFormat="1" customHeight="1" spans="3:19">
      <c r="C67" s="192"/>
      <c r="H67" s="193"/>
      <c r="I67" s="193"/>
      <c r="J67" s="194"/>
      <c r="K67" s="194"/>
      <c r="L67" s="194"/>
      <c r="M67" s="194"/>
      <c r="N67" s="194"/>
      <c r="O67" s="194"/>
      <c r="P67" s="194"/>
      <c r="Q67" s="194"/>
      <c r="R67" s="194"/>
      <c r="S67" s="194"/>
    </row>
    <row r="68" s="191" customFormat="1" customHeight="1" spans="3:19">
      <c r="C68" s="192"/>
      <c r="H68" s="193"/>
      <c r="I68" s="193"/>
      <c r="J68" s="194"/>
      <c r="K68" s="194"/>
      <c r="L68" s="194"/>
      <c r="M68" s="194"/>
      <c r="N68" s="194"/>
      <c r="O68" s="194"/>
      <c r="P68" s="194"/>
      <c r="Q68" s="194"/>
      <c r="R68" s="194"/>
      <c r="S68" s="194"/>
    </row>
    <row r="69" s="191" customFormat="1" customHeight="1" spans="3:19">
      <c r="C69" s="192"/>
      <c r="H69" s="193"/>
      <c r="I69" s="193"/>
      <c r="J69" s="194"/>
      <c r="K69" s="194"/>
      <c r="L69" s="194"/>
      <c r="M69" s="194"/>
      <c r="N69" s="194"/>
      <c r="O69" s="194"/>
      <c r="P69" s="194"/>
      <c r="Q69" s="194"/>
      <c r="R69" s="194"/>
      <c r="S69" s="194"/>
    </row>
    <row r="70" s="191" customFormat="1" customHeight="1" spans="3:19">
      <c r="C70" s="192"/>
      <c r="H70" s="193"/>
      <c r="I70" s="193"/>
      <c r="J70" s="194"/>
      <c r="K70" s="194"/>
      <c r="L70" s="194"/>
      <c r="M70" s="194"/>
      <c r="N70" s="194"/>
      <c r="O70" s="194"/>
      <c r="P70" s="194"/>
      <c r="Q70" s="194"/>
      <c r="R70" s="194"/>
      <c r="S70" s="194"/>
    </row>
    <row r="71" s="191" customFormat="1" customHeight="1" spans="3:19">
      <c r="C71" s="192"/>
      <c r="H71" s="193"/>
      <c r="I71" s="193"/>
      <c r="J71" s="194"/>
      <c r="K71" s="194"/>
      <c r="L71" s="194"/>
      <c r="M71" s="194"/>
      <c r="N71" s="194"/>
      <c r="O71" s="194"/>
      <c r="P71" s="194"/>
      <c r="Q71" s="194"/>
      <c r="R71" s="194"/>
      <c r="S71" s="194"/>
    </row>
    <row r="72" s="191" customFormat="1" customHeight="1" spans="3:19">
      <c r="C72" s="192"/>
      <c r="H72" s="193"/>
      <c r="I72" s="193"/>
      <c r="J72" s="194"/>
      <c r="K72" s="194"/>
      <c r="L72" s="194"/>
      <c r="M72" s="194"/>
      <c r="N72" s="194"/>
      <c r="O72" s="194"/>
      <c r="P72" s="194"/>
      <c r="Q72" s="194"/>
      <c r="R72" s="194"/>
      <c r="S72" s="194"/>
    </row>
    <row r="73" s="191" customFormat="1" customHeight="1" spans="3:19">
      <c r="C73" s="192"/>
      <c r="H73" s="193"/>
      <c r="I73" s="193"/>
      <c r="J73" s="194"/>
      <c r="K73" s="194"/>
      <c r="L73" s="194"/>
      <c r="M73" s="194"/>
      <c r="N73" s="194"/>
      <c r="O73" s="194"/>
      <c r="P73" s="194"/>
      <c r="Q73" s="194"/>
      <c r="R73" s="194"/>
      <c r="S73" s="194"/>
    </row>
    <row r="74" s="191" customFormat="1" customHeight="1" spans="3:19">
      <c r="C74" s="192"/>
      <c r="H74" s="193"/>
      <c r="I74" s="193"/>
      <c r="J74" s="194"/>
      <c r="K74" s="194"/>
      <c r="L74" s="194"/>
      <c r="M74" s="194"/>
      <c r="N74" s="194"/>
      <c r="O74" s="194"/>
      <c r="P74" s="194"/>
      <c r="Q74" s="194"/>
      <c r="R74" s="194"/>
      <c r="S74" s="194"/>
    </row>
    <row r="75" s="191" customFormat="1" customHeight="1" spans="3:19">
      <c r="C75" s="192"/>
      <c r="H75" s="193"/>
      <c r="I75" s="193"/>
      <c r="J75" s="194"/>
      <c r="K75" s="194"/>
      <c r="L75" s="194"/>
      <c r="M75" s="194"/>
      <c r="N75" s="194"/>
      <c r="O75" s="194"/>
      <c r="P75" s="194"/>
      <c r="Q75" s="194"/>
      <c r="R75" s="194"/>
      <c r="S75" s="194"/>
    </row>
    <row r="76" s="191" customFormat="1" customHeight="1" spans="3:19">
      <c r="C76" s="192"/>
      <c r="H76" s="193"/>
      <c r="I76" s="193"/>
      <c r="J76" s="194"/>
      <c r="K76" s="194"/>
      <c r="L76" s="194"/>
      <c r="M76" s="194"/>
      <c r="N76" s="194"/>
      <c r="O76" s="194"/>
      <c r="P76" s="194"/>
      <c r="Q76" s="194"/>
      <c r="R76" s="194"/>
      <c r="S76" s="194"/>
    </row>
    <row r="77" s="191" customFormat="1" customHeight="1" spans="3:19">
      <c r="C77" s="192"/>
      <c r="H77" s="193"/>
      <c r="I77" s="193"/>
      <c r="J77" s="194"/>
      <c r="K77" s="194"/>
      <c r="L77" s="194"/>
      <c r="M77" s="194"/>
      <c r="N77" s="194"/>
      <c r="O77" s="194"/>
      <c r="P77" s="194"/>
      <c r="Q77" s="194"/>
      <c r="R77" s="194"/>
      <c r="S77" s="194"/>
    </row>
    <row r="78" s="191" customFormat="1" customHeight="1" spans="3:19">
      <c r="C78" s="192"/>
      <c r="H78" s="193"/>
      <c r="I78" s="193"/>
      <c r="J78" s="194"/>
      <c r="K78" s="194"/>
      <c r="L78" s="194"/>
      <c r="M78" s="194"/>
      <c r="N78" s="194"/>
      <c r="O78" s="194"/>
      <c r="P78" s="194"/>
      <c r="Q78" s="194"/>
      <c r="R78" s="194"/>
      <c r="S78" s="194"/>
    </row>
    <row r="79" s="191" customFormat="1" customHeight="1" spans="3:19">
      <c r="C79" s="192"/>
      <c r="H79" s="193"/>
      <c r="I79" s="193"/>
      <c r="J79" s="194"/>
      <c r="K79" s="194"/>
      <c r="L79" s="194"/>
      <c r="M79" s="194"/>
      <c r="N79" s="194"/>
      <c r="O79" s="194"/>
      <c r="P79" s="194"/>
      <c r="Q79" s="194"/>
      <c r="R79" s="194"/>
      <c r="S79" s="194"/>
    </row>
    <row r="80" s="191" customFormat="1" customHeight="1" spans="3:19">
      <c r="C80" s="192"/>
      <c r="H80" s="193"/>
      <c r="I80" s="193"/>
      <c r="J80" s="194"/>
      <c r="K80" s="194"/>
      <c r="L80" s="194"/>
      <c r="M80" s="194"/>
      <c r="N80" s="194"/>
      <c r="O80" s="194"/>
      <c r="P80" s="194"/>
      <c r="Q80" s="194"/>
      <c r="R80" s="194"/>
      <c r="S80" s="194"/>
    </row>
    <row r="81" s="191" customFormat="1" customHeight="1" spans="3:19">
      <c r="C81" s="192"/>
      <c r="H81" s="193"/>
      <c r="I81" s="193"/>
      <c r="J81" s="194"/>
      <c r="K81" s="194"/>
      <c r="L81" s="194"/>
      <c r="M81" s="194"/>
      <c r="N81" s="194"/>
      <c r="O81" s="194"/>
      <c r="P81" s="194"/>
      <c r="Q81" s="194"/>
      <c r="R81" s="194"/>
      <c r="S81" s="194"/>
    </row>
    <row r="82" s="191" customFormat="1" customHeight="1" spans="3:19">
      <c r="C82" s="192"/>
      <c r="H82" s="193"/>
      <c r="I82" s="193"/>
      <c r="J82" s="194"/>
      <c r="K82" s="194"/>
      <c r="L82" s="194"/>
      <c r="M82" s="194"/>
      <c r="N82" s="194"/>
      <c r="O82" s="194"/>
      <c r="P82" s="194"/>
      <c r="Q82" s="194"/>
      <c r="R82" s="194"/>
      <c r="S82" s="194"/>
    </row>
    <row r="83" s="191" customFormat="1" customHeight="1" spans="3:19">
      <c r="C83" s="192"/>
      <c r="H83" s="193"/>
      <c r="I83" s="193"/>
      <c r="J83" s="194"/>
      <c r="K83" s="194"/>
      <c r="L83" s="194"/>
      <c r="M83" s="194"/>
      <c r="N83" s="194"/>
      <c r="O83" s="194"/>
      <c r="P83" s="194"/>
      <c r="Q83" s="194"/>
      <c r="R83" s="194"/>
      <c r="S83" s="194"/>
    </row>
    <row r="84" s="191" customFormat="1" customHeight="1" spans="3:19">
      <c r="C84" s="192"/>
      <c r="H84" s="193"/>
      <c r="I84" s="193"/>
      <c r="J84" s="194"/>
      <c r="K84" s="194"/>
      <c r="L84" s="194"/>
      <c r="M84" s="194"/>
      <c r="N84" s="194"/>
      <c r="O84" s="194"/>
      <c r="P84" s="194"/>
      <c r="Q84" s="194"/>
      <c r="R84" s="194"/>
      <c r="S84" s="194"/>
    </row>
    <row r="85" s="191" customFormat="1" customHeight="1" spans="3:19">
      <c r="C85" s="192"/>
      <c r="H85" s="193"/>
      <c r="I85" s="193"/>
      <c r="J85" s="194"/>
      <c r="K85" s="194"/>
      <c r="L85" s="194"/>
      <c r="M85" s="194"/>
      <c r="N85" s="194"/>
      <c r="O85" s="194"/>
      <c r="P85" s="194"/>
      <c r="Q85" s="194"/>
      <c r="R85" s="194"/>
      <c r="S85" s="194"/>
    </row>
    <row r="86" s="191" customFormat="1" customHeight="1" spans="3:19">
      <c r="C86" s="192"/>
      <c r="H86" s="193"/>
      <c r="I86" s="193"/>
      <c r="J86" s="194"/>
      <c r="K86" s="194"/>
      <c r="L86" s="194"/>
      <c r="M86" s="194"/>
      <c r="N86" s="194"/>
      <c r="O86" s="194"/>
      <c r="P86" s="194"/>
      <c r="Q86" s="194"/>
      <c r="R86" s="194"/>
      <c r="S86" s="194"/>
    </row>
    <row r="87" s="191" customFormat="1" customHeight="1" spans="3:19">
      <c r="C87" s="192"/>
      <c r="H87" s="193"/>
      <c r="I87" s="193"/>
      <c r="J87" s="194"/>
      <c r="K87" s="194"/>
      <c r="L87" s="194"/>
      <c r="M87" s="194"/>
      <c r="N87" s="194"/>
      <c r="O87" s="194"/>
      <c r="P87" s="194"/>
      <c r="Q87" s="194"/>
      <c r="R87" s="194"/>
      <c r="S87" s="194"/>
    </row>
    <row r="88" s="191" customFormat="1" customHeight="1" spans="3:19">
      <c r="C88" s="192"/>
      <c r="H88" s="193"/>
      <c r="I88" s="193"/>
      <c r="J88" s="194"/>
      <c r="K88" s="194"/>
      <c r="L88" s="194"/>
      <c r="M88" s="194"/>
      <c r="N88" s="194"/>
      <c r="O88" s="194"/>
      <c r="P88" s="194"/>
      <c r="Q88" s="194"/>
      <c r="R88" s="194"/>
      <c r="S88" s="194"/>
    </row>
    <row r="89" s="191" customFormat="1" customHeight="1" spans="3:19">
      <c r="C89" s="192"/>
      <c r="H89" s="193"/>
      <c r="I89" s="193"/>
      <c r="J89" s="194"/>
      <c r="K89" s="194"/>
      <c r="L89" s="194"/>
      <c r="M89" s="194"/>
      <c r="N89" s="194"/>
      <c r="O89" s="194"/>
      <c r="P89" s="194"/>
      <c r="Q89" s="194"/>
      <c r="R89" s="194"/>
      <c r="S89" s="194"/>
    </row>
    <row r="90" s="191" customFormat="1" customHeight="1" spans="3:19">
      <c r="C90" s="192"/>
      <c r="H90" s="193"/>
      <c r="I90" s="193"/>
      <c r="J90" s="194"/>
      <c r="K90" s="194"/>
      <c r="L90" s="194"/>
      <c r="M90" s="194"/>
      <c r="N90" s="194"/>
      <c r="O90" s="194"/>
      <c r="P90" s="194"/>
      <c r="Q90" s="194"/>
      <c r="R90" s="194"/>
      <c r="S90" s="194"/>
    </row>
    <row r="91" s="191" customFormat="1" customHeight="1" spans="3:19">
      <c r="C91" s="192"/>
      <c r="H91" s="193"/>
      <c r="I91" s="193"/>
      <c r="J91" s="194"/>
      <c r="K91" s="194"/>
      <c r="L91" s="194"/>
      <c r="M91" s="194"/>
      <c r="N91" s="194"/>
      <c r="O91" s="194"/>
      <c r="P91" s="194"/>
      <c r="Q91" s="194"/>
      <c r="R91" s="194"/>
      <c r="S91" s="194"/>
    </row>
    <row r="92" s="191" customFormat="1" customHeight="1" spans="3:19">
      <c r="C92" s="192"/>
      <c r="H92" s="193"/>
      <c r="I92" s="193"/>
      <c r="J92" s="194"/>
      <c r="K92" s="194"/>
      <c r="L92" s="194"/>
      <c r="M92" s="194"/>
      <c r="N92" s="194"/>
      <c r="O92" s="194"/>
      <c r="P92" s="194"/>
      <c r="Q92" s="194"/>
      <c r="R92" s="194"/>
      <c r="S92" s="194"/>
    </row>
    <row r="93" s="191" customFormat="1" customHeight="1" spans="3:19">
      <c r="C93" s="192"/>
      <c r="H93" s="193"/>
      <c r="I93" s="193"/>
      <c r="J93" s="194"/>
      <c r="K93" s="194"/>
      <c r="L93" s="194"/>
      <c r="M93" s="194"/>
      <c r="N93" s="194"/>
      <c r="O93" s="194"/>
      <c r="P93" s="194"/>
      <c r="Q93" s="194"/>
      <c r="R93" s="194"/>
      <c r="S93" s="194"/>
    </row>
    <row r="94" s="191" customFormat="1" customHeight="1" spans="3:19">
      <c r="C94" s="192"/>
      <c r="H94" s="193"/>
      <c r="I94" s="193"/>
      <c r="J94" s="194"/>
      <c r="K94" s="194"/>
      <c r="L94" s="194"/>
      <c r="M94" s="194"/>
      <c r="N94" s="194"/>
      <c r="O94" s="194"/>
      <c r="P94" s="194"/>
      <c r="Q94" s="194"/>
      <c r="R94" s="194"/>
      <c r="S94" s="194"/>
    </row>
    <row r="95" s="191" customFormat="1" customHeight="1" spans="3:19">
      <c r="C95" s="192"/>
      <c r="H95" s="193"/>
      <c r="I95" s="193"/>
      <c r="J95" s="194"/>
      <c r="K95" s="194"/>
      <c r="L95" s="194"/>
      <c r="M95" s="194"/>
      <c r="N95" s="194"/>
      <c r="O95" s="194"/>
      <c r="P95" s="194"/>
      <c r="Q95" s="194"/>
      <c r="R95" s="194"/>
      <c r="S95" s="194"/>
    </row>
    <row r="96" s="191" customFormat="1" customHeight="1" spans="3:19">
      <c r="C96" s="192"/>
      <c r="H96" s="193"/>
      <c r="I96" s="193"/>
      <c r="J96" s="194"/>
      <c r="K96" s="194"/>
      <c r="L96" s="194"/>
      <c r="M96" s="194"/>
      <c r="N96" s="194"/>
      <c r="O96" s="194"/>
      <c r="P96" s="194"/>
      <c r="Q96" s="194"/>
      <c r="R96" s="194"/>
      <c r="S96" s="194"/>
    </row>
    <row r="97" s="191" customFormat="1" customHeight="1" spans="3:19">
      <c r="C97" s="192"/>
      <c r="H97" s="193"/>
      <c r="I97" s="193"/>
      <c r="J97" s="194"/>
      <c r="K97" s="194"/>
      <c r="L97" s="194"/>
      <c r="M97" s="194"/>
      <c r="N97" s="194"/>
      <c r="O97" s="194"/>
      <c r="P97" s="194"/>
      <c r="Q97" s="194"/>
      <c r="R97" s="194"/>
      <c r="S97" s="194"/>
    </row>
    <row r="98" s="191" customFormat="1" customHeight="1" spans="3:19">
      <c r="C98" s="192"/>
      <c r="H98" s="193"/>
      <c r="I98" s="193"/>
      <c r="J98" s="194"/>
      <c r="K98" s="194"/>
      <c r="L98" s="194"/>
      <c r="M98" s="194"/>
      <c r="N98" s="194"/>
      <c r="O98" s="194"/>
      <c r="P98" s="194"/>
      <c r="Q98" s="194"/>
      <c r="R98" s="194"/>
      <c r="S98" s="194"/>
    </row>
    <row r="99" s="191" customFormat="1" customHeight="1" spans="3:19">
      <c r="C99" s="192"/>
      <c r="H99" s="193"/>
      <c r="I99" s="193"/>
      <c r="J99" s="194"/>
      <c r="K99" s="194"/>
      <c r="L99" s="194"/>
      <c r="M99" s="194"/>
      <c r="N99" s="194"/>
      <c r="O99" s="194"/>
      <c r="P99" s="194"/>
      <c r="Q99" s="194"/>
      <c r="R99" s="194"/>
      <c r="S99" s="194"/>
    </row>
    <row r="100" s="191" customFormat="1" customHeight="1" spans="3:19">
      <c r="C100" s="192"/>
      <c r="H100" s="193"/>
      <c r="I100" s="193"/>
      <c r="J100" s="194"/>
      <c r="K100" s="194"/>
      <c r="L100" s="194"/>
      <c r="M100" s="194"/>
      <c r="N100" s="194"/>
      <c r="O100" s="194"/>
      <c r="P100" s="194"/>
      <c r="Q100" s="194"/>
      <c r="R100" s="194"/>
      <c r="S100" s="194"/>
    </row>
    <row r="101" s="191" customFormat="1" customHeight="1" spans="3:19">
      <c r="C101" s="192"/>
      <c r="H101" s="193"/>
      <c r="I101" s="193"/>
      <c r="J101" s="194"/>
      <c r="K101" s="194"/>
      <c r="L101" s="194"/>
      <c r="M101" s="194"/>
      <c r="N101" s="194"/>
      <c r="O101" s="194"/>
      <c r="P101" s="194"/>
      <c r="Q101" s="194"/>
      <c r="R101" s="194"/>
      <c r="S101" s="194"/>
    </row>
    <row r="102" s="191" customFormat="1" customHeight="1" spans="3:19">
      <c r="C102" s="192"/>
      <c r="H102" s="193"/>
      <c r="I102" s="193"/>
      <c r="J102" s="194"/>
      <c r="K102" s="194"/>
      <c r="L102" s="194"/>
      <c r="M102" s="194"/>
      <c r="N102" s="194"/>
      <c r="O102" s="194"/>
      <c r="P102" s="194"/>
      <c r="Q102" s="194"/>
      <c r="R102" s="194"/>
      <c r="S102" s="194"/>
    </row>
    <row r="103" s="191" customFormat="1" customHeight="1" spans="3:19">
      <c r="C103" s="192"/>
      <c r="H103" s="193"/>
      <c r="I103" s="193"/>
      <c r="J103" s="194"/>
      <c r="K103" s="194"/>
      <c r="L103" s="194"/>
      <c r="M103" s="194"/>
      <c r="N103" s="194"/>
      <c r="O103" s="194"/>
      <c r="P103" s="194"/>
      <c r="Q103" s="194"/>
      <c r="R103" s="194"/>
      <c r="S103" s="194"/>
    </row>
    <row r="104" s="191" customFormat="1" customHeight="1" spans="3:19">
      <c r="C104" s="192"/>
      <c r="H104" s="193"/>
      <c r="I104" s="193"/>
      <c r="J104" s="194"/>
      <c r="K104" s="194"/>
      <c r="L104" s="194"/>
      <c r="M104" s="194"/>
      <c r="N104" s="194"/>
      <c r="O104" s="194"/>
      <c r="P104" s="194"/>
      <c r="Q104" s="194"/>
      <c r="R104" s="194"/>
      <c r="S104" s="194"/>
    </row>
    <row r="105" s="191" customFormat="1" customHeight="1" spans="3:19">
      <c r="C105" s="192"/>
      <c r="H105" s="193"/>
      <c r="I105" s="193"/>
      <c r="J105" s="194"/>
      <c r="K105" s="194"/>
      <c r="L105" s="194"/>
      <c r="M105" s="194"/>
      <c r="N105" s="194"/>
      <c r="O105" s="194"/>
      <c r="P105" s="194"/>
      <c r="Q105" s="194"/>
      <c r="R105" s="194"/>
      <c r="S105" s="194"/>
    </row>
    <row r="106" s="191" customFormat="1" customHeight="1" spans="3:19">
      <c r="C106" s="192"/>
      <c r="H106" s="193"/>
      <c r="I106" s="193"/>
      <c r="J106" s="194"/>
      <c r="K106" s="194"/>
      <c r="L106" s="194"/>
      <c r="M106" s="194"/>
      <c r="N106" s="194"/>
      <c r="O106" s="194"/>
      <c r="P106" s="194"/>
      <c r="Q106" s="194"/>
      <c r="R106" s="194"/>
      <c r="S106" s="194"/>
    </row>
    <row r="107" s="191" customFormat="1" customHeight="1" spans="3:19">
      <c r="C107" s="192"/>
      <c r="H107" s="193"/>
      <c r="I107" s="193"/>
      <c r="J107" s="194"/>
      <c r="K107" s="194"/>
      <c r="L107" s="194"/>
      <c r="M107" s="194"/>
      <c r="N107" s="194"/>
      <c r="O107" s="194"/>
      <c r="P107" s="194"/>
      <c r="Q107" s="194"/>
      <c r="R107" s="194"/>
      <c r="S107" s="194"/>
    </row>
    <row r="108" s="191" customFormat="1" customHeight="1" spans="3:19">
      <c r="C108" s="192"/>
      <c r="H108" s="193"/>
      <c r="I108" s="193"/>
      <c r="J108" s="194"/>
      <c r="K108" s="194"/>
      <c r="L108" s="194"/>
      <c r="M108" s="194"/>
      <c r="N108" s="194"/>
      <c r="O108" s="194"/>
      <c r="P108" s="194"/>
      <c r="Q108" s="194"/>
      <c r="R108" s="194"/>
      <c r="S108" s="194"/>
    </row>
    <row r="109" s="191" customFormat="1" customHeight="1" spans="3:19">
      <c r="C109" s="192"/>
      <c r="H109" s="193"/>
      <c r="I109" s="193"/>
      <c r="J109" s="194"/>
      <c r="K109" s="194"/>
      <c r="L109" s="194"/>
      <c r="M109" s="194"/>
      <c r="N109" s="194"/>
      <c r="O109" s="194"/>
      <c r="P109" s="194"/>
      <c r="Q109" s="194"/>
      <c r="R109" s="194"/>
      <c r="S109" s="194"/>
    </row>
    <row r="110" s="191" customFormat="1" customHeight="1" spans="3:19">
      <c r="C110" s="192"/>
      <c r="H110" s="193"/>
      <c r="I110" s="193"/>
      <c r="J110" s="194"/>
      <c r="K110" s="194"/>
      <c r="L110" s="194"/>
      <c r="M110" s="194"/>
      <c r="N110" s="194"/>
      <c r="O110" s="194"/>
      <c r="P110" s="194"/>
      <c r="Q110" s="194"/>
      <c r="R110" s="194"/>
      <c r="S110" s="194"/>
    </row>
    <row r="111" s="191" customFormat="1" customHeight="1" spans="3:19">
      <c r="C111" s="192"/>
      <c r="H111" s="193"/>
      <c r="I111" s="193"/>
      <c r="J111" s="194"/>
      <c r="K111" s="194"/>
      <c r="L111" s="194"/>
      <c r="M111" s="194"/>
      <c r="N111" s="194"/>
      <c r="O111" s="194"/>
      <c r="P111" s="194"/>
      <c r="Q111" s="194"/>
      <c r="R111" s="194"/>
      <c r="S111" s="194"/>
    </row>
    <row r="112" s="191" customFormat="1" customHeight="1" spans="3:19">
      <c r="C112" s="192"/>
      <c r="H112" s="193"/>
      <c r="I112" s="193"/>
      <c r="J112" s="194"/>
      <c r="K112" s="194"/>
      <c r="L112" s="194"/>
      <c r="M112" s="194"/>
      <c r="N112" s="194"/>
      <c r="O112" s="194"/>
      <c r="P112" s="194"/>
      <c r="Q112" s="194"/>
      <c r="R112" s="194"/>
      <c r="S112" s="194"/>
    </row>
    <row r="113" s="191" customFormat="1" customHeight="1" spans="3:19">
      <c r="C113" s="192"/>
      <c r="H113" s="193"/>
      <c r="I113" s="193"/>
      <c r="J113" s="194"/>
      <c r="K113" s="194"/>
      <c r="L113" s="194"/>
      <c r="M113" s="194"/>
      <c r="N113" s="194"/>
      <c r="O113" s="194"/>
      <c r="P113" s="194"/>
      <c r="Q113" s="194"/>
      <c r="R113" s="194"/>
      <c r="S113" s="194"/>
    </row>
    <row r="114" s="191" customFormat="1" customHeight="1" spans="3:19">
      <c r="C114" s="192"/>
      <c r="H114" s="193"/>
      <c r="I114" s="193"/>
      <c r="J114" s="194"/>
      <c r="K114" s="194"/>
      <c r="L114" s="194"/>
      <c r="M114" s="194"/>
      <c r="N114" s="194"/>
      <c r="O114" s="194"/>
      <c r="P114" s="194"/>
      <c r="Q114" s="194"/>
      <c r="R114" s="194"/>
      <c r="S114" s="194"/>
    </row>
    <row r="115" s="191" customFormat="1" customHeight="1" spans="3:19">
      <c r="C115" s="192"/>
      <c r="H115" s="193"/>
      <c r="I115" s="193"/>
      <c r="J115" s="194"/>
      <c r="K115" s="194"/>
      <c r="L115" s="194"/>
      <c r="M115" s="194"/>
      <c r="N115" s="194"/>
      <c r="O115" s="194"/>
      <c r="P115" s="194"/>
      <c r="Q115" s="194"/>
      <c r="R115" s="194"/>
      <c r="S115" s="194"/>
    </row>
    <row r="116" s="191" customFormat="1" customHeight="1" spans="3:19">
      <c r="C116" s="192"/>
      <c r="H116" s="193"/>
      <c r="I116" s="193"/>
      <c r="J116" s="194"/>
      <c r="K116" s="194"/>
      <c r="L116" s="194"/>
      <c r="M116" s="194"/>
      <c r="N116" s="194"/>
      <c r="O116" s="194"/>
      <c r="P116" s="194"/>
      <c r="Q116" s="194"/>
      <c r="R116" s="194"/>
      <c r="S116" s="194"/>
    </row>
    <row r="117" s="191" customFormat="1" customHeight="1" spans="3:19">
      <c r="C117" s="192"/>
      <c r="H117" s="193"/>
      <c r="I117" s="193"/>
      <c r="J117" s="194"/>
      <c r="K117" s="194"/>
      <c r="L117" s="194"/>
      <c r="M117" s="194"/>
      <c r="N117" s="194"/>
      <c r="O117" s="194"/>
      <c r="P117" s="194"/>
      <c r="Q117" s="194"/>
      <c r="R117" s="194"/>
      <c r="S117" s="194"/>
    </row>
    <row r="118" s="191" customFormat="1" customHeight="1" spans="3:19">
      <c r="C118" s="192"/>
      <c r="H118" s="193"/>
      <c r="I118" s="193"/>
      <c r="J118" s="194"/>
      <c r="K118" s="194"/>
      <c r="L118" s="194"/>
      <c r="M118" s="194"/>
      <c r="N118" s="194"/>
      <c r="O118" s="194"/>
      <c r="P118" s="194"/>
      <c r="Q118" s="194"/>
      <c r="R118" s="194"/>
      <c r="S118" s="194"/>
    </row>
    <row r="119" s="191" customFormat="1" ht="148" customHeight="1" spans="3:19">
      <c r="C119" s="192"/>
      <c r="H119" s="193"/>
      <c r="I119" s="193"/>
      <c r="J119" s="194"/>
      <c r="K119" s="194"/>
      <c r="L119" s="194"/>
      <c r="M119" s="194"/>
      <c r="N119" s="194"/>
      <c r="O119" s="194"/>
      <c r="P119" s="194"/>
      <c r="Q119" s="194"/>
      <c r="R119" s="194"/>
      <c r="S119" s="194"/>
    </row>
    <row r="120" s="191" customFormat="1" customHeight="1" spans="3:19">
      <c r="C120" s="192"/>
      <c r="H120" s="193"/>
      <c r="I120" s="193"/>
      <c r="J120" s="194"/>
      <c r="K120" s="194"/>
      <c r="L120" s="194"/>
      <c r="M120" s="194"/>
      <c r="N120" s="194"/>
      <c r="O120" s="194"/>
      <c r="P120" s="194"/>
      <c r="Q120" s="194"/>
      <c r="R120" s="194"/>
      <c r="S120" s="194"/>
    </row>
    <row r="121" s="191" customFormat="1" customHeight="1" spans="3:19">
      <c r="C121" s="192"/>
      <c r="H121" s="193"/>
      <c r="I121" s="193"/>
      <c r="J121" s="194"/>
      <c r="K121" s="194"/>
      <c r="L121" s="194"/>
      <c r="M121" s="194"/>
      <c r="N121" s="194"/>
      <c r="O121" s="194"/>
      <c r="P121" s="194"/>
      <c r="Q121" s="194"/>
      <c r="R121" s="194"/>
      <c r="S121" s="194"/>
    </row>
    <row r="122" s="191" customFormat="1" customHeight="1" spans="3:19">
      <c r="C122" s="192"/>
      <c r="H122" s="193"/>
      <c r="I122" s="193"/>
      <c r="J122" s="194"/>
      <c r="K122" s="194"/>
      <c r="L122" s="194"/>
      <c r="M122" s="194"/>
      <c r="N122" s="194"/>
      <c r="O122" s="194"/>
      <c r="P122" s="194"/>
      <c r="Q122" s="194"/>
      <c r="R122" s="194"/>
      <c r="S122" s="194"/>
    </row>
    <row r="123" s="191" customFormat="1" customHeight="1" spans="3:19">
      <c r="C123" s="192"/>
      <c r="H123" s="193"/>
      <c r="I123" s="193"/>
      <c r="J123" s="194"/>
      <c r="K123" s="194"/>
      <c r="L123" s="194"/>
      <c r="M123" s="194"/>
      <c r="N123" s="194"/>
      <c r="O123" s="194"/>
      <c r="P123" s="194"/>
      <c r="Q123" s="194"/>
      <c r="R123" s="194"/>
      <c r="S123" s="194"/>
    </row>
    <row r="124" s="191" customFormat="1" customHeight="1" spans="3:19">
      <c r="C124" s="192"/>
      <c r="H124" s="193"/>
      <c r="I124" s="193"/>
      <c r="J124" s="194"/>
      <c r="K124" s="194"/>
      <c r="L124" s="194"/>
      <c r="M124" s="194"/>
      <c r="N124" s="194"/>
      <c r="O124" s="194"/>
      <c r="P124" s="194"/>
      <c r="Q124" s="194"/>
      <c r="R124" s="194"/>
      <c r="S124" s="194"/>
    </row>
    <row r="125" s="191" customFormat="1" customHeight="1" spans="3:19">
      <c r="C125" s="192"/>
      <c r="H125" s="193"/>
      <c r="I125" s="193"/>
      <c r="J125" s="194"/>
      <c r="K125" s="194"/>
      <c r="L125" s="194"/>
      <c r="M125" s="194"/>
      <c r="N125" s="194"/>
      <c r="O125" s="194"/>
      <c r="P125" s="194"/>
      <c r="Q125" s="194"/>
      <c r="R125" s="194"/>
      <c r="S125" s="194"/>
    </row>
    <row r="126" s="191" customFormat="1" customHeight="1" spans="3:19">
      <c r="C126" s="192"/>
      <c r="H126" s="193"/>
      <c r="I126" s="193"/>
      <c r="J126" s="194"/>
      <c r="K126" s="194"/>
      <c r="L126" s="194"/>
      <c r="M126" s="194"/>
      <c r="N126" s="194"/>
      <c r="O126" s="194"/>
      <c r="P126" s="194"/>
      <c r="Q126" s="194"/>
      <c r="R126" s="194"/>
      <c r="S126" s="194"/>
    </row>
    <row r="127" s="191" customFormat="1" customHeight="1" spans="3:19">
      <c r="C127" s="192"/>
      <c r="H127" s="193"/>
      <c r="I127" s="193"/>
      <c r="J127" s="194"/>
      <c r="K127" s="194"/>
      <c r="L127" s="194"/>
      <c r="M127" s="194"/>
      <c r="N127" s="194"/>
      <c r="O127" s="194"/>
      <c r="P127" s="194"/>
      <c r="Q127" s="194"/>
      <c r="R127" s="194"/>
      <c r="S127" s="194"/>
    </row>
    <row r="128" s="191" customFormat="1" customHeight="1" spans="3:19">
      <c r="C128" s="192"/>
      <c r="H128" s="193"/>
      <c r="I128" s="193"/>
      <c r="J128" s="194"/>
      <c r="K128" s="194"/>
      <c r="L128" s="194"/>
      <c r="M128" s="194"/>
      <c r="N128" s="194"/>
      <c r="O128" s="194"/>
      <c r="P128" s="194"/>
      <c r="Q128" s="194"/>
      <c r="R128" s="194"/>
      <c r="S128" s="194"/>
    </row>
    <row r="129" s="191" customFormat="1" customHeight="1" spans="3:19">
      <c r="C129" s="192"/>
      <c r="H129" s="193"/>
      <c r="I129" s="193"/>
      <c r="J129" s="194"/>
      <c r="K129" s="194"/>
      <c r="L129" s="194"/>
      <c r="M129" s="194"/>
      <c r="N129" s="194"/>
      <c r="O129" s="194"/>
      <c r="P129" s="194"/>
      <c r="Q129" s="194"/>
      <c r="R129" s="194"/>
      <c r="S129" s="194"/>
    </row>
    <row r="130" s="191" customFormat="1" customHeight="1" spans="3:19">
      <c r="C130" s="192"/>
      <c r="H130" s="193"/>
      <c r="I130" s="193"/>
      <c r="J130" s="194"/>
      <c r="K130" s="194"/>
      <c r="L130" s="194"/>
      <c r="M130" s="194"/>
      <c r="N130" s="194"/>
      <c r="O130" s="194"/>
      <c r="P130" s="194"/>
      <c r="Q130" s="194"/>
      <c r="R130" s="194"/>
      <c r="S130" s="194"/>
    </row>
    <row r="131" s="191" customFormat="1" customHeight="1" spans="3:19">
      <c r="C131" s="192"/>
      <c r="H131" s="193"/>
      <c r="I131" s="193"/>
      <c r="J131" s="194"/>
      <c r="K131" s="194"/>
      <c r="L131" s="194"/>
      <c r="M131" s="194"/>
      <c r="N131" s="194"/>
      <c r="O131" s="194"/>
      <c r="P131" s="194"/>
      <c r="Q131" s="194"/>
      <c r="R131" s="194"/>
      <c r="S131" s="194"/>
    </row>
    <row r="132" s="191" customFormat="1" customHeight="1" spans="3:19">
      <c r="C132" s="192"/>
      <c r="H132" s="193"/>
      <c r="I132" s="193"/>
      <c r="J132" s="194"/>
      <c r="K132" s="194"/>
      <c r="L132" s="194"/>
      <c r="M132" s="194"/>
      <c r="N132" s="194"/>
      <c r="O132" s="194"/>
      <c r="P132" s="194"/>
      <c r="Q132" s="194"/>
      <c r="R132" s="194"/>
      <c r="S132" s="194"/>
    </row>
    <row r="133" s="191" customFormat="1" customHeight="1" spans="3:19">
      <c r="C133" s="192"/>
      <c r="H133" s="193"/>
      <c r="I133" s="193"/>
      <c r="J133" s="194"/>
      <c r="K133" s="194"/>
      <c r="L133" s="194"/>
      <c r="M133" s="194"/>
      <c r="N133" s="194"/>
      <c r="O133" s="194"/>
      <c r="P133" s="194"/>
      <c r="Q133" s="194"/>
      <c r="R133" s="194"/>
      <c r="S133" s="194"/>
    </row>
    <row r="134" s="191" customFormat="1" customHeight="1" spans="3:19">
      <c r="C134" s="192"/>
      <c r="H134" s="193"/>
      <c r="I134" s="193"/>
      <c r="J134" s="194"/>
      <c r="K134" s="194"/>
      <c r="L134" s="194"/>
      <c r="M134" s="194"/>
      <c r="N134" s="194"/>
      <c r="O134" s="194"/>
      <c r="P134" s="194"/>
      <c r="Q134" s="194"/>
      <c r="R134" s="194"/>
      <c r="S134" s="194"/>
    </row>
    <row r="135" s="191" customFormat="1" customHeight="1" spans="3:19">
      <c r="C135" s="192"/>
      <c r="H135" s="193"/>
      <c r="I135" s="193"/>
      <c r="J135" s="194"/>
      <c r="K135" s="194"/>
      <c r="L135" s="194"/>
      <c r="M135" s="194"/>
      <c r="N135" s="194"/>
      <c r="O135" s="194"/>
      <c r="P135" s="194"/>
      <c r="Q135" s="194"/>
      <c r="R135" s="194"/>
      <c r="S135" s="194"/>
    </row>
    <row r="136" s="191" customFormat="1" customHeight="1" spans="3:19">
      <c r="C136" s="192"/>
      <c r="H136" s="193"/>
      <c r="I136" s="193"/>
      <c r="J136" s="194"/>
      <c r="K136" s="194"/>
      <c r="L136" s="194"/>
      <c r="M136" s="194"/>
      <c r="N136" s="194"/>
      <c r="O136" s="194"/>
      <c r="P136" s="194"/>
      <c r="Q136" s="194"/>
      <c r="R136" s="194"/>
      <c r="S136" s="194"/>
    </row>
    <row r="137" s="191" customFormat="1" customHeight="1" spans="3:19">
      <c r="C137" s="192"/>
      <c r="H137" s="193"/>
      <c r="I137" s="193"/>
      <c r="J137" s="194"/>
      <c r="K137" s="194"/>
      <c r="L137" s="194"/>
      <c r="M137" s="194"/>
      <c r="N137" s="194"/>
      <c r="O137" s="194"/>
      <c r="P137" s="194"/>
      <c r="Q137" s="194"/>
      <c r="R137" s="194"/>
      <c r="S137" s="194"/>
    </row>
    <row r="138" s="191" customFormat="1" customHeight="1" spans="3:19">
      <c r="C138" s="192"/>
      <c r="H138" s="193"/>
      <c r="I138" s="193"/>
      <c r="J138" s="194"/>
      <c r="K138" s="194"/>
      <c r="L138" s="194"/>
      <c r="M138" s="194"/>
      <c r="N138" s="194"/>
      <c r="O138" s="194"/>
      <c r="P138" s="194"/>
      <c r="Q138" s="194"/>
      <c r="R138" s="194"/>
      <c r="S138" s="194"/>
    </row>
    <row r="139" s="191" customFormat="1" customHeight="1" spans="3:19">
      <c r="C139" s="192"/>
      <c r="H139" s="193"/>
      <c r="I139" s="193"/>
      <c r="J139" s="194"/>
      <c r="K139" s="194"/>
      <c r="L139" s="194"/>
      <c r="M139" s="194"/>
      <c r="N139" s="194"/>
      <c r="O139" s="194"/>
      <c r="P139" s="194"/>
      <c r="Q139" s="194"/>
      <c r="R139" s="194"/>
      <c r="S139" s="194"/>
    </row>
    <row r="140" s="191" customFormat="1" customHeight="1" spans="3:19">
      <c r="C140" s="192"/>
      <c r="H140" s="193"/>
      <c r="I140" s="193"/>
      <c r="J140" s="194"/>
      <c r="K140" s="194"/>
      <c r="L140" s="194"/>
      <c r="M140" s="194"/>
      <c r="N140" s="194"/>
      <c r="O140" s="194"/>
      <c r="P140" s="194"/>
      <c r="Q140" s="194"/>
      <c r="R140" s="194"/>
      <c r="S140" s="194"/>
    </row>
    <row r="141" s="191" customFormat="1" customHeight="1" spans="3:19">
      <c r="C141" s="192"/>
      <c r="H141" s="193"/>
      <c r="I141" s="193"/>
      <c r="J141" s="194"/>
      <c r="K141" s="194"/>
      <c r="L141" s="194"/>
      <c r="M141" s="194"/>
      <c r="N141" s="194"/>
      <c r="O141" s="194"/>
      <c r="P141" s="194"/>
      <c r="Q141" s="194"/>
      <c r="R141" s="194"/>
      <c r="S141" s="194"/>
    </row>
    <row r="142" s="191" customFormat="1" customHeight="1" spans="3:19">
      <c r="C142" s="192"/>
      <c r="H142" s="193"/>
      <c r="I142" s="193"/>
      <c r="J142" s="194"/>
      <c r="K142" s="194"/>
      <c r="L142" s="194"/>
      <c r="M142" s="194"/>
      <c r="N142" s="194"/>
      <c r="O142" s="194"/>
      <c r="P142" s="194"/>
      <c r="Q142" s="194"/>
      <c r="R142" s="194"/>
      <c r="S142" s="194"/>
    </row>
    <row r="143" s="191" customFormat="1" customHeight="1" spans="3:19">
      <c r="C143" s="192"/>
      <c r="H143" s="193"/>
      <c r="I143" s="193"/>
      <c r="J143" s="194"/>
      <c r="K143" s="194"/>
      <c r="L143" s="194"/>
      <c r="M143" s="194"/>
      <c r="N143" s="194"/>
      <c r="O143" s="194"/>
      <c r="P143" s="194"/>
      <c r="Q143" s="194"/>
      <c r="R143" s="194"/>
      <c r="S143" s="194"/>
    </row>
    <row r="144" s="191" customFormat="1" customHeight="1" spans="3:19">
      <c r="C144" s="192"/>
      <c r="H144" s="193"/>
      <c r="I144" s="193"/>
      <c r="J144" s="194"/>
      <c r="K144" s="194"/>
      <c r="L144" s="194"/>
      <c r="M144" s="194"/>
      <c r="N144" s="194"/>
      <c r="O144" s="194"/>
      <c r="P144" s="194"/>
      <c r="Q144" s="194"/>
      <c r="R144" s="194"/>
      <c r="S144" s="194"/>
    </row>
    <row r="145" s="191" customFormat="1" customHeight="1" spans="3:19">
      <c r="C145" s="192"/>
      <c r="H145" s="193"/>
      <c r="I145" s="193"/>
      <c r="J145" s="194"/>
      <c r="K145" s="194"/>
      <c r="L145" s="194"/>
      <c r="M145" s="194"/>
      <c r="N145" s="194"/>
      <c r="O145" s="194"/>
      <c r="P145" s="194"/>
      <c r="Q145" s="194"/>
      <c r="R145" s="194"/>
      <c r="S145" s="194"/>
    </row>
    <row r="146" s="191" customFormat="1" customHeight="1" spans="3:19">
      <c r="C146" s="192"/>
      <c r="H146" s="193"/>
      <c r="I146" s="193"/>
      <c r="J146" s="194"/>
      <c r="K146" s="194"/>
      <c r="L146" s="194"/>
      <c r="M146" s="194"/>
      <c r="N146" s="194"/>
      <c r="O146" s="194"/>
      <c r="P146" s="194"/>
      <c r="Q146" s="194"/>
      <c r="R146" s="194"/>
      <c r="S146" s="194"/>
    </row>
    <row r="147" s="191" customFormat="1" customHeight="1" spans="3:19">
      <c r="C147" s="192"/>
      <c r="H147" s="193"/>
      <c r="I147" s="193"/>
      <c r="J147" s="194"/>
      <c r="K147" s="194"/>
      <c r="L147" s="194"/>
      <c r="M147" s="194"/>
      <c r="N147" s="194"/>
      <c r="O147" s="194"/>
      <c r="P147" s="194"/>
      <c r="Q147" s="194"/>
      <c r="R147" s="194"/>
      <c r="S147" s="194"/>
    </row>
    <row r="148" s="191" customFormat="1" customHeight="1" spans="3:19">
      <c r="C148" s="192"/>
      <c r="H148" s="193"/>
      <c r="I148" s="193"/>
      <c r="J148" s="194"/>
      <c r="K148" s="194"/>
      <c r="L148" s="194"/>
      <c r="M148" s="194"/>
      <c r="N148" s="194"/>
      <c r="O148" s="194"/>
      <c r="P148" s="194"/>
      <c r="Q148" s="194"/>
      <c r="R148" s="194"/>
      <c r="S148" s="194"/>
    </row>
    <row r="149" s="191" customFormat="1" ht="308" customHeight="1" spans="3:19">
      <c r="C149" s="192"/>
      <c r="H149" s="193"/>
      <c r="I149" s="193"/>
      <c r="J149" s="194"/>
      <c r="K149" s="194"/>
      <c r="L149" s="194"/>
      <c r="M149" s="194"/>
      <c r="N149" s="194"/>
      <c r="O149" s="194"/>
      <c r="P149" s="194"/>
      <c r="Q149" s="194"/>
      <c r="R149" s="194"/>
      <c r="S149" s="194"/>
    </row>
    <row r="150" s="191" customFormat="1" customHeight="1" spans="3:19">
      <c r="C150" s="192"/>
      <c r="H150" s="193"/>
      <c r="I150" s="193"/>
      <c r="J150" s="194"/>
      <c r="K150" s="194"/>
      <c r="L150" s="194"/>
      <c r="M150" s="194"/>
      <c r="N150" s="194"/>
      <c r="O150" s="194"/>
      <c r="P150" s="194"/>
      <c r="Q150" s="194"/>
      <c r="R150" s="194"/>
      <c r="S150" s="194"/>
    </row>
    <row r="151" s="191" customFormat="1" customHeight="1" spans="3:19">
      <c r="C151" s="192"/>
      <c r="H151" s="193"/>
      <c r="I151" s="193"/>
      <c r="J151" s="194"/>
      <c r="K151" s="194"/>
      <c r="L151" s="194"/>
      <c r="M151" s="194"/>
      <c r="N151" s="194"/>
      <c r="O151" s="194"/>
      <c r="P151" s="194"/>
      <c r="Q151" s="194"/>
      <c r="R151" s="194"/>
      <c r="S151" s="194"/>
    </row>
    <row r="152" s="191" customFormat="1" customHeight="1" spans="3:19">
      <c r="C152" s="192"/>
      <c r="H152" s="193"/>
      <c r="I152" s="193"/>
      <c r="J152" s="194"/>
      <c r="K152" s="194"/>
      <c r="L152" s="194"/>
      <c r="M152" s="194"/>
      <c r="N152" s="194"/>
      <c r="O152" s="194"/>
      <c r="P152" s="194"/>
      <c r="Q152" s="194"/>
      <c r="R152" s="194"/>
      <c r="S152" s="194"/>
    </row>
    <row r="153" s="191" customFormat="1" customHeight="1" spans="3:19">
      <c r="C153" s="192"/>
      <c r="H153" s="193"/>
      <c r="I153" s="193"/>
      <c r="J153" s="194"/>
      <c r="K153" s="194"/>
      <c r="L153" s="194"/>
      <c r="M153" s="194"/>
      <c r="N153" s="194"/>
      <c r="O153" s="194"/>
      <c r="P153" s="194"/>
      <c r="Q153" s="194"/>
      <c r="R153" s="194"/>
      <c r="S153" s="194"/>
    </row>
    <row r="154" s="191" customFormat="1" customHeight="1" spans="3:19">
      <c r="C154" s="192"/>
      <c r="H154" s="193"/>
      <c r="I154" s="193"/>
      <c r="J154" s="194"/>
      <c r="K154" s="194"/>
      <c r="L154" s="194"/>
      <c r="M154" s="194"/>
      <c r="N154" s="194"/>
      <c r="O154" s="194"/>
      <c r="P154" s="194"/>
      <c r="Q154" s="194"/>
      <c r="R154" s="194"/>
      <c r="S154" s="194"/>
    </row>
    <row r="155" s="191" customFormat="1" customHeight="1" spans="3:19">
      <c r="C155" s="192"/>
      <c r="H155" s="193"/>
      <c r="I155" s="193"/>
      <c r="J155" s="194"/>
      <c r="K155" s="194"/>
      <c r="L155" s="194"/>
      <c r="M155" s="194"/>
      <c r="N155" s="194"/>
      <c r="O155" s="194"/>
      <c r="P155" s="194"/>
      <c r="Q155" s="194"/>
      <c r="R155" s="194"/>
      <c r="S155" s="194"/>
    </row>
    <row r="156" s="191" customFormat="1" customHeight="1" spans="3:19">
      <c r="C156" s="192"/>
      <c r="H156" s="193"/>
      <c r="I156" s="193"/>
      <c r="J156" s="194"/>
      <c r="K156" s="194"/>
      <c r="L156" s="194"/>
      <c r="M156" s="194"/>
      <c r="N156" s="194"/>
      <c r="O156" s="194"/>
      <c r="P156" s="194"/>
      <c r="Q156" s="194"/>
      <c r="R156" s="194"/>
      <c r="S156" s="194"/>
    </row>
    <row r="157" s="191" customFormat="1" ht="152" customHeight="1" spans="3:19">
      <c r="C157" s="192"/>
      <c r="H157" s="193"/>
      <c r="I157" s="193"/>
      <c r="J157" s="194"/>
      <c r="K157" s="194"/>
      <c r="L157" s="194"/>
      <c r="M157" s="194"/>
      <c r="N157" s="194"/>
      <c r="O157" s="194"/>
      <c r="P157" s="194"/>
      <c r="Q157" s="194"/>
      <c r="R157" s="194"/>
      <c r="S157" s="194"/>
    </row>
    <row r="158" s="191" customFormat="1" ht="148" customHeight="1" spans="3:19">
      <c r="C158" s="192"/>
      <c r="H158" s="193"/>
      <c r="I158" s="193"/>
      <c r="J158" s="194"/>
      <c r="K158" s="194"/>
      <c r="L158" s="194"/>
      <c r="M158" s="194"/>
      <c r="N158" s="194"/>
      <c r="O158" s="194"/>
      <c r="P158" s="194"/>
      <c r="Q158" s="194"/>
      <c r="R158" s="194"/>
      <c r="S158" s="194"/>
    </row>
    <row r="159" s="191" customFormat="1" ht="211" customHeight="1" spans="3:19">
      <c r="C159" s="192"/>
      <c r="H159" s="193"/>
      <c r="I159" s="193"/>
      <c r="J159" s="194"/>
      <c r="K159" s="194"/>
      <c r="L159" s="194"/>
      <c r="M159" s="194"/>
      <c r="N159" s="194"/>
      <c r="O159" s="194"/>
      <c r="P159" s="194"/>
      <c r="Q159" s="194"/>
      <c r="R159" s="194"/>
      <c r="S159" s="194"/>
    </row>
    <row r="160" s="191" customFormat="1" ht="107" customHeight="1" spans="3:19">
      <c r="C160" s="192"/>
      <c r="H160" s="193"/>
      <c r="I160" s="193"/>
      <c r="J160" s="194"/>
      <c r="K160" s="194"/>
      <c r="L160" s="194"/>
      <c r="M160" s="194"/>
      <c r="N160" s="194"/>
      <c r="O160" s="194"/>
      <c r="P160" s="194"/>
      <c r="Q160" s="194"/>
      <c r="R160" s="194"/>
      <c r="S160" s="194"/>
    </row>
    <row r="161" s="191" customFormat="1" customHeight="1" spans="3:19">
      <c r="C161" s="192"/>
      <c r="H161" s="193"/>
      <c r="I161" s="193"/>
      <c r="J161" s="194"/>
      <c r="K161" s="194"/>
      <c r="L161" s="194"/>
      <c r="M161" s="194"/>
      <c r="N161" s="194"/>
      <c r="O161" s="194"/>
      <c r="P161" s="194"/>
      <c r="Q161" s="194"/>
      <c r="R161" s="194"/>
      <c r="S161" s="194"/>
    </row>
    <row r="162" s="191" customFormat="1" customHeight="1" spans="3:19">
      <c r="C162" s="192"/>
      <c r="H162" s="193"/>
      <c r="I162" s="193"/>
      <c r="J162" s="194"/>
      <c r="K162" s="194"/>
      <c r="L162" s="194"/>
      <c r="M162" s="194"/>
      <c r="N162" s="194"/>
      <c r="O162" s="194"/>
      <c r="P162" s="194"/>
      <c r="Q162" s="194"/>
      <c r="R162" s="194"/>
      <c r="S162" s="194"/>
    </row>
    <row r="163" s="191" customFormat="1" customHeight="1" spans="3:19">
      <c r="C163" s="192"/>
      <c r="H163" s="193"/>
      <c r="I163" s="193"/>
      <c r="J163" s="194"/>
      <c r="K163" s="194"/>
      <c r="L163" s="194"/>
      <c r="M163" s="194"/>
      <c r="N163" s="194"/>
      <c r="O163" s="194"/>
      <c r="P163" s="194"/>
      <c r="Q163" s="194"/>
      <c r="R163" s="194"/>
      <c r="S163" s="194"/>
    </row>
    <row r="164" s="191" customFormat="1" customHeight="1" spans="3:19">
      <c r="C164" s="192"/>
      <c r="H164" s="193"/>
      <c r="I164" s="193"/>
      <c r="J164" s="194"/>
      <c r="K164" s="194"/>
      <c r="L164" s="194"/>
      <c r="M164" s="194"/>
      <c r="N164" s="194"/>
      <c r="O164" s="194"/>
      <c r="P164" s="194"/>
      <c r="Q164" s="194"/>
      <c r="R164" s="194"/>
      <c r="S164" s="194"/>
    </row>
    <row r="165" s="191" customFormat="1" customHeight="1" spans="3:19">
      <c r="C165" s="192"/>
      <c r="H165" s="193"/>
      <c r="I165" s="193"/>
      <c r="J165" s="194"/>
      <c r="K165" s="194"/>
      <c r="L165" s="194"/>
      <c r="M165" s="194"/>
      <c r="N165" s="194"/>
      <c r="O165" s="194"/>
      <c r="P165" s="194"/>
      <c r="Q165" s="194"/>
      <c r="R165" s="194"/>
      <c r="S165" s="194"/>
    </row>
    <row r="166" s="191" customFormat="1" customHeight="1" spans="3:19">
      <c r="C166" s="192"/>
      <c r="H166" s="193"/>
      <c r="I166" s="193"/>
      <c r="J166" s="194"/>
      <c r="K166" s="194"/>
      <c r="L166" s="194"/>
      <c r="M166" s="194"/>
      <c r="N166" s="194"/>
      <c r="O166" s="194"/>
      <c r="P166" s="194"/>
      <c r="Q166" s="194"/>
      <c r="R166" s="194"/>
      <c r="S166" s="194"/>
    </row>
    <row r="167" s="191" customFormat="1" customHeight="1" spans="3:19">
      <c r="C167" s="192"/>
      <c r="H167" s="193"/>
      <c r="I167" s="193"/>
      <c r="J167" s="194"/>
      <c r="K167" s="194"/>
      <c r="L167" s="194"/>
      <c r="M167" s="194"/>
      <c r="N167" s="194"/>
      <c r="O167" s="194"/>
      <c r="P167" s="194"/>
      <c r="Q167" s="194"/>
      <c r="R167" s="194"/>
      <c r="S167" s="194"/>
    </row>
    <row r="168" s="191" customFormat="1" customHeight="1" spans="3:19">
      <c r="C168" s="192"/>
      <c r="H168" s="193"/>
      <c r="I168" s="193"/>
      <c r="J168" s="194"/>
      <c r="K168" s="194"/>
      <c r="L168" s="194"/>
      <c r="M168" s="194"/>
      <c r="N168" s="194"/>
      <c r="O168" s="194"/>
      <c r="P168" s="194"/>
      <c r="Q168" s="194"/>
      <c r="R168" s="194"/>
      <c r="S168" s="194"/>
    </row>
    <row r="169" s="191" customFormat="1" customHeight="1" spans="3:19">
      <c r="C169" s="192"/>
      <c r="H169" s="193"/>
      <c r="I169" s="193"/>
      <c r="J169" s="194"/>
      <c r="K169" s="194"/>
      <c r="L169" s="194"/>
      <c r="M169" s="194"/>
      <c r="N169" s="194"/>
      <c r="O169" s="194"/>
      <c r="P169" s="194"/>
      <c r="Q169" s="194"/>
      <c r="R169" s="194"/>
      <c r="S169" s="194"/>
    </row>
    <row r="170" s="191" customFormat="1" customHeight="1" spans="3:19">
      <c r="C170" s="192"/>
      <c r="H170" s="193"/>
      <c r="I170" s="193"/>
      <c r="J170" s="194"/>
      <c r="K170" s="194"/>
      <c r="L170" s="194"/>
      <c r="M170" s="194"/>
      <c r="N170" s="194"/>
      <c r="O170" s="194"/>
      <c r="P170" s="194"/>
      <c r="Q170" s="194"/>
      <c r="R170" s="194"/>
      <c r="S170" s="194"/>
    </row>
    <row r="171" s="191" customFormat="1" customHeight="1" spans="3:19">
      <c r="C171" s="192"/>
      <c r="H171" s="193"/>
      <c r="I171" s="193"/>
      <c r="J171" s="194"/>
      <c r="K171" s="194"/>
      <c r="L171" s="194"/>
      <c r="M171" s="194"/>
      <c r="N171" s="194"/>
      <c r="O171" s="194"/>
      <c r="P171" s="194"/>
      <c r="Q171" s="194"/>
      <c r="R171" s="194"/>
      <c r="S171" s="194"/>
    </row>
    <row r="172" s="191" customFormat="1" ht="76" customHeight="1" spans="3:19">
      <c r="C172" s="192"/>
      <c r="H172" s="193"/>
      <c r="I172" s="193"/>
      <c r="J172" s="194"/>
      <c r="K172" s="194"/>
      <c r="L172" s="194"/>
      <c r="M172" s="194"/>
      <c r="N172" s="194"/>
      <c r="O172" s="194"/>
      <c r="P172" s="194"/>
      <c r="Q172" s="194"/>
      <c r="R172" s="194"/>
      <c r="S172" s="194"/>
    </row>
    <row r="173" s="191" customFormat="1" customHeight="1" spans="3:19">
      <c r="C173" s="192"/>
      <c r="H173" s="193"/>
      <c r="I173" s="193"/>
      <c r="J173" s="194"/>
      <c r="K173" s="194"/>
      <c r="L173" s="194"/>
      <c r="M173" s="194"/>
      <c r="N173" s="194"/>
      <c r="O173" s="194"/>
      <c r="P173" s="194"/>
      <c r="Q173" s="194"/>
      <c r="R173" s="194"/>
      <c r="S173" s="194"/>
    </row>
    <row r="174" s="191" customFormat="1" customHeight="1" spans="3:19">
      <c r="C174" s="192"/>
      <c r="H174" s="193"/>
      <c r="I174" s="193"/>
      <c r="J174" s="194"/>
      <c r="K174" s="194"/>
      <c r="L174" s="194"/>
      <c r="M174" s="194"/>
      <c r="N174" s="194"/>
      <c r="O174" s="194"/>
      <c r="P174" s="194"/>
      <c r="Q174" s="194"/>
      <c r="R174" s="194"/>
      <c r="S174" s="194"/>
    </row>
    <row r="175" s="191" customFormat="1" customHeight="1" spans="3:19">
      <c r="C175" s="192"/>
      <c r="H175" s="193"/>
      <c r="I175" s="193"/>
      <c r="J175" s="194"/>
      <c r="K175" s="194"/>
      <c r="L175" s="194"/>
      <c r="M175" s="194"/>
      <c r="N175" s="194"/>
      <c r="O175" s="194"/>
      <c r="P175" s="194"/>
      <c r="Q175" s="194"/>
      <c r="R175" s="194"/>
      <c r="S175" s="194"/>
    </row>
    <row r="176" s="191" customFormat="1" ht="370" customHeight="1" spans="3:19">
      <c r="C176" s="192"/>
      <c r="H176" s="193"/>
      <c r="I176" s="193"/>
      <c r="J176" s="194"/>
      <c r="K176" s="194"/>
      <c r="L176" s="194"/>
      <c r="M176" s="194"/>
      <c r="N176" s="194"/>
      <c r="O176" s="194"/>
      <c r="P176" s="194"/>
      <c r="Q176" s="194"/>
      <c r="R176" s="194"/>
      <c r="S176" s="194"/>
    </row>
    <row r="177" s="191" customFormat="1" customHeight="1" spans="3:19">
      <c r="C177" s="192"/>
      <c r="H177" s="193"/>
      <c r="I177" s="193"/>
      <c r="J177" s="194"/>
      <c r="K177" s="194"/>
      <c r="L177" s="194"/>
      <c r="M177" s="194"/>
      <c r="N177" s="194"/>
      <c r="O177" s="194"/>
      <c r="P177" s="194"/>
      <c r="Q177" s="194"/>
      <c r="R177" s="194"/>
      <c r="S177" s="194"/>
    </row>
    <row r="178" s="191" customFormat="1" customHeight="1" spans="3:19">
      <c r="C178" s="192"/>
      <c r="H178" s="193"/>
      <c r="I178" s="193"/>
      <c r="J178" s="194"/>
      <c r="K178" s="194"/>
      <c r="L178" s="194"/>
      <c r="M178" s="194"/>
      <c r="N178" s="194"/>
      <c r="O178" s="194"/>
      <c r="P178" s="194"/>
      <c r="Q178" s="194"/>
      <c r="R178" s="194"/>
      <c r="S178" s="194"/>
    </row>
    <row r="179" s="191" customFormat="1" customHeight="1" spans="3:19">
      <c r="C179" s="192"/>
      <c r="H179" s="193"/>
      <c r="I179" s="193"/>
      <c r="J179" s="194"/>
      <c r="K179" s="194"/>
      <c r="L179" s="194"/>
      <c r="M179" s="194"/>
      <c r="N179" s="194"/>
      <c r="O179" s="194"/>
      <c r="P179" s="194"/>
      <c r="Q179" s="194"/>
      <c r="R179" s="194"/>
      <c r="S179" s="194"/>
    </row>
    <row r="180" s="191" customFormat="1" customHeight="1" spans="3:19">
      <c r="C180" s="192"/>
      <c r="H180" s="193"/>
      <c r="I180" s="193"/>
      <c r="J180" s="194"/>
      <c r="K180" s="194"/>
      <c r="L180" s="194"/>
      <c r="M180" s="194"/>
      <c r="N180" s="194"/>
      <c r="O180" s="194"/>
      <c r="P180" s="194"/>
      <c r="Q180" s="194"/>
      <c r="R180" s="194"/>
      <c r="S180" s="194"/>
    </row>
    <row r="181" s="191" customFormat="1" ht="150" customHeight="1" spans="3:19">
      <c r="C181" s="192"/>
      <c r="H181" s="193"/>
      <c r="I181" s="193"/>
      <c r="J181" s="194"/>
      <c r="K181" s="194"/>
      <c r="L181" s="194"/>
      <c r="M181" s="194"/>
      <c r="N181" s="194"/>
      <c r="O181" s="194"/>
      <c r="P181" s="194"/>
      <c r="Q181" s="194"/>
      <c r="R181" s="194"/>
      <c r="S181" s="194"/>
    </row>
    <row r="182" s="191" customFormat="1" ht="87" customHeight="1" spans="3:19">
      <c r="C182" s="192"/>
      <c r="H182" s="193"/>
      <c r="I182" s="193"/>
      <c r="J182" s="194"/>
      <c r="K182" s="194"/>
      <c r="L182" s="194"/>
      <c r="M182" s="194"/>
      <c r="N182" s="194"/>
      <c r="O182" s="194"/>
      <c r="P182" s="194"/>
      <c r="Q182" s="194"/>
      <c r="R182" s="194"/>
      <c r="S182" s="194"/>
    </row>
    <row r="183" s="191" customFormat="1" customHeight="1" spans="3:19">
      <c r="C183" s="192"/>
      <c r="H183" s="193"/>
      <c r="I183" s="193"/>
      <c r="J183" s="194"/>
      <c r="K183" s="194"/>
      <c r="L183" s="194"/>
      <c r="M183" s="194"/>
      <c r="N183" s="194"/>
      <c r="O183" s="194"/>
      <c r="P183" s="194"/>
      <c r="Q183" s="194"/>
      <c r="R183" s="194"/>
      <c r="S183" s="194"/>
    </row>
    <row r="184" s="191" customFormat="1" customHeight="1" spans="3:19">
      <c r="C184" s="192"/>
      <c r="H184" s="193"/>
      <c r="I184" s="193"/>
      <c r="J184" s="194"/>
      <c r="K184" s="194"/>
      <c r="L184" s="194"/>
      <c r="M184" s="194"/>
      <c r="N184" s="194"/>
      <c r="O184" s="194"/>
      <c r="P184" s="194"/>
      <c r="Q184" s="194"/>
      <c r="R184" s="194"/>
      <c r="S184" s="194"/>
    </row>
    <row r="185" s="191" customFormat="1" customHeight="1" spans="3:19">
      <c r="C185" s="192"/>
      <c r="H185" s="193"/>
      <c r="I185" s="193"/>
      <c r="J185" s="194"/>
      <c r="K185" s="194"/>
      <c r="L185" s="194"/>
      <c r="M185" s="194"/>
      <c r="N185" s="194"/>
      <c r="O185" s="194"/>
      <c r="P185" s="194"/>
      <c r="Q185" s="194"/>
      <c r="R185" s="194"/>
      <c r="S185" s="194"/>
    </row>
    <row r="186" s="191" customFormat="1" ht="213" customHeight="1" spans="3:19">
      <c r="C186" s="192"/>
      <c r="H186" s="193"/>
      <c r="I186" s="193"/>
      <c r="J186" s="194"/>
      <c r="K186" s="194"/>
      <c r="L186" s="194"/>
      <c r="M186" s="194"/>
      <c r="N186" s="194"/>
      <c r="O186" s="194"/>
      <c r="P186" s="194"/>
      <c r="Q186" s="194"/>
      <c r="R186" s="194"/>
      <c r="S186" s="194"/>
    </row>
    <row r="187" s="191" customFormat="1" customHeight="1" spans="3:19">
      <c r="C187" s="192"/>
      <c r="H187" s="193"/>
      <c r="I187" s="193"/>
      <c r="J187" s="194"/>
      <c r="K187" s="194"/>
      <c r="L187" s="194"/>
      <c r="M187" s="194"/>
      <c r="N187" s="194"/>
      <c r="O187" s="194"/>
      <c r="P187" s="194"/>
      <c r="Q187" s="194"/>
      <c r="R187" s="194"/>
      <c r="S187" s="194"/>
    </row>
    <row r="188" s="191" customFormat="1" ht="149" customHeight="1" spans="3:19">
      <c r="C188" s="192"/>
      <c r="H188" s="193"/>
      <c r="I188" s="193"/>
      <c r="J188" s="194"/>
      <c r="K188" s="194"/>
      <c r="L188" s="194"/>
      <c r="M188" s="194"/>
      <c r="N188" s="194"/>
      <c r="O188" s="194"/>
      <c r="P188" s="194"/>
      <c r="Q188" s="194"/>
      <c r="R188" s="194"/>
      <c r="S188" s="194"/>
    </row>
    <row r="189" s="191" customFormat="1" customHeight="1" spans="3:19">
      <c r="C189" s="192"/>
      <c r="H189" s="193"/>
      <c r="I189" s="193"/>
      <c r="J189" s="194"/>
      <c r="K189" s="194"/>
      <c r="L189" s="194"/>
      <c r="M189" s="194"/>
      <c r="N189" s="194"/>
      <c r="O189" s="194"/>
      <c r="P189" s="194"/>
      <c r="Q189" s="194"/>
      <c r="R189" s="194"/>
      <c r="S189" s="194"/>
    </row>
    <row r="190" s="191" customFormat="1" customHeight="1" spans="3:19">
      <c r="C190" s="192"/>
      <c r="H190" s="193"/>
      <c r="I190" s="193"/>
      <c r="J190" s="194"/>
      <c r="K190" s="194"/>
      <c r="L190" s="194"/>
      <c r="M190" s="194"/>
      <c r="N190" s="194"/>
      <c r="O190" s="194"/>
      <c r="P190" s="194"/>
      <c r="Q190" s="194"/>
      <c r="R190" s="194"/>
      <c r="S190" s="194"/>
    </row>
    <row r="191" s="191" customFormat="1" customHeight="1" spans="3:19">
      <c r="C191" s="192"/>
      <c r="H191" s="193"/>
      <c r="I191" s="193"/>
      <c r="J191" s="194"/>
      <c r="K191" s="194"/>
      <c r="L191" s="194"/>
      <c r="M191" s="194"/>
      <c r="N191" s="194"/>
      <c r="O191" s="194"/>
      <c r="P191" s="194"/>
      <c r="Q191" s="194"/>
      <c r="R191" s="194"/>
      <c r="S191" s="194"/>
    </row>
    <row r="192" s="191" customFormat="1" customHeight="1" spans="3:19">
      <c r="C192" s="192"/>
      <c r="H192" s="193"/>
      <c r="I192" s="193"/>
      <c r="J192" s="194"/>
      <c r="K192" s="194"/>
      <c r="L192" s="194"/>
      <c r="M192" s="194"/>
      <c r="N192" s="194"/>
      <c r="O192" s="194"/>
      <c r="P192" s="194"/>
      <c r="Q192" s="194"/>
      <c r="R192" s="194"/>
      <c r="S192" s="194"/>
    </row>
    <row r="193" s="191" customFormat="1" customHeight="1" spans="3:19">
      <c r="C193" s="192"/>
      <c r="H193" s="193"/>
      <c r="I193" s="193"/>
      <c r="J193" s="194"/>
      <c r="K193" s="194"/>
      <c r="L193" s="194"/>
      <c r="M193" s="194"/>
      <c r="N193" s="194"/>
      <c r="O193" s="194"/>
      <c r="P193" s="194"/>
      <c r="Q193" s="194"/>
      <c r="R193" s="194"/>
      <c r="S193" s="194"/>
    </row>
    <row r="194" s="191" customFormat="1" customHeight="1" spans="3:19">
      <c r="C194" s="192"/>
      <c r="H194" s="193"/>
      <c r="I194" s="193"/>
      <c r="J194" s="194"/>
      <c r="K194" s="194"/>
      <c r="L194" s="194"/>
      <c r="M194" s="194"/>
      <c r="N194" s="194"/>
      <c r="O194" s="194"/>
      <c r="P194" s="194"/>
      <c r="Q194" s="194"/>
      <c r="R194" s="194"/>
      <c r="S194" s="194"/>
    </row>
    <row r="195" s="191" customFormat="1" customHeight="1" spans="3:19">
      <c r="C195" s="192"/>
      <c r="H195" s="193"/>
      <c r="I195" s="193"/>
      <c r="J195" s="194"/>
      <c r="K195" s="194"/>
      <c r="L195" s="194"/>
      <c r="M195" s="194"/>
      <c r="N195" s="194"/>
      <c r="O195" s="194"/>
      <c r="P195" s="194"/>
      <c r="Q195" s="194"/>
      <c r="R195" s="194"/>
      <c r="S195" s="194"/>
    </row>
    <row r="196" s="191" customFormat="1" customHeight="1" spans="3:19">
      <c r="C196" s="192"/>
      <c r="H196" s="193"/>
      <c r="I196" s="193"/>
      <c r="J196" s="194"/>
      <c r="K196" s="194"/>
      <c r="L196" s="194"/>
      <c r="M196" s="194"/>
      <c r="N196" s="194"/>
      <c r="O196" s="194"/>
      <c r="P196" s="194"/>
      <c r="Q196" s="194"/>
      <c r="R196" s="194"/>
      <c r="S196" s="194"/>
    </row>
    <row r="197" s="191" customFormat="1" customHeight="1" spans="3:19">
      <c r="C197" s="192"/>
      <c r="H197" s="193"/>
      <c r="I197" s="193"/>
      <c r="J197" s="194"/>
      <c r="K197" s="194"/>
      <c r="L197" s="194"/>
      <c r="M197" s="194"/>
      <c r="N197" s="194"/>
      <c r="O197" s="194"/>
      <c r="P197" s="194"/>
      <c r="Q197" s="194"/>
      <c r="R197" s="194"/>
      <c r="S197" s="194"/>
    </row>
    <row r="198" s="191" customFormat="1" customHeight="1" spans="3:19">
      <c r="C198" s="192"/>
      <c r="H198" s="193"/>
      <c r="I198" s="193"/>
      <c r="J198" s="194"/>
      <c r="K198" s="194"/>
      <c r="L198" s="194"/>
      <c r="M198" s="194"/>
      <c r="N198" s="194"/>
      <c r="O198" s="194"/>
      <c r="P198" s="194"/>
      <c r="Q198" s="194"/>
      <c r="R198" s="194"/>
      <c r="S198" s="194"/>
    </row>
    <row r="199" s="191" customFormat="1" customHeight="1" spans="3:19">
      <c r="C199" s="192"/>
      <c r="H199" s="193"/>
      <c r="I199" s="193"/>
      <c r="J199" s="194"/>
      <c r="K199" s="194"/>
      <c r="L199" s="194"/>
      <c r="M199" s="194"/>
      <c r="N199" s="194"/>
      <c r="O199" s="194"/>
      <c r="P199" s="194"/>
      <c r="Q199" s="194"/>
      <c r="R199" s="194"/>
      <c r="S199" s="194"/>
    </row>
    <row r="200" s="191" customFormat="1" customHeight="1" spans="3:19">
      <c r="C200" s="192"/>
      <c r="H200" s="193"/>
      <c r="I200" s="193"/>
      <c r="J200" s="194"/>
      <c r="K200" s="194"/>
      <c r="L200" s="194"/>
      <c r="M200" s="194"/>
      <c r="N200" s="194"/>
      <c r="O200" s="194"/>
      <c r="P200" s="194"/>
      <c r="Q200" s="194"/>
      <c r="R200" s="194"/>
      <c r="S200" s="194"/>
    </row>
    <row r="201" s="191" customFormat="1" customHeight="1" spans="3:19">
      <c r="C201" s="192"/>
      <c r="H201" s="193"/>
      <c r="I201" s="193"/>
      <c r="J201" s="194"/>
      <c r="K201" s="194"/>
      <c r="L201" s="194"/>
      <c r="M201" s="194"/>
      <c r="N201" s="194"/>
      <c r="O201" s="194"/>
      <c r="P201" s="194"/>
      <c r="Q201" s="194"/>
      <c r="R201" s="194"/>
      <c r="S201" s="194"/>
    </row>
    <row r="202" s="191" customFormat="1" customHeight="1" spans="3:19">
      <c r="C202" s="192"/>
      <c r="H202" s="193"/>
      <c r="I202" s="193"/>
      <c r="J202" s="194"/>
      <c r="K202" s="194"/>
      <c r="L202" s="194"/>
      <c r="M202" s="194"/>
      <c r="N202" s="194"/>
      <c r="O202" s="194"/>
      <c r="P202" s="194"/>
      <c r="Q202" s="194"/>
      <c r="R202" s="194"/>
      <c r="S202" s="194"/>
    </row>
    <row r="203" s="191" customFormat="1" customHeight="1" spans="3:19">
      <c r="C203" s="192"/>
      <c r="H203" s="193"/>
      <c r="I203" s="193"/>
      <c r="J203" s="194"/>
      <c r="K203" s="194"/>
      <c r="L203" s="194"/>
      <c r="M203" s="194"/>
      <c r="N203" s="194"/>
      <c r="O203" s="194"/>
      <c r="P203" s="194"/>
      <c r="Q203" s="194"/>
      <c r="R203" s="194"/>
      <c r="S203" s="194"/>
    </row>
    <row r="204" s="191" customFormat="1" customHeight="1" spans="3:19">
      <c r="C204" s="192"/>
      <c r="H204" s="193"/>
      <c r="I204" s="193"/>
      <c r="J204" s="194"/>
      <c r="K204" s="194"/>
      <c r="L204" s="194"/>
      <c r="M204" s="194"/>
      <c r="N204" s="194"/>
      <c r="O204" s="194"/>
      <c r="P204" s="194"/>
      <c r="Q204" s="194"/>
      <c r="R204" s="194"/>
      <c r="S204" s="194"/>
    </row>
    <row r="205" s="191" customFormat="1" customHeight="1" spans="3:19">
      <c r="C205" s="192"/>
      <c r="H205" s="193"/>
      <c r="I205" s="193"/>
      <c r="J205" s="194"/>
      <c r="K205" s="194"/>
      <c r="L205" s="194"/>
      <c r="M205" s="194"/>
      <c r="N205" s="194"/>
      <c r="O205" s="194"/>
      <c r="P205" s="194"/>
      <c r="Q205" s="194"/>
      <c r="R205" s="194"/>
      <c r="S205" s="194"/>
    </row>
    <row r="206" s="191" customFormat="1" customHeight="1" spans="3:19">
      <c r="C206" s="192"/>
      <c r="H206" s="193"/>
      <c r="I206" s="193"/>
      <c r="J206" s="194"/>
      <c r="K206" s="194"/>
      <c r="L206" s="194"/>
      <c r="M206" s="194"/>
      <c r="N206" s="194"/>
      <c r="O206" s="194"/>
      <c r="P206" s="194"/>
      <c r="Q206" s="194"/>
      <c r="R206" s="194"/>
      <c r="S206" s="194"/>
    </row>
    <row r="207" s="191" customFormat="1" customHeight="1" spans="3:19">
      <c r="C207" s="192"/>
      <c r="H207" s="193"/>
      <c r="I207" s="193"/>
      <c r="J207" s="194"/>
      <c r="K207" s="194"/>
      <c r="L207" s="194"/>
      <c r="M207" s="194"/>
      <c r="N207" s="194"/>
      <c r="O207" s="194"/>
      <c r="P207" s="194"/>
      <c r="Q207" s="194"/>
      <c r="R207" s="194"/>
      <c r="S207" s="194"/>
    </row>
    <row r="208" s="191" customFormat="1" customHeight="1" spans="3:19">
      <c r="C208" s="192"/>
      <c r="H208" s="193"/>
      <c r="I208" s="193"/>
      <c r="J208" s="194"/>
      <c r="K208" s="194"/>
      <c r="L208" s="194"/>
      <c r="M208" s="194"/>
      <c r="N208" s="194"/>
      <c r="O208" s="194"/>
      <c r="P208" s="194"/>
      <c r="Q208" s="194"/>
      <c r="R208" s="194"/>
      <c r="S208" s="194"/>
    </row>
    <row r="209" s="191" customFormat="1" customHeight="1" spans="3:19">
      <c r="C209" s="192"/>
      <c r="H209" s="193"/>
      <c r="I209" s="193"/>
      <c r="J209" s="194"/>
      <c r="K209" s="194"/>
      <c r="L209" s="194"/>
      <c r="M209" s="194"/>
      <c r="N209" s="194"/>
      <c r="O209" s="194"/>
      <c r="P209" s="194"/>
      <c r="Q209" s="194"/>
      <c r="R209" s="194"/>
      <c r="S209" s="194"/>
    </row>
    <row r="210" s="191" customFormat="1" customHeight="1" spans="3:19">
      <c r="C210" s="192"/>
      <c r="H210" s="193"/>
      <c r="I210" s="193"/>
      <c r="J210" s="194"/>
      <c r="K210" s="194"/>
      <c r="L210" s="194"/>
      <c r="M210" s="194"/>
      <c r="N210" s="194"/>
      <c r="O210" s="194"/>
      <c r="P210" s="194"/>
      <c r="Q210" s="194"/>
      <c r="R210" s="194"/>
      <c r="S210" s="194"/>
    </row>
    <row r="211" s="191" customFormat="1" customHeight="1" spans="3:19">
      <c r="C211" s="192"/>
      <c r="H211" s="193"/>
      <c r="I211" s="193"/>
      <c r="J211" s="194"/>
      <c r="K211" s="194"/>
      <c r="L211" s="194"/>
      <c r="M211" s="194"/>
      <c r="N211" s="194"/>
      <c r="O211" s="194"/>
      <c r="P211" s="194"/>
      <c r="Q211" s="194"/>
      <c r="R211" s="194"/>
      <c r="S211" s="194"/>
    </row>
    <row r="212" s="191" customFormat="1" customHeight="1" spans="3:19">
      <c r="C212" s="192"/>
      <c r="H212" s="193"/>
      <c r="I212" s="193"/>
      <c r="J212" s="194"/>
      <c r="K212" s="194"/>
      <c r="L212" s="194"/>
      <c r="M212" s="194"/>
      <c r="N212" s="194"/>
      <c r="O212" s="194"/>
      <c r="P212" s="194"/>
      <c r="Q212" s="194"/>
      <c r="R212" s="194"/>
      <c r="S212" s="194"/>
    </row>
    <row r="213" s="191" customFormat="1" customHeight="1" spans="3:19">
      <c r="C213" s="192"/>
      <c r="H213" s="193"/>
      <c r="I213" s="193"/>
      <c r="J213" s="194"/>
      <c r="K213" s="194"/>
      <c r="L213" s="194"/>
      <c r="M213" s="194"/>
      <c r="N213" s="194"/>
      <c r="O213" s="194"/>
      <c r="P213" s="194"/>
      <c r="Q213" s="194"/>
      <c r="R213" s="194"/>
      <c r="S213" s="194"/>
    </row>
    <row r="214" s="191" customFormat="1" customHeight="1" spans="3:19">
      <c r="C214" s="192"/>
      <c r="H214" s="193"/>
      <c r="I214" s="193"/>
      <c r="J214" s="194"/>
      <c r="K214" s="194"/>
      <c r="L214" s="194"/>
      <c r="M214" s="194"/>
      <c r="N214" s="194"/>
      <c r="O214" s="194"/>
      <c r="P214" s="194"/>
      <c r="Q214" s="194"/>
      <c r="R214" s="194"/>
      <c r="S214" s="194"/>
    </row>
    <row r="215" s="191" customFormat="1" customHeight="1" spans="3:19">
      <c r="C215" s="192"/>
      <c r="H215" s="193"/>
      <c r="I215" s="193"/>
      <c r="J215" s="194"/>
      <c r="K215" s="194"/>
      <c r="L215" s="194"/>
      <c r="M215" s="194"/>
      <c r="N215" s="194"/>
      <c r="O215" s="194"/>
      <c r="P215" s="194"/>
      <c r="Q215" s="194"/>
      <c r="R215" s="194"/>
      <c r="S215" s="194"/>
    </row>
    <row r="216" s="191" customFormat="1" customHeight="1" spans="3:19">
      <c r="C216" s="192"/>
      <c r="H216" s="193"/>
      <c r="I216" s="193"/>
      <c r="J216" s="194"/>
      <c r="K216" s="194"/>
      <c r="L216" s="194"/>
      <c r="M216" s="194"/>
      <c r="N216" s="194"/>
      <c r="O216" s="194"/>
      <c r="P216" s="194"/>
      <c r="Q216" s="194"/>
      <c r="R216" s="194"/>
      <c r="S216" s="194"/>
    </row>
    <row r="217" s="191" customFormat="1" customHeight="1" spans="3:19">
      <c r="C217" s="192"/>
      <c r="H217" s="193"/>
      <c r="I217" s="193"/>
      <c r="J217" s="194"/>
      <c r="K217" s="194"/>
      <c r="L217" s="194"/>
      <c r="M217" s="194"/>
      <c r="N217" s="194"/>
      <c r="O217" s="194"/>
      <c r="P217" s="194"/>
      <c r="Q217" s="194"/>
      <c r="R217" s="194"/>
      <c r="S217" s="194"/>
    </row>
    <row r="218" s="191" customFormat="1" customHeight="1" spans="3:19">
      <c r="C218" s="192"/>
      <c r="H218" s="193"/>
      <c r="I218" s="193"/>
      <c r="J218" s="194"/>
      <c r="K218" s="194"/>
      <c r="L218" s="194"/>
      <c r="M218" s="194"/>
      <c r="N218" s="194"/>
      <c r="O218" s="194"/>
      <c r="P218" s="194"/>
      <c r="Q218" s="194"/>
      <c r="R218" s="194"/>
      <c r="S218" s="194"/>
    </row>
    <row r="219" s="191" customFormat="1" customHeight="1" spans="3:19">
      <c r="C219" s="192"/>
      <c r="H219" s="193"/>
      <c r="I219" s="193"/>
      <c r="J219" s="194"/>
      <c r="K219" s="194"/>
      <c r="L219" s="194"/>
      <c r="M219" s="194"/>
      <c r="N219" s="194"/>
      <c r="O219" s="194"/>
      <c r="P219" s="194"/>
      <c r="Q219" s="194"/>
      <c r="R219" s="194"/>
      <c r="S219" s="194"/>
    </row>
    <row r="220" s="191" customFormat="1" customHeight="1" spans="3:19">
      <c r="C220" s="192"/>
      <c r="H220" s="193"/>
      <c r="I220" s="193"/>
      <c r="J220" s="194"/>
      <c r="K220" s="194"/>
      <c r="L220" s="194"/>
      <c r="M220" s="194"/>
      <c r="N220" s="194"/>
      <c r="O220" s="194"/>
      <c r="P220" s="194"/>
      <c r="Q220" s="194"/>
      <c r="R220" s="194"/>
      <c r="S220" s="194"/>
    </row>
    <row r="221" s="191" customFormat="1" customHeight="1" spans="3:19">
      <c r="C221" s="192"/>
      <c r="H221" s="193"/>
      <c r="I221" s="193"/>
      <c r="J221" s="194"/>
      <c r="K221" s="194"/>
      <c r="L221" s="194"/>
      <c r="M221" s="194"/>
      <c r="N221" s="194"/>
      <c r="O221" s="194"/>
      <c r="P221" s="194"/>
      <c r="Q221" s="194"/>
      <c r="R221" s="194"/>
      <c r="S221" s="194"/>
    </row>
    <row r="222" s="191" customFormat="1" customHeight="1" spans="3:19">
      <c r="C222" s="192"/>
      <c r="H222" s="193"/>
      <c r="I222" s="193"/>
      <c r="J222" s="194"/>
      <c r="K222" s="194"/>
      <c r="L222" s="194"/>
      <c r="M222" s="194"/>
      <c r="N222" s="194"/>
      <c r="O222" s="194"/>
      <c r="P222" s="194"/>
      <c r="Q222" s="194"/>
      <c r="R222" s="194"/>
      <c r="S222" s="194"/>
    </row>
    <row r="223" s="191" customFormat="1" customHeight="1" spans="3:19">
      <c r="C223" s="192"/>
      <c r="H223" s="193"/>
      <c r="I223" s="193"/>
      <c r="J223" s="194"/>
      <c r="K223" s="194"/>
      <c r="L223" s="194"/>
      <c r="M223" s="194"/>
      <c r="N223" s="194"/>
      <c r="O223" s="194"/>
      <c r="P223" s="194"/>
      <c r="Q223" s="194"/>
      <c r="R223" s="194"/>
      <c r="S223" s="194"/>
    </row>
    <row r="224" s="191" customFormat="1" customHeight="1" spans="3:19">
      <c r="C224" s="192"/>
      <c r="H224" s="193"/>
      <c r="I224" s="193"/>
      <c r="J224" s="194"/>
      <c r="K224" s="194"/>
      <c r="L224" s="194"/>
      <c r="M224" s="194"/>
      <c r="N224" s="194"/>
      <c r="O224" s="194"/>
      <c r="P224" s="194"/>
      <c r="Q224" s="194"/>
      <c r="R224" s="194"/>
      <c r="S224" s="194"/>
    </row>
    <row r="225" s="191" customFormat="1" customHeight="1" spans="3:19">
      <c r="C225" s="192"/>
      <c r="H225" s="193"/>
      <c r="I225" s="193"/>
      <c r="J225" s="194"/>
      <c r="K225" s="194"/>
      <c r="L225" s="194"/>
      <c r="M225" s="194"/>
      <c r="N225" s="194"/>
      <c r="O225" s="194"/>
      <c r="P225" s="194"/>
      <c r="Q225" s="194"/>
      <c r="R225" s="194"/>
      <c r="S225" s="194"/>
    </row>
    <row r="226" s="191" customFormat="1" customHeight="1" spans="3:19">
      <c r="C226" s="192"/>
      <c r="H226" s="193"/>
      <c r="I226" s="193"/>
      <c r="J226" s="194"/>
      <c r="K226" s="194"/>
      <c r="L226" s="194"/>
      <c r="M226" s="194"/>
      <c r="N226" s="194"/>
      <c r="O226" s="194"/>
      <c r="P226" s="194"/>
      <c r="Q226" s="194"/>
      <c r="R226" s="194"/>
      <c r="S226" s="194"/>
    </row>
    <row r="227" s="191" customFormat="1" customHeight="1" spans="3:19">
      <c r="C227" s="192"/>
      <c r="H227" s="193"/>
      <c r="I227" s="193"/>
      <c r="J227" s="194"/>
      <c r="K227" s="194"/>
      <c r="L227" s="194"/>
      <c r="M227" s="194"/>
      <c r="N227" s="194"/>
      <c r="O227" s="194"/>
      <c r="P227" s="194"/>
      <c r="Q227" s="194"/>
      <c r="R227" s="194"/>
      <c r="S227" s="194"/>
    </row>
    <row r="228" s="191" customFormat="1" customHeight="1" spans="3:19">
      <c r="C228" s="192"/>
      <c r="H228" s="193"/>
      <c r="I228" s="193"/>
      <c r="J228" s="194"/>
      <c r="K228" s="194"/>
      <c r="L228" s="194"/>
      <c r="M228" s="194"/>
      <c r="N228" s="194"/>
      <c r="O228" s="194"/>
      <c r="P228" s="194"/>
      <c r="Q228" s="194"/>
      <c r="R228" s="194"/>
      <c r="S228" s="194"/>
    </row>
    <row r="229" s="191" customFormat="1" customHeight="1" spans="3:19">
      <c r="C229" s="192"/>
      <c r="H229" s="193"/>
      <c r="I229" s="193"/>
      <c r="J229" s="194"/>
      <c r="K229" s="194"/>
      <c r="L229" s="194"/>
      <c r="M229" s="194"/>
      <c r="N229" s="194"/>
      <c r="O229" s="194"/>
      <c r="P229" s="194"/>
      <c r="Q229" s="194"/>
      <c r="R229" s="194"/>
      <c r="S229" s="194"/>
    </row>
    <row r="230" s="191" customFormat="1" customHeight="1" spans="3:19">
      <c r="C230" s="192"/>
      <c r="H230" s="193"/>
      <c r="I230" s="193"/>
      <c r="J230" s="194"/>
      <c r="K230" s="194"/>
      <c r="L230" s="194"/>
      <c r="M230" s="194"/>
      <c r="N230" s="194"/>
      <c r="O230" s="194"/>
      <c r="P230" s="194"/>
      <c r="Q230" s="194"/>
      <c r="R230" s="194"/>
      <c r="S230" s="194"/>
    </row>
    <row r="231" s="191" customFormat="1" customHeight="1" spans="3:19">
      <c r="C231" s="192"/>
      <c r="H231" s="193"/>
      <c r="I231" s="193"/>
      <c r="J231" s="194"/>
      <c r="K231" s="194"/>
      <c r="L231" s="194"/>
      <c r="M231" s="194"/>
      <c r="N231" s="194"/>
      <c r="O231" s="194"/>
      <c r="P231" s="194"/>
      <c r="Q231" s="194"/>
      <c r="R231" s="194"/>
      <c r="S231" s="194"/>
    </row>
    <row r="232" s="191" customFormat="1" customHeight="1" spans="3:19">
      <c r="C232" s="192"/>
      <c r="H232" s="193"/>
      <c r="I232" s="193"/>
      <c r="J232" s="194"/>
      <c r="K232" s="194"/>
      <c r="L232" s="194"/>
      <c r="M232" s="194"/>
      <c r="N232" s="194"/>
      <c r="O232" s="194"/>
      <c r="P232" s="194"/>
      <c r="Q232" s="194"/>
      <c r="R232" s="194"/>
      <c r="S232" s="194"/>
    </row>
    <row r="233" s="191" customFormat="1" customHeight="1" spans="3:19">
      <c r="C233" s="192"/>
      <c r="H233" s="193"/>
      <c r="I233" s="193"/>
      <c r="J233" s="194"/>
      <c r="K233" s="194"/>
      <c r="L233" s="194"/>
      <c r="M233" s="194"/>
      <c r="N233" s="194"/>
      <c r="O233" s="194"/>
      <c r="P233" s="194"/>
      <c r="Q233" s="194"/>
      <c r="R233" s="194"/>
      <c r="S233" s="194"/>
    </row>
    <row r="234" s="191" customFormat="1" customHeight="1" spans="3:19">
      <c r="C234" s="192"/>
      <c r="H234" s="193"/>
      <c r="I234" s="193"/>
      <c r="J234" s="194"/>
      <c r="K234" s="194"/>
      <c r="L234" s="194"/>
      <c r="M234" s="194"/>
      <c r="N234" s="194"/>
      <c r="O234" s="194"/>
      <c r="P234" s="194"/>
      <c r="Q234" s="194"/>
      <c r="R234" s="194"/>
      <c r="S234" s="194"/>
    </row>
    <row r="235" s="191" customFormat="1" customHeight="1" spans="3:19">
      <c r="C235" s="192"/>
      <c r="H235" s="193"/>
      <c r="I235" s="193"/>
      <c r="J235" s="194"/>
      <c r="K235" s="194"/>
      <c r="L235" s="194"/>
      <c r="M235" s="194"/>
      <c r="N235" s="194"/>
      <c r="O235" s="194"/>
      <c r="P235" s="194"/>
      <c r="Q235" s="194"/>
      <c r="R235" s="194"/>
      <c r="S235" s="194"/>
    </row>
    <row r="236" s="191" customFormat="1" customHeight="1" spans="3:19">
      <c r="C236" s="192"/>
      <c r="H236" s="193"/>
      <c r="I236" s="193"/>
      <c r="J236" s="194"/>
      <c r="K236" s="194"/>
      <c r="L236" s="194"/>
      <c r="M236" s="194"/>
      <c r="N236" s="194"/>
      <c r="O236" s="194"/>
      <c r="P236" s="194"/>
      <c r="Q236" s="194"/>
      <c r="R236" s="194"/>
      <c r="S236" s="194"/>
    </row>
    <row r="237" s="191" customFormat="1" customHeight="1" spans="3:19">
      <c r="C237" s="192"/>
      <c r="H237" s="193"/>
      <c r="I237" s="193"/>
      <c r="J237" s="194"/>
      <c r="K237" s="194"/>
      <c r="L237" s="194"/>
      <c r="M237" s="194"/>
      <c r="N237" s="194"/>
      <c r="O237" s="194"/>
      <c r="P237" s="194"/>
      <c r="Q237" s="194"/>
      <c r="R237" s="194"/>
      <c r="S237" s="194"/>
    </row>
    <row r="238" s="191" customFormat="1" customHeight="1" spans="3:19">
      <c r="C238" s="192"/>
      <c r="H238" s="193"/>
      <c r="I238" s="193"/>
      <c r="J238" s="194"/>
      <c r="K238" s="194"/>
      <c r="L238" s="194"/>
      <c r="M238" s="194"/>
      <c r="N238" s="194"/>
      <c r="O238" s="194"/>
      <c r="P238" s="194"/>
      <c r="Q238" s="194"/>
      <c r="R238" s="194"/>
      <c r="S238" s="194"/>
    </row>
    <row r="239" s="191" customFormat="1" customHeight="1" spans="3:19">
      <c r="C239" s="192"/>
      <c r="H239" s="193"/>
      <c r="I239" s="193"/>
      <c r="J239" s="194"/>
      <c r="K239" s="194"/>
      <c r="L239" s="194"/>
      <c r="M239" s="194"/>
      <c r="N239" s="194"/>
      <c r="O239" s="194"/>
      <c r="P239" s="194"/>
      <c r="Q239" s="194"/>
      <c r="R239" s="194"/>
      <c r="S239" s="194"/>
    </row>
    <row r="240" s="191" customFormat="1" customHeight="1" spans="3:19">
      <c r="C240" s="192"/>
      <c r="H240" s="193"/>
      <c r="I240" s="193"/>
      <c r="J240" s="194"/>
      <c r="K240" s="194"/>
      <c r="L240" s="194"/>
      <c r="M240" s="194"/>
      <c r="N240" s="194"/>
      <c r="O240" s="194"/>
      <c r="P240" s="194"/>
      <c r="Q240" s="194"/>
      <c r="R240" s="194"/>
      <c r="S240" s="194"/>
    </row>
    <row r="241" s="191" customFormat="1" customHeight="1" spans="3:19">
      <c r="C241" s="192"/>
      <c r="H241" s="193"/>
      <c r="I241" s="193"/>
      <c r="J241" s="194"/>
      <c r="K241" s="194"/>
      <c r="L241" s="194"/>
      <c r="M241" s="194"/>
      <c r="N241" s="194"/>
      <c r="O241" s="194"/>
      <c r="P241" s="194"/>
      <c r="Q241" s="194"/>
      <c r="R241" s="194"/>
      <c r="S241" s="194"/>
    </row>
    <row r="242" s="191" customFormat="1" customHeight="1" spans="3:19">
      <c r="C242" s="192"/>
      <c r="H242" s="193"/>
      <c r="I242" s="193"/>
      <c r="J242" s="194"/>
      <c r="K242" s="194"/>
      <c r="L242" s="194"/>
      <c r="M242" s="194"/>
      <c r="N242" s="194"/>
      <c r="O242" s="194"/>
      <c r="P242" s="194"/>
      <c r="Q242" s="194"/>
      <c r="R242" s="194"/>
      <c r="S242" s="194"/>
    </row>
    <row r="243" s="191" customFormat="1" customHeight="1" spans="3:19">
      <c r="C243" s="192"/>
      <c r="H243" s="193"/>
      <c r="I243" s="193"/>
      <c r="J243" s="194"/>
      <c r="K243" s="194"/>
      <c r="L243" s="194"/>
      <c r="M243" s="194"/>
      <c r="N243" s="194"/>
      <c r="O243" s="194"/>
      <c r="P243" s="194"/>
      <c r="Q243" s="194"/>
      <c r="R243" s="194"/>
      <c r="S243" s="194"/>
    </row>
    <row r="244" s="191" customFormat="1" customHeight="1" spans="3:19">
      <c r="C244" s="192"/>
      <c r="H244" s="193"/>
      <c r="I244" s="193"/>
      <c r="J244" s="194"/>
      <c r="K244" s="194"/>
      <c r="L244" s="194"/>
      <c r="M244" s="194"/>
      <c r="N244" s="194"/>
      <c r="O244" s="194"/>
      <c r="P244" s="194"/>
      <c r="Q244" s="194"/>
      <c r="R244" s="194"/>
      <c r="S244" s="194"/>
    </row>
    <row r="245" s="191" customFormat="1" customHeight="1" spans="3:19">
      <c r="C245" s="192"/>
      <c r="H245" s="193"/>
      <c r="I245" s="193"/>
      <c r="J245" s="194"/>
      <c r="K245" s="194"/>
      <c r="L245" s="194"/>
      <c r="M245" s="194"/>
      <c r="N245" s="194"/>
      <c r="O245" s="194"/>
      <c r="P245" s="194"/>
      <c r="Q245" s="194"/>
      <c r="R245" s="194"/>
      <c r="S245" s="194"/>
    </row>
    <row r="246" s="191" customFormat="1" customHeight="1" spans="3:19">
      <c r="C246" s="192"/>
      <c r="H246" s="193"/>
      <c r="I246" s="193"/>
      <c r="J246" s="194"/>
      <c r="K246" s="194"/>
      <c r="L246" s="194"/>
      <c r="M246" s="194"/>
      <c r="N246" s="194"/>
      <c r="O246" s="194"/>
      <c r="P246" s="194"/>
      <c r="Q246" s="194"/>
      <c r="R246" s="194"/>
      <c r="S246" s="194"/>
    </row>
    <row r="247" s="191" customFormat="1" customHeight="1" spans="3:19">
      <c r="C247" s="192"/>
      <c r="H247" s="193"/>
      <c r="I247" s="193"/>
      <c r="J247" s="194"/>
      <c r="K247" s="194"/>
      <c r="L247" s="194"/>
      <c r="M247" s="194"/>
      <c r="N247" s="194"/>
      <c r="O247" s="194"/>
      <c r="P247" s="194"/>
      <c r="Q247" s="194"/>
      <c r="R247" s="194"/>
      <c r="S247" s="194"/>
    </row>
    <row r="248" s="191" customFormat="1" customHeight="1" spans="3:19">
      <c r="C248" s="192"/>
      <c r="H248" s="193"/>
      <c r="I248" s="193"/>
      <c r="J248" s="194"/>
      <c r="K248" s="194"/>
      <c r="L248" s="194"/>
      <c r="M248" s="194"/>
      <c r="N248" s="194"/>
      <c r="O248" s="194"/>
      <c r="P248" s="194"/>
      <c r="Q248" s="194"/>
      <c r="R248" s="194"/>
      <c r="S248" s="194"/>
    </row>
    <row r="249" s="191" customFormat="1" customHeight="1" spans="3:19">
      <c r="C249" s="192"/>
      <c r="H249" s="193"/>
      <c r="I249" s="193"/>
      <c r="J249" s="194"/>
      <c r="K249" s="194"/>
      <c r="L249" s="194"/>
      <c r="M249" s="194"/>
      <c r="N249" s="194"/>
      <c r="O249" s="194"/>
      <c r="P249" s="194"/>
      <c r="Q249" s="194"/>
      <c r="R249" s="194"/>
      <c r="S249" s="194"/>
    </row>
    <row r="250" s="191" customFormat="1" customHeight="1" spans="3:19">
      <c r="C250" s="192"/>
      <c r="H250" s="193"/>
      <c r="I250" s="193"/>
      <c r="J250" s="194"/>
      <c r="K250" s="194"/>
      <c r="L250" s="194"/>
      <c r="M250" s="194"/>
      <c r="N250" s="194"/>
      <c r="O250" s="194"/>
      <c r="P250" s="194"/>
      <c r="Q250" s="194"/>
      <c r="R250" s="194"/>
      <c r="S250" s="194"/>
    </row>
    <row r="251" s="191" customFormat="1" customHeight="1" spans="3:19">
      <c r="C251" s="192"/>
      <c r="H251" s="193"/>
      <c r="I251" s="193"/>
      <c r="J251" s="194"/>
      <c r="K251" s="194"/>
      <c r="L251" s="194"/>
      <c r="M251" s="194"/>
      <c r="N251" s="194"/>
      <c r="O251" s="194"/>
      <c r="P251" s="194"/>
      <c r="Q251" s="194"/>
      <c r="R251" s="194"/>
      <c r="S251" s="194"/>
    </row>
    <row r="252" s="191" customFormat="1" customHeight="1" spans="3:19">
      <c r="C252" s="192"/>
      <c r="H252" s="193"/>
      <c r="I252" s="193"/>
      <c r="J252" s="194"/>
      <c r="K252" s="194"/>
      <c r="L252" s="194"/>
      <c r="M252" s="194"/>
      <c r="N252" s="194"/>
      <c r="O252" s="194"/>
      <c r="P252" s="194"/>
      <c r="Q252" s="194"/>
      <c r="R252" s="194"/>
      <c r="S252" s="194"/>
    </row>
    <row r="253" s="191" customFormat="1" customHeight="1" spans="3:19">
      <c r="C253" s="192"/>
      <c r="H253" s="193"/>
      <c r="I253" s="193"/>
      <c r="J253" s="194"/>
      <c r="K253" s="194"/>
      <c r="L253" s="194"/>
      <c r="M253" s="194"/>
      <c r="N253" s="194"/>
      <c r="O253" s="194"/>
      <c r="P253" s="194"/>
      <c r="Q253" s="194"/>
      <c r="R253" s="194"/>
      <c r="S253" s="194"/>
    </row>
    <row r="254" s="191" customFormat="1" customHeight="1" spans="3:19">
      <c r="C254" s="192"/>
      <c r="H254" s="193"/>
      <c r="I254" s="193"/>
      <c r="J254" s="194"/>
      <c r="K254" s="194"/>
      <c r="L254" s="194"/>
      <c r="M254" s="194"/>
      <c r="N254" s="194"/>
      <c r="O254" s="194"/>
      <c r="P254" s="194"/>
      <c r="Q254" s="194"/>
      <c r="R254" s="194"/>
      <c r="S254" s="194"/>
    </row>
    <row r="255" s="191" customFormat="1" customHeight="1" spans="3:19">
      <c r="C255" s="192"/>
      <c r="H255" s="193"/>
      <c r="I255" s="193"/>
      <c r="J255" s="194"/>
      <c r="K255" s="194"/>
      <c r="L255" s="194"/>
      <c r="M255" s="194"/>
      <c r="N255" s="194"/>
      <c r="O255" s="194"/>
      <c r="P255" s="194"/>
      <c r="Q255" s="194"/>
      <c r="R255" s="194"/>
      <c r="S255" s="194"/>
    </row>
    <row r="256" s="191" customFormat="1" customHeight="1" spans="3:19">
      <c r="C256" s="192"/>
      <c r="H256" s="193"/>
      <c r="I256" s="193"/>
      <c r="J256" s="194"/>
      <c r="K256" s="194"/>
      <c r="L256" s="194"/>
      <c r="M256" s="194"/>
      <c r="N256" s="194"/>
      <c r="O256" s="194"/>
      <c r="P256" s="194"/>
      <c r="Q256" s="194"/>
      <c r="R256" s="194"/>
      <c r="S256" s="194"/>
    </row>
    <row r="257" s="191" customFormat="1" customHeight="1" spans="3:19">
      <c r="C257" s="192"/>
      <c r="H257" s="193"/>
      <c r="I257" s="193"/>
      <c r="J257" s="194"/>
      <c r="K257" s="194"/>
      <c r="L257" s="194"/>
      <c r="M257" s="194"/>
      <c r="N257" s="194"/>
      <c r="O257" s="194"/>
      <c r="P257" s="194"/>
      <c r="Q257" s="194"/>
      <c r="R257" s="194"/>
      <c r="S257" s="194"/>
    </row>
    <row r="258" s="191" customFormat="1" customHeight="1" spans="3:19">
      <c r="C258" s="192"/>
      <c r="H258" s="193"/>
      <c r="I258" s="193"/>
      <c r="J258" s="194"/>
      <c r="K258" s="194"/>
      <c r="L258" s="194"/>
      <c r="M258" s="194"/>
      <c r="N258" s="194"/>
      <c r="O258" s="194"/>
      <c r="P258" s="194"/>
      <c r="Q258" s="194"/>
      <c r="R258" s="194"/>
      <c r="S258" s="194"/>
    </row>
    <row r="259" s="191" customFormat="1" customHeight="1" spans="3:19">
      <c r="C259" s="192"/>
      <c r="H259" s="193"/>
      <c r="I259" s="193"/>
      <c r="J259" s="194"/>
      <c r="K259" s="194"/>
      <c r="L259" s="194"/>
      <c r="M259" s="194"/>
      <c r="N259" s="194"/>
      <c r="O259" s="194"/>
      <c r="P259" s="194"/>
      <c r="Q259" s="194"/>
      <c r="R259" s="194"/>
      <c r="S259" s="194"/>
    </row>
    <row r="260" s="191" customFormat="1" customHeight="1" spans="3:19">
      <c r="C260" s="192"/>
      <c r="H260" s="193"/>
      <c r="I260" s="193"/>
      <c r="J260" s="194"/>
      <c r="K260" s="194"/>
      <c r="L260" s="194"/>
      <c r="M260" s="194"/>
      <c r="N260" s="194"/>
      <c r="O260" s="194"/>
      <c r="P260" s="194"/>
      <c r="Q260" s="194"/>
      <c r="R260" s="194"/>
      <c r="S260" s="194"/>
    </row>
    <row r="261" s="191" customFormat="1" customHeight="1" spans="3:19">
      <c r="C261" s="192"/>
      <c r="H261" s="193"/>
      <c r="I261" s="193"/>
      <c r="J261" s="194"/>
      <c r="K261" s="194"/>
      <c r="L261" s="194"/>
      <c r="M261" s="194"/>
      <c r="N261" s="194"/>
      <c r="O261" s="194"/>
      <c r="P261" s="194"/>
      <c r="Q261" s="194"/>
      <c r="R261" s="194"/>
      <c r="S261" s="194"/>
    </row>
    <row r="262" s="191" customFormat="1" customHeight="1" spans="3:19">
      <c r="C262" s="192"/>
      <c r="H262" s="193"/>
      <c r="I262" s="193"/>
      <c r="J262" s="194"/>
      <c r="K262" s="194"/>
      <c r="L262" s="194"/>
      <c r="M262" s="194"/>
      <c r="N262" s="194"/>
      <c r="O262" s="194"/>
      <c r="P262" s="194"/>
      <c r="Q262" s="194"/>
      <c r="R262" s="194"/>
      <c r="S262" s="194"/>
    </row>
    <row r="263" s="191" customFormat="1" customHeight="1" spans="3:19">
      <c r="C263" s="192"/>
      <c r="H263" s="193"/>
      <c r="I263" s="193"/>
      <c r="J263" s="194"/>
      <c r="K263" s="194"/>
      <c r="L263" s="194"/>
      <c r="M263" s="194"/>
      <c r="N263" s="194"/>
      <c r="O263" s="194"/>
      <c r="P263" s="194"/>
      <c r="Q263" s="194"/>
      <c r="R263" s="194"/>
      <c r="S263" s="194"/>
    </row>
    <row r="264" s="191" customFormat="1" customHeight="1" spans="3:19">
      <c r="C264" s="192"/>
      <c r="H264" s="193"/>
      <c r="I264" s="193"/>
      <c r="J264" s="194"/>
      <c r="K264" s="194"/>
      <c r="L264" s="194"/>
      <c r="M264" s="194"/>
      <c r="N264" s="194"/>
      <c r="O264" s="194"/>
      <c r="P264" s="194"/>
      <c r="Q264" s="194"/>
      <c r="R264" s="194"/>
      <c r="S264" s="194"/>
    </row>
    <row r="265" s="191" customFormat="1" customHeight="1" spans="3:19">
      <c r="C265" s="192"/>
      <c r="H265" s="193"/>
      <c r="I265" s="193"/>
      <c r="J265" s="194"/>
      <c r="K265" s="194"/>
      <c r="L265" s="194"/>
      <c r="M265" s="194"/>
      <c r="N265" s="194"/>
      <c r="O265" s="194"/>
      <c r="P265" s="194"/>
      <c r="Q265" s="194"/>
      <c r="R265" s="194"/>
      <c r="S265" s="194"/>
    </row>
    <row r="266" s="191" customFormat="1" customHeight="1" spans="3:19">
      <c r="C266" s="192"/>
      <c r="H266" s="193"/>
      <c r="I266" s="193"/>
      <c r="J266" s="194"/>
      <c r="K266" s="194"/>
      <c r="L266" s="194"/>
      <c r="M266" s="194"/>
      <c r="N266" s="194"/>
      <c r="O266" s="194"/>
      <c r="P266" s="194"/>
      <c r="Q266" s="194"/>
      <c r="R266" s="194"/>
      <c r="S266" s="194"/>
    </row>
    <row r="267" s="191" customFormat="1" customHeight="1" spans="3:19">
      <c r="C267" s="192"/>
      <c r="H267" s="193"/>
      <c r="I267" s="193"/>
      <c r="J267" s="194"/>
      <c r="K267" s="194"/>
      <c r="L267" s="194"/>
      <c r="M267" s="194"/>
      <c r="N267" s="194"/>
      <c r="O267" s="194"/>
      <c r="P267" s="194"/>
      <c r="Q267" s="194"/>
      <c r="R267" s="194"/>
      <c r="S267" s="194"/>
    </row>
    <row r="268" s="191" customFormat="1" customHeight="1" spans="3:19">
      <c r="C268" s="192"/>
      <c r="H268" s="193"/>
      <c r="I268" s="193"/>
      <c r="J268" s="194"/>
      <c r="K268" s="194"/>
      <c r="L268" s="194"/>
      <c r="M268" s="194"/>
      <c r="N268" s="194"/>
      <c r="O268" s="194"/>
      <c r="P268" s="194"/>
      <c r="Q268" s="194"/>
      <c r="R268" s="194"/>
      <c r="S268" s="194"/>
    </row>
    <row r="269" s="191" customFormat="1" customHeight="1" spans="3:19">
      <c r="C269" s="192"/>
      <c r="H269" s="193"/>
      <c r="I269" s="193"/>
      <c r="J269" s="194"/>
      <c r="K269" s="194"/>
      <c r="L269" s="194"/>
      <c r="M269" s="194"/>
      <c r="N269" s="194"/>
      <c r="O269" s="194"/>
      <c r="P269" s="194"/>
      <c r="Q269" s="194"/>
      <c r="R269" s="194"/>
      <c r="S269" s="194"/>
    </row>
    <row r="270" s="191" customFormat="1" customHeight="1" spans="3:19">
      <c r="C270" s="192"/>
      <c r="H270" s="193"/>
      <c r="I270" s="193"/>
      <c r="J270" s="194"/>
      <c r="K270" s="194"/>
      <c r="L270" s="194"/>
      <c r="M270" s="194"/>
      <c r="N270" s="194"/>
      <c r="O270" s="194"/>
      <c r="P270" s="194"/>
      <c r="Q270" s="194"/>
      <c r="R270" s="194"/>
      <c r="S270" s="194"/>
    </row>
    <row r="271" s="191" customFormat="1" customHeight="1" spans="3:19">
      <c r="C271" s="192"/>
      <c r="H271" s="193"/>
      <c r="I271" s="193"/>
      <c r="J271" s="194"/>
      <c r="K271" s="194"/>
      <c r="L271" s="194"/>
      <c r="M271" s="194"/>
      <c r="N271" s="194"/>
      <c r="O271" s="194"/>
      <c r="P271" s="194"/>
      <c r="Q271" s="194"/>
      <c r="R271" s="194"/>
      <c r="S271" s="194"/>
    </row>
    <row r="272" s="191" customFormat="1" customHeight="1" spans="3:19">
      <c r="C272" s="192"/>
      <c r="H272" s="193"/>
      <c r="I272" s="193"/>
      <c r="J272" s="194"/>
      <c r="K272" s="194"/>
      <c r="L272" s="194"/>
      <c r="M272" s="194"/>
      <c r="N272" s="194"/>
      <c r="O272" s="194"/>
      <c r="P272" s="194"/>
      <c r="Q272" s="194"/>
      <c r="R272" s="194"/>
      <c r="S272" s="194"/>
    </row>
    <row r="273" s="191" customFormat="1" customHeight="1" spans="3:19">
      <c r="C273" s="192"/>
      <c r="H273" s="193"/>
      <c r="I273" s="193"/>
      <c r="J273" s="194"/>
      <c r="K273" s="194"/>
      <c r="L273" s="194"/>
      <c r="M273" s="194"/>
      <c r="N273" s="194"/>
      <c r="O273" s="194"/>
      <c r="P273" s="194"/>
      <c r="Q273" s="194"/>
      <c r="R273" s="194"/>
      <c r="S273" s="194"/>
    </row>
    <row r="274" s="191" customFormat="1" customHeight="1" spans="3:19">
      <c r="C274" s="192"/>
      <c r="H274" s="193"/>
      <c r="I274" s="193"/>
      <c r="J274" s="194"/>
      <c r="K274" s="194"/>
      <c r="L274" s="194"/>
      <c r="M274" s="194"/>
      <c r="N274" s="194"/>
      <c r="O274" s="194"/>
      <c r="P274" s="194"/>
      <c r="Q274" s="194"/>
      <c r="R274" s="194"/>
      <c r="S274" s="194"/>
    </row>
    <row r="275" s="191" customFormat="1" customHeight="1" spans="3:19">
      <c r="C275" s="192"/>
      <c r="H275" s="193"/>
      <c r="I275" s="193"/>
      <c r="J275" s="194"/>
      <c r="K275" s="194"/>
      <c r="L275" s="194"/>
      <c r="M275" s="194"/>
      <c r="N275" s="194"/>
      <c r="O275" s="194"/>
      <c r="P275" s="194"/>
      <c r="Q275" s="194"/>
      <c r="R275" s="194"/>
      <c r="S275" s="194"/>
    </row>
    <row r="276" s="191" customFormat="1" customHeight="1" spans="3:19">
      <c r="C276" s="192"/>
      <c r="H276" s="193"/>
      <c r="I276" s="193"/>
      <c r="J276" s="194"/>
      <c r="K276" s="194"/>
      <c r="L276" s="194"/>
      <c r="M276" s="194"/>
      <c r="N276" s="194"/>
      <c r="O276" s="194"/>
      <c r="P276" s="194"/>
      <c r="Q276" s="194"/>
      <c r="R276" s="194"/>
      <c r="S276" s="194"/>
    </row>
    <row r="277" s="191" customFormat="1" customHeight="1" spans="3:19">
      <c r="C277" s="192"/>
      <c r="H277" s="193"/>
      <c r="I277" s="193"/>
      <c r="J277" s="194"/>
      <c r="K277" s="194"/>
      <c r="L277" s="194"/>
      <c r="M277" s="194"/>
      <c r="N277" s="194"/>
      <c r="O277" s="194"/>
      <c r="P277" s="194"/>
      <c r="Q277" s="194"/>
      <c r="R277" s="194"/>
      <c r="S277" s="194"/>
    </row>
    <row r="278" s="191" customFormat="1" customHeight="1" spans="3:19">
      <c r="C278" s="192"/>
      <c r="H278" s="193"/>
      <c r="I278" s="193"/>
      <c r="J278" s="194"/>
      <c r="K278" s="194"/>
      <c r="L278" s="194"/>
      <c r="M278" s="194"/>
      <c r="N278" s="194"/>
      <c r="O278" s="194"/>
      <c r="P278" s="194"/>
      <c r="Q278" s="194"/>
      <c r="R278" s="194"/>
      <c r="S278" s="194"/>
    </row>
    <row r="279" s="191" customFormat="1" customHeight="1" spans="3:19">
      <c r="C279" s="192"/>
      <c r="H279" s="193"/>
      <c r="I279" s="193"/>
      <c r="J279" s="194"/>
      <c r="K279" s="194"/>
      <c r="L279" s="194"/>
      <c r="M279" s="194"/>
      <c r="N279" s="194"/>
      <c r="O279" s="194"/>
      <c r="P279" s="194"/>
      <c r="Q279" s="194"/>
      <c r="R279" s="194"/>
      <c r="S279" s="194"/>
    </row>
    <row r="280" s="191" customFormat="1" customHeight="1" spans="3:19">
      <c r="C280" s="192"/>
      <c r="H280" s="193"/>
      <c r="I280" s="193"/>
      <c r="J280" s="194"/>
      <c r="K280" s="194"/>
      <c r="L280" s="194"/>
      <c r="M280" s="194"/>
      <c r="N280" s="194"/>
      <c r="O280" s="194"/>
      <c r="P280" s="194"/>
      <c r="Q280" s="194"/>
      <c r="R280" s="194"/>
      <c r="S280" s="194"/>
    </row>
    <row r="281" s="191" customFormat="1" customHeight="1" spans="3:19">
      <c r="C281" s="192"/>
      <c r="H281" s="193"/>
      <c r="I281" s="193"/>
      <c r="J281" s="194"/>
      <c r="K281" s="194"/>
      <c r="L281" s="194"/>
      <c r="M281" s="194"/>
      <c r="N281" s="194"/>
      <c r="O281" s="194"/>
      <c r="P281" s="194"/>
      <c r="Q281" s="194"/>
      <c r="R281" s="194"/>
      <c r="S281" s="194"/>
    </row>
    <row r="282" s="191" customFormat="1" customHeight="1" spans="3:19">
      <c r="C282" s="192"/>
      <c r="H282" s="193"/>
      <c r="I282" s="193"/>
      <c r="J282" s="194"/>
      <c r="K282" s="194"/>
      <c r="L282" s="194"/>
      <c r="M282" s="194"/>
      <c r="N282" s="194"/>
      <c r="O282" s="194"/>
      <c r="P282" s="194"/>
      <c r="Q282" s="194"/>
      <c r="R282" s="194"/>
      <c r="S282" s="194"/>
    </row>
    <row r="283" s="191" customFormat="1" customHeight="1" spans="3:19">
      <c r="C283" s="192"/>
      <c r="H283" s="193"/>
      <c r="I283" s="193"/>
      <c r="J283" s="194"/>
      <c r="K283" s="194"/>
      <c r="L283" s="194"/>
      <c r="M283" s="194"/>
      <c r="N283" s="194"/>
      <c r="O283" s="194"/>
      <c r="P283" s="194"/>
      <c r="Q283" s="194"/>
      <c r="R283" s="194"/>
      <c r="S283" s="194"/>
    </row>
    <row r="284" s="191" customFormat="1" customHeight="1" spans="3:19">
      <c r="C284" s="192"/>
      <c r="H284" s="193"/>
      <c r="I284" s="193"/>
      <c r="J284" s="194"/>
      <c r="K284" s="194"/>
      <c r="L284" s="194"/>
      <c r="M284" s="194"/>
      <c r="N284" s="194"/>
      <c r="O284" s="194"/>
      <c r="P284" s="194"/>
      <c r="Q284" s="194"/>
      <c r="R284" s="194"/>
      <c r="S284" s="194"/>
    </row>
    <row r="285" s="191" customFormat="1" customHeight="1" spans="3:19">
      <c r="C285" s="192"/>
      <c r="H285" s="193"/>
      <c r="I285" s="193"/>
      <c r="J285" s="194"/>
      <c r="K285" s="194"/>
      <c r="L285" s="194"/>
      <c r="M285" s="194"/>
      <c r="N285" s="194"/>
      <c r="O285" s="194"/>
      <c r="P285" s="194"/>
      <c r="Q285" s="194"/>
      <c r="R285" s="194"/>
      <c r="S285" s="194"/>
    </row>
    <row r="286" s="191" customFormat="1" customHeight="1" spans="3:19">
      <c r="C286" s="192"/>
      <c r="H286" s="193"/>
      <c r="I286" s="193"/>
      <c r="J286" s="194"/>
      <c r="K286" s="194"/>
      <c r="L286" s="194"/>
      <c r="M286" s="194"/>
      <c r="N286" s="194"/>
      <c r="O286" s="194"/>
      <c r="P286" s="194"/>
      <c r="Q286" s="194"/>
      <c r="R286" s="194"/>
      <c r="S286" s="194"/>
    </row>
    <row r="287" s="191" customFormat="1" customHeight="1" spans="3:19">
      <c r="C287" s="192"/>
      <c r="H287" s="193"/>
      <c r="I287" s="193"/>
      <c r="J287" s="194"/>
      <c r="K287" s="194"/>
      <c r="L287" s="194"/>
      <c r="M287" s="194"/>
      <c r="N287" s="194"/>
      <c r="O287" s="194"/>
      <c r="P287" s="194"/>
      <c r="Q287" s="194"/>
      <c r="R287" s="194"/>
      <c r="S287" s="194"/>
    </row>
    <row r="288" s="191" customFormat="1" customHeight="1" spans="3:19">
      <c r="C288" s="192"/>
      <c r="H288" s="193"/>
      <c r="I288" s="193"/>
      <c r="J288" s="194"/>
      <c r="K288" s="194"/>
      <c r="L288" s="194"/>
      <c r="M288" s="194"/>
      <c r="N288" s="194"/>
      <c r="O288" s="194"/>
      <c r="P288" s="194"/>
      <c r="Q288" s="194"/>
      <c r="R288" s="194"/>
      <c r="S288" s="194"/>
    </row>
    <row r="289" s="191" customFormat="1" customHeight="1" spans="3:19">
      <c r="C289" s="192"/>
      <c r="H289" s="193"/>
      <c r="I289" s="193"/>
      <c r="J289" s="194"/>
      <c r="K289" s="194"/>
      <c r="L289" s="194"/>
      <c r="M289" s="194"/>
      <c r="N289" s="194"/>
      <c r="O289" s="194"/>
      <c r="P289" s="194"/>
      <c r="Q289" s="194"/>
      <c r="R289" s="194"/>
      <c r="S289" s="194"/>
    </row>
    <row r="290" s="191" customFormat="1" customHeight="1" spans="3:19">
      <c r="C290" s="192"/>
      <c r="H290" s="193"/>
      <c r="I290" s="193"/>
      <c r="J290" s="194"/>
      <c r="K290" s="194"/>
      <c r="L290" s="194"/>
      <c r="M290" s="194"/>
      <c r="N290" s="194"/>
      <c r="O290" s="194"/>
      <c r="P290" s="194"/>
      <c r="Q290" s="194"/>
      <c r="R290" s="194"/>
      <c r="S290" s="194"/>
    </row>
    <row r="291" s="191" customFormat="1" customHeight="1" spans="3:19">
      <c r="C291" s="192"/>
      <c r="H291" s="193"/>
      <c r="I291" s="193"/>
      <c r="J291" s="194"/>
      <c r="K291" s="194"/>
      <c r="L291" s="194"/>
      <c r="M291" s="194"/>
      <c r="N291" s="194"/>
      <c r="O291" s="194"/>
      <c r="P291" s="194"/>
      <c r="Q291" s="194"/>
      <c r="R291" s="194"/>
      <c r="S291" s="194"/>
    </row>
    <row r="292" s="191" customFormat="1" customHeight="1" spans="3:19">
      <c r="C292" s="192"/>
      <c r="H292" s="193"/>
      <c r="I292" s="193"/>
      <c r="J292" s="194"/>
      <c r="K292" s="194"/>
      <c r="L292" s="194"/>
      <c r="M292" s="194"/>
      <c r="N292" s="194"/>
      <c r="O292" s="194"/>
      <c r="P292" s="194"/>
      <c r="Q292" s="194"/>
      <c r="R292" s="194"/>
      <c r="S292" s="194"/>
    </row>
    <row r="293" s="191" customFormat="1" customHeight="1" spans="3:19">
      <c r="C293" s="192"/>
      <c r="H293" s="193"/>
      <c r="I293" s="193"/>
      <c r="J293" s="194"/>
      <c r="K293" s="194"/>
      <c r="L293" s="194"/>
      <c r="M293" s="194"/>
      <c r="N293" s="194"/>
      <c r="O293" s="194"/>
      <c r="P293" s="194"/>
      <c r="Q293" s="194"/>
      <c r="R293" s="194"/>
      <c r="S293" s="194"/>
    </row>
    <row r="294" s="191" customFormat="1" customHeight="1" spans="3:19">
      <c r="C294" s="192"/>
      <c r="H294" s="193"/>
      <c r="I294" s="193"/>
      <c r="J294" s="194"/>
      <c r="K294" s="194"/>
      <c r="L294" s="194"/>
      <c r="M294" s="194"/>
      <c r="N294" s="194"/>
      <c r="O294" s="194"/>
      <c r="P294" s="194"/>
      <c r="Q294" s="194"/>
      <c r="R294" s="194"/>
      <c r="S294" s="194"/>
    </row>
    <row r="295" s="191" customFormat="1" customHeight="1" spans="3:19">
      <c r="C295" s="192"/>
      <c r="H295" s="193"/>
      <c r="I295" s="193"/>
      <c r="J295" s="194"/>
      <c r="K295" s="194"/>
      <c r="L295" s="194"/>
      <c r="M295" s="194"/>
      <c r="N295" s="194"/>
      <c r="O295" s="194"/>
      <c r="P295" s="194"/>
      <c r="Q295" s="194"/>
      <c r="R295" s="194"/>
      <c r="S295" s="194"/>
    </row>
    <row r="296" s="191" customFormat="1" customHeight="1" spans="3:19">
      <c r="C296" s="192"/>
      <c r="H296" s="193"/>
      <c r="I296" s="193"/>
      <c r="J296" s="194"/>
      <c r="K296" s="194"/>
      <c r="L296" s="194"/>
      <c r="M296" s="194"/>
      <c r="N296" s="194"/>
      <c r="O296" s="194"/>
      <c r="P296" s="194"/>
      <c r="Q296" s="194"/>
      <c r="R296" s="194"/>
      <c r="S296" s="194"/>
    </row>
    <row r="297" s="191" customFormat="1" customHeight="1" spans="3:19">
      <c r="C297" s="192"/>
      <c r="H297" s="193"/>
      <c r="I297" s="193"/>
      <c r="J297" s="194"/>
      <c r="K297" s="194"/>
      <c r="L297" s="194"/>
      <c r="M297" s="194"/>
      <c r="N297" s="194"/>
      <c r="O297" s="194"/>
      <c r="P297" s="194"/>
      <c r="Q297" s="194"/>
      <c r="R297" s="194"/>
      <c r="S297" s="194"/>
    </row>
    <row r="298" s="191" customFormat="1" customHeight="1" spans="3:19">
      <c r="C298" s="192"/>
      <c r="H298" s="193"/>
      <c r="I298" s="193"/>
      <c r="J298" s="194"/>
      <c r="K298" s="194"/>
      <c r="L298" s="194"/>
      <c r="M298" s="194"/>
      <c r="N298" s="194"/>
      <c r="O298" s="194"/>
      <c r="P298" s="194"/>
      <c r="Q298" s="194"/>
      <c r="R298" s="194"/>
      <c r="S298" s="194"/>
    </row>
    <row r="299" s="191" customFormat="1" customHeight="1" spans="3:19">
      <c r="C299" s="192"/>
      <c r="H299" s="193"/>
      <c r="I299" s="193"/>
      <c r="J299" s="194"/>
      <c r="K299" s="194"/>
      <c r="L299" s="194"/>
      <c r="M299" s="194"/>
      <c r="N299" s="194"/>
      <c r="O299" s="194"/>
      <c r="P299" s="194"/>
      <c r="Q299" s="194"/>
      <c r="R299" s="194"/>
      <c r="S299" s="194"/>
    </row>
    <row r="300" s="191" customFormat="1" customHeight="1" spans="3:19">
      <c r="C300" s="192"/>
      <c r="H300" s="193"/>
      <c r="I300" s="193"/>
      <c r="J300" s="194"/>
      <c r="K300" s="194"/>
      <c r="L300" s="194"/>
      <c r="M300" s="194"/>
      <c r="N300" s="194"/>
      <c r="O300" s="194"/>
      <c r="P300" s="194"/>
      <c r="Q300" s="194"/>
      <c r="R300" s="194"/>
      <c r="S300" s="194"/>
    </row>
    <row r="301" s="191" customFormat="1" customHeight="1" spans="3:19">
      <c r="C301" s="192"/>
      <c r="H301" s="193"/>
      <c r="I301" s="193"/>
      <c r="J301" s="194"/>
      <c r="K301" s="194"/>
      <c r="L301" s="194"/>
      <c r="M301" s="194"/>
      <c r="N301" s="194"/>
      <c r="O301" s="194"/>
      <c r="P301" s="194"/>
      <c r="Q301" s="194"/>
      <c r="R301" s="194"/>
      <c r="S301" s="194"/>
    </row>
    <row r="302" s="191" customFormat="1" customHeight="1" spans="3:19">
      <c r="C302" s="192"/>
      <c r="H302" s="193"/>
      <c r="I302" s="193"/>
      <c r="J302" s="194"/>
      <c r="K302" s="194"/>
      <c r="L302" s="194"/>
      <c r="M302" s="194"/>
      <c r="N302" s="194"/>
      <c r="O302" s="194"/>
      <c r="P302" s="194"/>
      <c r="Q302" s="194"/>
      <c r="R302" s="194"/>
      <c r="S302" s="194"/>
    </row>
    <row r="303" s="191" customFormat="1" customHeight="1" spans="3:19">
      <c r="C303" s="192"/>
      <c r="H303" s="193"/>
      <c r="I303" s="193"/>
      <c r="J303" s="194"/>
      <c r="K303" s="194"/>
      <c r="L303" s="194"/>
      <c r="M303" s="194"/>
      <c r="N303" s="194"/>
      <c r="O303" s="194"/>
      <c r="P303" s="194"/>
      <c r="Q303" s="194"/>
      <c r="R303" s="194"/>
      <c r="S303" s="194"/>
    </row>
    <row r="304" s="191" customFormat="1" customHeight="1" spans="3:19">
      <c r="C304" s="192"/>
      <c r="H304" s="193"/>
      <c r="I304" s="193"/>
      <c r="J304" s="194"/>
      <c r="K304" s="194"/>
      <c r="L304" s="194"/>
      <c r="M304" s="194"/>
      <c r="N304" s="194"/>
      <c r="O304" s="194"/>
      <c r="P304" s="194"/>
      <c r="Q304" s="194"/>
      <c r="R304" s="194"/>
      <c r="S304" s="194"/>
    </row>
    <row r="305" s="191" customFormat="1" customHeight="1" spans="3:19">
      <c r="C305" s="192"/>
      <c r="H305" s="193"/>
      <c r="I305" s="193"/>
      <c r="J305" s="194"/>
      <c r="K305" s="194"/>
      <c r="L305" s="194"/>
      <c r="M305" s="194"/>
      <c r="N305" s="194"/>
      <c r="O305" s="194"/>
      <c r="P305" s="194"/>
      <c r="Q305" s="194"/>
      <c r="R305" s="194"/>
      <c r="S305" s="194"/>
    </row>
    <row r="306" s="191" customFormat="1" customHeight="1" spans="3:19">
      <c r="C306" s="192"/>
      <c r="H306" s="193"/>
      <c r="I306" s="193"/>
      <c r="J306" s="194"/>
      <c r="K306" s="194"/>
      <c r="L306" s="194"/>
      <c r="M306" s="194"/>
      <c r="N306" s="194"/>
      <c r="O306" s="194"/>
      <c r="P306" s="194"/>
      <c r="Q306" s="194"/>
      <c r="R306" s="194"/>
      <c r="S306" s="194"/>
    </row>
    <row r="307" s="191" customFormat="1" customHeight="1" spans="3:19">
      <c r="C307" s="192"/>
      <c r="H307" s="193"/>
      <c r="I307" s="193"/>
      <c r="J307" s="194"/>
      <c r="K307" s="194"/>
      <c r="L307" s="194"/>
      <c r="M307" s="194"/>
      <c r="N307" s="194"/>
      <c r="O307" s="194"/>
      <c r="P307" s="194"/>
      <c r="Q307" s="194"/>
      <c r="R307" s="194"/>
      <c r="S307" s="194"/>
    </row>
    <row r="308" s="191" customFormat="1" customHeight="1" spans="3:19">
      <c r="C308" s="192"/>
      <c r="H308" s="193"/>
      <c r="I308" s="193"/>
      <c r="J308" s="194"/>
      <c r="K308" s="194"/>
      <c r="L308" s="194"/>
      <c r="M308" s="194"/>
      <c r="N308" s="194"/>
      <c r="O308" s="194"/>
      <c r="P308" s="194"/>
      <c r="Q308" s="194"/>
      <c r="R308" s="194"/>
      <c r="S308" s="194"/>
    </row>
    <row r="309" s="191" customFormat="1" customHeight="1" spans="3:19">
      <c r="C309" s="192"/>
      <c r="H309" s="193"/>
      <c r="I309" s="193"/>
      <c r="J309" s="194"/>
      <c r="K309" s="194"/>
      <c r="L309" s="194"/>
      <c r="M309" s="194"/>
      <c r="N309" s="194"/>
      <c r="O309" s="194"/>
      <c r="P309" s="194"/>
      <c r="Q309" s="194"/>
      <c r="R309" s="194"/>
      <c r="S309" s="194"/>
    </row>
    <row r="310" s="191" customFormat="1" customHeight="1" spans="3:19">
      <c r="C310" s="192"/>
      <c r="H310" s="193"/>
      <c r="I310" s="193"/>
      <c r="J310" s="194"/>
      <c r="K310" s="194"/>
      <c r="L310" s="194"/>
      <c r="M310" s="194"/>
      <c r="N310" s="194"/>
      <c r="O310" s="194"/>
      <c r="P310" s="194"/>
      <c r="Q310" s="194"/>
      <c r="R310" s="194"/>
      <c r="S310" s="194"/>
    </row>
    <row r="311" s="191" customFormat="1" customHeight="1" spans="3:19">
      <c r="C311" s="192"/>
      <c r="H311" s="193"/>
      <c r="I311" s="193"/>
      <c r="J311" s="194"/>
      <c r="K311" s="194"/>
      <c r="L311" s="194"/>
      <c r="M311" s="194"/>
      <c r="N311" s="194"/>
      <c r="O311" s="194"/>
      <c r="P311" s="194"/>
      <c r="Q311" s="194"/>
      <c r="R311" s="194"/>
      <c r="S311" s="194"/>
    </row>
    <row r="312" s="191" customFormat="1" customHeight="1" spans="3:19">
      <c r="C312" s="192"/>
      <c r="H312" s="193"/>
      <c r="I312" s="193"/>
      <c r="J312" s="194"/>
      <c r="K312" s="194"/>
      <c r="L312" s="194"/>
      <c r="M312" s="194"/>
      <c r="N312" s="194"/>
      <c r="O312" s="194"/>
      <c r="P312" s="194"/>
      <c r="Q312" s="194"/>
      <c r="R312" s="194"/>
      <c r="S312" s="194"/>
    </row>
    <row r="313" s="191" customFormat="1" customHeight="1" spans="3:19">
      <c r="C313" s="192"/>
      <c r="H313" s="193"/>
      <c r="I313" s="193"/>
      <c r="J313" s="194"/>
      <c r="K313" s="194"/>
      <c r="L313" s="194"/>
      <c r="M313" s="194"/>
      <c r="N313" s="194"/>
      <c r="O313" s="194"/>
      <c r="P313" s="194"/>
      <c r="Q313" s="194"/>
      <c r="R313" s="194"/>
      <c r="S313" s="194"/>
    </row>
    <row r="314" s="191" customFormat="1" customHeight="1" spans="3:19">
      <c r="C314" s="192"/>
      <c r="H314" s="193"/>
      <c r="I314" s="193"/>
      <c r="J314" s="194"/>
      <c r="K314" s="194"/>
      <c r="L314" s="194"/>
      <c r="M314" s="194"/>
      <c r="N314" s="194"/>
      <c r="O314" s="194"/>
      <c r="P314" s="194"/>
      <c r="Q314" s="194"/>
      <c r="R314" s="194"/>
      <c r="S314" s="194"/>
    </row>
    <row r="315" s="191" customFormat="1" customHeight="1" spans="3:19">
      <c r="C315" s="192"/>
      <c r="H315" s="193"/>
      <c r="I315" s="193"/>
      <c r="J315" s="194"/>
      <c r="K315" s="194"/>
      <c r="L315" s="194"/>
      <c r="M315" s="194"/>
      <c r="N315" s="194"/>
      <c r="O315" s="194"/>
      <c r="P315" s="194"/>
      <c r="Q315" s="194"/>
      <c r="R315" s="194"/>
      <c r="S315" s="194"/>
    </row>
    <row r="316" s="191" customFormat="1" customHeight="1" spans="3:19">
      <c r="C316" s="192"/>
      <c r="H316" s="193"/>
      <c r="I316" s="193"/>
      <c r="J316" s="194"/>
      <c r="K316" s="194"/>
      <c r="L316" s="194"/>
      <c r="M316" s="194"/>
      <c r="N316" s="194"/>
      <c r="O316" s="194"/>
      <c r="P316" s="194"/>
      <c r="Q316" s="194"/>
      <c r="R316" s="194"/>
      <c r="S316" s="194"/>
    </row>
    <row r="317" s="191" customFormat="1" customHeight="1" spans="3:19">
      <c r="C317" s="192"/>
      <c r="H317" s="193"/>
      <c r="I317" s="193"/>
      <c r="J317" s="194"/>
      <c r="K317" s="194"/>
      <c r="L317" s="194"/>
      <c r="M317" s="194"/>
      <c r="N317" s="194"/>
      <c r="O317" s="194"/>
      <c r="P317" s="194"/>
      <c r="Q317" s="194"/>
      <c r="R317" s="194"/>
      <c r="S317" s="194"/>
    </row>
    <row r="318" s="191" customFormat="1" customHeight="1" spans="3:19">
      <c r="C318" s="192"/>
      <c r="H318" s="193"/>
      <c r="I318" s="193"/>
      <c r="J318" s="194"/>
      <c r="K318" s="194"/>
      <c r="L318" s="194"/>
      <c r="M318" s="194"/>
      <c r="N318" s="194"/>
      <c r="O318" s="194"/>
      <c r="P318" s="194"/>
      <c r="Q318" s="194"/>
      <c r="R318" s="194"/>
      <c r="S318" s="194"/>
    </row>
    <row r="319" s="191" customFormat="1" customHeight="1" spans="3:19">
      <c r="C319" s="192"/>
      <c r="H319" s="193"/>
      <c r="I319" s="193"/>
      <c r="J319" s="194"/>
      <c r="K319" s="194"/>
      <c r="L319" s="194"/>
      <c r="M319" s="194"/>
      <c r="N319" s="194"/>
      <c r="O319" s="194"/>
      <c r="P319" s="194"/>
      <c r="Q319" s="194"/>
      <c r="R319" s="194"/>
      <c r="S319" s="194"/>
    </row>
    <row r="320" s="191" customFormat="1" customHeight="1" spans="3:19">
      <c r="C320" s="192"/>
      <c r="H320" s="193"/>
      <c r="I320" s="193"/>
      <c r="J320" s="194"/>
      <c r="K320" s="194"/>
      <c r="L320" s="194"/>
      <c r="M320" s="194"/>
      <c r="N320" s="194"/>
      <c r="O320" s="194"/>
      <c r="P320" s="194"/>
      <c r="Q320" s="194"/>
      <c r="R320" s="194"/>
      <c r="S320" s="194"/>
    </row>
    <row r="321" s="191" customFormat="1" customHeight="1" spans="3:19">
      <c r="C321" s="192"/>
      <c r="H321" s="193"/>
      <c r="I321" s="193"/>
      <c r="J321" s="194"/>
      <c r="K321" s="194"/>
      <c r="L321" s="194"/>
      <c r="M321" s="194"/>
      <c r="N321" s="194"/>
      <c r="O321" s="194"/>
      <c r="P321" s="194"/>
      <c r="Q321" s="194"/>
      <c r="R321" s="194"/>
      <c r="S321" s="194"/>
    </row>
    <row r="322" s="191" customFormat="1" customHeight="1" spans="3:19">
      <c r="C322" s="192"/>
      <c r="H322" s="193"/>
      <c r="I322" s="193"/>
      <c r="J322" s="194"/>
      <c r="K322" s="194"/>
      <c r="L322" s="194"/>
      <c r="M322" s="194"/>
      <c r="N322" s="194"/>
      <c r="O322" s="194"/>
      <c r="P322" s="194"/>
      <c r="Q322" s="194"/>
      <c r="R322" s="194"/>
      <c r="S322" s="194"/>
    </row>
    <row r="323" s="191" customFormat="1" customHeight="1" spans="3:19">
      <c r="C323" s="192"/>
      <c r="H323" s="193"/>
      <c r="I323" s="193"/>
      <c r="J323" s="194"/>
      <c r="K323" s="194"/>
      <c r="L323" s="194"/>
      <c r="M323" s="194"/>
      <c r="N323" s="194"/>
      <c r="O323" s="194"/>
      <c r="P323" s="194"/>
      <c r="Q323" s="194"/>
      <c r="R323" s="194"/>
      <c r="S323" s="194"/>
    </row>
    <row r="324" s="191" customFormat="1" customHeight="1" spans="3:19">
      <c r="C324" s="192"/>
      <c r="H324" s="193"/>
      <c r="I324" s="193"/>
      <c r="J324" s="194"/>
      <c r="K324" s="194"/>
      <c r="L324" s="194"/>
      <c r="M324" s="194"/>
      <c r="N324" s="194"/>
      <c r="O324" s="194"/>
      <c r="P324" s="194"/>
      <c r="Q324" s="194"/>
      <c r="R324" s="194"/>
      <c r="S324" s="194"/>
    </row>
    <row r="325" s="191" customFormat="1" customHeight="1" spans="3:19">
      <c r="C325" s="192"/>
      <c r="H325" s="193"/>
      <c r="I325" s="193"/>
      <c r="J325" s="194"/>
      <c r="K325" s="194"/>
      <c r="L325" s="194"/>
      <c r="M325" s="194"/>
      <c r="N325" s="194"/>
      <c r="O325" s="194"/>
      <c r="P325" s="194"/>
      <c r="Q325" s="194"/>
      <c r="R325" s="194"/>
      <c r="S325" s="194"/>
    </row>
    <row r="326" s="191" customFormat="1" customHeight="1" spans="3:19">
      <c r="C326" s="192"/>
      <c r="H326" s="193"/>
      <c r="I326" s="193"/>
      <c r="J326" s="194"/>
      <c r="K326" s="194"/>
      <c r="L326" s="194"/>
      <c r="M326" s="194"/>
      <c r="N326" s="194"/>
      <c r="O326" s="194"/>
      <c r="P326" s="194"/>
      <c r="Q326" s="194"/>
      <c r="R326" s="194"/>
      <c r="S326" s="194"/>
    </row>
    <row r="327" s="191" customFormat="1" customHeight="1" spans="3:19">
      <c r="C327" s="192"/>
      <c r="H327" s="193"/>
      <c r="I327" s="193"/>
      <c r="J327" s="194"/>
      <c r="K327" s="194"/>
      <c r="L327" s="194"/>
      <c r="M327" s="194"/>
      <c r="N327" s="194"/>
      <c r="O327" s="194"/>
      <c r="P327" s="194"/>
      <c r="Q327" s="194"/>
      <c r="R327" s="194"/>
      <c r="S327" s="194"/>
    </row>
    <row r="328" s="191" customFormat="1" customHeight="1" spans="3:19">
      <c r="C328" s="192"/>
      <c r="H328" s="193"/>
      <c r="I328" s="193"/>
      <c r="J328" s="194"/>
      <c r="K328" s="194"/>
      <c r="L328" s="194"/>
      <c r="M328" s="194"/>
      <c r="N328" s="194"/>
      <c r="O328" s="194"/>
      <c r="P328" s="194"/>
      <c r="Q328" s="194"/>
      <c r="R328" s="194"/>
      <c r="S328" s="194"/>
    </row>
    <row r="329" s="191" customFormat="1" customHeight="1" spans="3:19">
      <c r="C329" s="192"/>
      <c r="H329" s="193"/>
      <c r="I329" s="193"/>
      <c r="J329" s="194"/>
      <c r="K329" s="194"/>
      <c r="L329" s="194"/>
      <c r="M329" s="194"/>
      <c r="N329" s="194"/>
      <c r="O329" s="194"/>
      <c r="P329" s="194"/>
      <c r="Q329" s="194"/>
      <c r="R329" s="194"/>
      <c r="S329" s="194"/>
    </row>
    <row r="330" s="191" customFormat="1" customHeight="1" spans="3:19">
      <c r="C330" s="192"/>
      <c r="H330" s="193"/>
      <c r="I330" s="193"/>
      <c r="J330" s="194"/>
      <c r="K330" s="194"/>
      <c r="L330" s="194"/>
      <c r="M330" s="194"/>
      <c r="N330" s="194"/>
      <c r="O330" s="194"/>
      <c r="P330" s="194"/>
      <c r="Q330" s="194"/>
      <c r="R330" s="194"/>
      <c r="S330" s="194"/>
    </row>
    <row r="331" s="191" customFormat="1" customHeight="1" spans="3:19">
      <c r="C331" s="192"/>
      <c r="H331" s="193"/>
      <c r="I331" s="193"/>
      <c r="J331" s="194"/>
      <c r="K331" s="194"/>
      <c r="L331" s="194"/>
      <c r="M331" s="194"/>
      <c r="N331" s="194"/>
      <c r="O331" s="194"/>
      <c r="P331" s="194"/>
      <c r="Q331" s="194"/>
      <c r="R331" s="194"/>
      <c r="S331" s="194"/>
    </row>
    <row r="332" s="191" customFormat="1" customHeight="1" spans="3:19">
      <c r="C332" s="192"/>
      <c r="H332" s="193"/>
      <c r="I332" s="193"/>
      <c r="J332" s="194"/>
      <c r="K332" s="194"/>
      <c r="L332" s="194"/>
      <c r="M332" s="194"/>
      <c r="N332" s="194"/>
      <c r="O332" s="194"/>
      <c r="P332" s="194"/>
      <c r="Q332" s="194"/>
      <c r="R332" s="194"/>
      <c r="S332" s="194"/>
    </row>
    <row r="333" s="191" customFormat="1" customHeight="1" spans="3:19">
      <c r="C333" s="192"/>
      <c r="H333" s="193"/>
      <c r="I333" s="193"/>
      <c r="J333" s="194"/>
      <c r="K333" s="194"/>
      <c r="L333" s="194"/>
      <c r="M333" s="194"/>
      <c r="N333" s="194"/>
      <c r="O333" s="194"/>
      <c r="P333" s="194"/>
      <c r="Q333" s="194"/>
      <c r="R333" s="194"/>
      <c r="S333" s="194"/>
    </row>
    <row r="334" s="191" customFormat="1" customHeight="1" spans="3:19">
      <c r="C334" s="192"/>
      <c r="H334" s="193"/>
      <c r="I334" s="193"/>
      <c r="J334" s="194"/>
      <c r="K334" s="194"/>
      <c r="L334" s="194"/>
      <c r="M334" s="194"/>
      <c r="N334" s="194"/>
      <c r="O334" s="194"/>
      <c r="P334" s="194"/>
      <c r="Q334" s="194"/>
      <c r="R334" s="194"/>
      <c r="S334" s="194"/>
    </row>
    <row r="335" s="191" customFormat="1" customHeight="1" spans="3:19">
      <c r="C335" s="192"/>
      <c r="H335" s="193"/>
      <c r="I335" s="193"/>
      <c r="J335" s="194"/>
      <c r="K335" s="194"/>
      <c r="L335" s="194"/>
      <c r="M335" s="194"/>
      <c r="N335" s="194"/>
      <c r="O335" s="194"/>
      <c r="P335" s="194"/>
      <c r="Q335" s="194"/>
      <c r="R335" s="194"/>
      <c r="S335" s="194"/>
    </row>
    <row r="336" s="191" customFormat="1" customHeight="1" spans="3:19">
      <c r="C336" s="192"/>
      <c r="H336" s="193"/>
      <c r="I336" s="193"/>
      <c r="J336" s="194"/>
      <c r="K336" s="194"/>
      <c r="L336" s="194"/>
      <c r="M336" s="194"/>
      <c r="N336" s="194"/>
      <c r="O336" s="194"/>
      <c r="P336" s="194"/>
      <c r="Q336" s="194"/>
      <c r="R336" s="194"/>
      <c r="S336" s="194"/>
    </row>
    <row r="337" s="191" customFormat="1" ht="350" customHeight="1" spans="3:19">
      <c r="C337" s="192"/>
      <c r="H337" s="193"/>
      <c r="I337" s="193"/>
      <c r="J337" s="194"/>
      <c r="K337" s="194"/>
      <c r="L337" s="194"/>
      <c r="M337" s="194"/>
      <c r="N337" s="194"/>
      <c r="O337" s="194"/>
      <c r="P337" s="194"/>
      <c r="Q337" s="194"/>
      <c r="R337" s="194"/>
      <c r="S337" s="194"/>
    </row>
    <row r="338" s="191" customFormat="1" customHeight="1" spans="3:19">
      <c r="C338" s="192"/>
      <c r="H338" s="193"/>
      <c r="I338" s="193"/>
      <c r="J338" s="194"/>
      <c r="K338" s="194"/>
      <c r="L338" s="194"/>
      <c r="M338" s="194"/>
      <c r="N338" s="194"/>
      <c r="O338" s="194"/>
      <c r="P338" s="194"/>
      <c r="Q338" s="194"/>
      <c r="R338" s="194"/>
      <c r="S338" s="194"/>
    </row>
    <row r="339" s="191" customFormat="1" customHeight="1" spans="3:19">
      <c r="C339" s="192"/>
      <c r="H339" s="193"/>
      <c r="I339" s="193"/>
      <c r="J339" s="194"/>
      <c r="K339" s="194"/>
      <c r="L339" s="194"/>
      <c r="M339" s="194"/>
      <c r="N339" s="194"/>
      <c r="O339" s="194"/>
      <c r="P339" s="194"/>
      <c r="Q339" s="194"/>
      <c r="R339" s="194"/>
      <c r="S339" s="194"/>
    </row>
    <row r="340" s="191" customFormat="1" ht="273" customHeight="1" spans="3:19">
      <c r="C340" s="192"/>
      <c r="H340" s="193"/>
      <c r="I340" s="193"/>
      <c r="J340" s="194"/>
      <c r="K340" s="194"/>
      <c r="L340" s="194"/>
      <c r="M340" s="194"/>
      <c r="N340" s="194"/>
      <c r="O340" s="194"/>
      <c r="P340" s="194"/>
      <c r="Q340" s="194"/>
      <c r="R340" s="194"/>
      <c r="S340" s="194"/>
    </row>
    <row r="341" s="191" customFormat="1" customHeight="1" spans="3:19">
      <c r="C341" s="192"/>
      <c r="H341" s="193"/>
      <c r="I341" s="193"/>
      <c r="J341" s="194"/>
      <c r="K341" s="194"/>
      <c r="L341" s="194"/>
      <c r="M341" s="194"/>
      <c r="N341" s="194"/>
      <c r="O341" s="194"/>
      <c r="P341" s="194"/>
      <c r="Q341" s="194"/>
      <c r="R341" s="194"/>
      <c r="S341" s="194"/>
    </row>
    <row r="342" s="191" customFormat="1" customHeight="1" spans="3:19">
      <c r="C342" s="192"/>
      <c r="H342" s="193"/>
      <c r="I342" s="193"/>
      <c r="J342" s="194"/>
      <c r="K342" s="194"/>
      <c r="L342" s="194"/>
      <c r="M342" s="194"/>
      <c r="N342" s="194"/>
      <c r="O342" s="194"/>
      <c r="P342" s="194"/>
      <c r="Q342" s="194"/>
      <c r="R342" s="194"/>
      <c r="S342" s="194"/>
    </row>
    <row r="343" s="191" customFormat="1" customHeight="1" spans="3:19">
      <c r="C343" s="192"/>
      <c r="H343" s="193"/>
      <c r="I343" s="193"/>
      <c r="J343" s="194"/>
      <c r="K343" s="194"/>
      <c r="L343" s="194"/>
      <c r="M343" s="194"/>
      <c r="N343" s="194"/>
      <c r="O343" s="194"/>
      <c r="P343" s="194"/>
      <c r="Q343" s="194"/>
      <c r="R343" s="194"/>
      <c r="S343" s="194"/>
    </row>
    <row r="344" s="191" customFormat="1" customHeight="1" spans="3:19">
      <c r="C344" s="192"/>
      <c r="H344" s="193"/>
      <c r="I344" s="193"/>
      <c r="J344" s="194"/>
      <c r="K344" s="194"/>
      <c r="L344" s="194"/>
      <c r="M344" s="194"/>
      <c r="N344" s="194"/>
      <c r="O344" s="194"/>
      <c r="P344" s="194"/>
      <c r="Q344" s="194"/>
      <c r="R344" s="194"/>
      <c r="S344" s="194"/>
    </row>
    <row r="345" s="191" customFormat="1" customHeight="1" spans="3:19">
      <c r="C345" s="192"/>
      <c r="H345" s="193"/>
      <c r="I345" s="193"/>
      <c r="J345" s="194"/>
      <c r="K345" s="194"/>
      <c r="L345" s="194"/>
      <c r="M345" s="194"/>
      <c r="N345" s="194"/>
      <c r="O345" s="194"/>
      <c r="P345" s="194"/>
      <c r="Q345" s="194"/>
      <c r="R345" s="194"/>
      <c r="S345" s="194"/>
    </row>
    <row r="346" s="191" customFormat="1" customHeight="1" spans="3:19">
      <c r="C346" s="192"/>
      <c r="H346" s="193"/>
      <c r="I346" s="193"/>
      <c r="J346" s="194"/>
      <c r="K346" s="194"/>
      <c r="L346" s="194"/>
      <c r="M346" s="194"/>
      <c r="N346" s="194"/>
      <c r="O346" s="194"/>
      <c r="P346" s="194"/>
      <c r="Q346" s="194"/>
      <c r="R346" s="194"/>
      <c r="S346" s="194"/>
    </row>
    <row r="347" s="191" customFormat="1" customHeight="1" spans="3:19">
      <c r="C347" s="192"/>
      <c r="H347" s="193"/>
      <c r="I347" s="193"/>
      <c r="J347" s="194"/>
      <c r="K347" s="194"/>
      <c r="L347" s="194"/>
      <c r="M347" s="194"/>
      <c r="N347" s="194"/>
      <c r="O347" s="194"/>
      <c r="P347" s="194"/>
      <c r="Q347" s="194"/>
      <c r="R347" s="194"/>
      <c r="S347" s="194"/>
    </row>
    <row r="348" s="191" customFormat="1" customHeight="1" spans="3:19">
      <c r="C348" s="192"/>
      <c r="H348" s="193"/>
      <c r="I348" s="193"/>
      <c r="J348" s="194"/>
      <c r="K348" s="194"/>
      <c r="L348" s="194"/>
      <c r="M348" s="194"/>
      <c r="N348" s="194"/>
      <c r="O348" s="194"/>
      <c r="P348" s="194"/>
      <c r="Q348" s="194"/>
      <c r="R348" s="194"/>
      <c r="S348" s="194"/>
    </row>
    <row r="349" s="191" customFormat="1" customHeight="1" spans="3:19">
      <c r="C349" s="192"/>
      <c r="H349" s="193"/>
      <c r="I349" s="193"/>
      <c r="J349" s="194"/>
      <c r="K349" s="194"/>
      <c r="L349" s="194"/>
      <c r="M349" s="194"/>
      <c r="N349" s="194"/>
      <c r="O349" s="194"/>
      <c r="P349" s="194"/>
      <c r="Q349" s="194"/>
      <c r="R349" s="194"/>
      <c r="S349" s="194"/>
    </row>
    <row r="350" s="191" customFormat="1" customHeight="1" spans="3:19">
      <c r="C350" s="192"/>
      <c r="H350" s="193"/>
      <c r="I350" s="193"/>
      <c r="J350" s="194"/>
      <c r="K350" s="194"/>
      <c r="L350" s="194"/>
      <c r="M350" s="194"/>
      <c r="N350" s="194"/>
      <c r="O350" s="194"/>
      <c r="P350" s="194"/>
      <c r="Q350" s="194"/>
      <c r="R350" s="194"/>
      <c r="S350" s="194"/>
    </row>
    <row r="351" s="191" customFormat="1" customHeight="1" spans="3:19">
      <c r="C351" s="192"/>
      <c r="H351" s="193"/>
      <c r="I351" s="193"/>
      <c r="J351" s="194"/>
      <c r="K351" s="194"/>
      <c r="L351" s="194"/>
      <c r="M351" s="194"/>
      <c r="N351" s="194"/>
      <c r="O351" s="194"/>
      <c r="P351" s="194"/>
      <c r="Q351" s="194"/>
      <c r="R351" s="194"/>
      <c r="S351" s="194"/>
    </row>
    <row r="352" s="191" customFormat="1" customHeight="1" spans="3:19">
      <c r="C352" s="192"/>
      <c r="H352" s="193"/>
      <c r="I352" s="193"/>
      <c r="J352" s="194"/>
      <c r="K352" s="194"/>
      <c r="L352" s="194"/>
      <c r="M352" s="194"/>
      <c r="N352" s="194"/>
      <c r="O352" s="194"/>
      <c r="P352" s="194"/>
      <c r="Q352" s="194"/>
      <c r="R352" s="194"/>
      <c r="S352" s="194"/>
    </row>
    <row r="353" s="191" customFormat="1" customHeight="1" spans="3:19">
      <c r="C353" s="192"/>
      <c r="H353" s="193"/>
      <c r="I353" s="193"/>
      <c r="J353" s="194"/>
      <c r="K353" s="194"/>
      <c r="L353" s="194"/>
      <c r="M353" s="194"/>
      <c r="N353" s="194"/>
      <c r="O353" s="194"/>
      <c r="P353" s="194"/>
      <c r="Q353" s="194"/>
      <c r="R353" s="194"/>
      <c r="S353" s="194"/>
    </row>
    <row r="354" s="191" customFormat="1" customHeight="1" spans="3:19">
      <c r="C354" s="192"/>
      <c r="H354" s="193"/>
      <c r="I354" s="193"/>
      <c r="J354" s="194"/>
      <c r="K354" s="194"/>
      <c r="L354" s="194"/>
      <c r="M354" s="194"/>
      <c r="N354" s="194"/>
      <c r="O354" s="194"/>
      <c r="P354" s="194"/>
      <c r="Q354" s="194"/>
      <c r="R354" s="194"/>
      <c r="S354" s="194"/>
    </row>
    <row r="355" s="191" customFormat="1" customHeight="1" spans="3:19">
      <c r="C355" s="192"/>
      <c r="H355" s="193"/>
      <c r="I355" s="193"/>
      <c r="J355" s="194"/>
      <c r="K355" s="194"/>
      <c r="L355" s="194"/>
      <c r="M355" s="194"/>
      <c r="N355" s="194"/>
      <c r="O355" s="194"/>
      <c r="P355" s="194"/>
      <c r="Q355" s="194"/>
      <c r="R355" s="194"/>
      <c r="S355" s="194"/>
    </row>
    <row r="356" s="191" customFormat="1" customHeight="1" spans="3:19">
      <c r="C356" s="192"/>
      <c r="H356" s="193"/>
      <c r="I356" s="193"/>
      <c r="J356" s="194"/>
      <c r="K356" s="194"/>
      <c r="L356" s="194"/>
      <c r="M356" s="194"/>
      <c r="N356" s="194"/>
      <c r="O356" s="194"/>
      <c r="P356" s="194"/>
      <c r="Q356" s="194"/>
      <c r="R356" s="194"/>
      <c r="S356" s="194"/>
    </row>
    <row r="357" s="191" customFormat="1" customHeight="1" spans="3:19">
      <c r="C357" s="192"/>
      <c r="H357" s="193"/>
      <c r="I357" s="193"/>
      <c r="J357" s="194"/>
      <c r="K357" s="194"/>
      <c r="L357" s="194"/>
      <c r="M357" s="194"/>
      <c r="N357" s="194"/>
      <c r="O357" s="194"/>
      <c r="P357" s="194"/>
      <c r="Q357" s="194"/>
      <c r="R357" s="194"/>
      <c r="S357" s="194"/>
    </row>
    <row r="358" s="191" customFormat="1" customHeight="1" spans="3:19">
      <c r="C358" s="192"/>
      <c r="H358" s="193"/>
      <c r="I358" s="193"/>
      <c r="J358" s="194"/>
      <c r="K358" s="194"/>
      <c r="L358" s="194"/>
      <c r="M358" s="194"/>
      <c r="N358" s="194"/>
      <c r="O358" s="194"/>
      <c r="P358" s="194"/>
      <c r="Q358" s="194"/>
      <c r="R358" s="194"/>
      <c r="S358" s="194"/>
    </row>
    <row r="359" s="191" customFormat="1" customHeight="1" spans="3:19">
      <c r="C359" s="192"/>
      <c r="H359" s="193"/>
      <c r="I359" s="193"/>
      <c r="J359" s="194"/>
      <c r="K359" s="194"/>
      <c r="L359" s="194"/>
      <c r="M359" s="194"/>
      <c r="N359" s="194"/>
      <c r="O359" s="194"/>
      <c r="P359" s="194"/>
      <c r="Q359" s="194"/>
      <c r="R359" s="194"/>
      <c r="S359" s="194"/>
    </row>
    <row r="360" s="191" customFormat="1" customHeight="1" spans="3:19">
      <c r="C360" s="192"/>
      <c r="H360" s="193"/>
      <c r="I360" s="193"/>
      <c r="J360" s="194"/>
      <c r="K360" s="194"/>
      <c r="L360" s="194"/>
      <c r="M360" s="194"/>
      <c r="N360" s="194"/>
      <c r="O360" s="194"/>
      <c r="P360" s="194"/>
      <c r="Q360" s="194"/>
      <c r="R360" s="194"/>
      <c r="S360" s="194"/>
    </row>
    <row r="361" s="191" customFormat="1" customHeight="1" spans="3:19">
      <c r="C361" s="192"/>
      <c r="H361" s="193"/>
      <c r="I361" s="193"/>
      <c r="J361" s="194"/>
      <c r="K361" s="194"/>
      <c r="L361" s="194"/>
      <c r="M361" s="194"/>
      <c r="N361" s="194"/>
      <c r="O361" s="194"/>
      <c r="P361" s="194"/>
      <c r="Q361" s="194"/>
      <c r="R361" s="194"/>
      <c r="S361" s="194"/>
    </row>
    <row r="362" s="191" customFormat="1" customHeight="1" spans="3:19">
      <c r="C362" s="192"/>
      <c r="H362" s="193"/>
      <c r="I362" s="193"/>
      <c r="J362" s="194"/>
      <c r="K362" s="194"/>
      <c r="L362" s="194"/>
      <c r="M362" s="194"/>
      <c r="N362" s="194"/>
      <c r="O362" s="194"/>
      <c r="P362" s="194"/>
      <c r="Q362" s="194"/>
      <c r="R362" s="194"/>
      <c r="S362" s="194"/>
    </row>
    <row r="363" s="191" customFormat="1" customHeight="1" spans="3:19">
      <c r="C363" s="192"/>
      <c r="H363" s="193"/>
      <c r="I363" s="193"/>
      <c r="J363" s="194"/>
      <c r="K363" s="194"/>
      <c r="L363" s="194"/>
      <c r="M363" s="194"/>
      <c r="N363" s="194"/>
      <c r="O363" s="194"/>
      <c r="P363" s="194"/>
      <c r="Q363" s="194"/>
      <c r="R363" s="194"/>
      <c r="S363" s="194"/>
    </row>
    <row r="364" s="191" customFormat="1" customHeight="1" spans="3:19">
      <c r="C364" s="192"/>
      <c r="H364" s="193"/>
      <c r="I364" s="193"/>
      <c r="J364" s="194"/>
      <c r="K364" s="194"/>
      <c r="L364" s="194"/>
      <c r="M364" s="194"/>
      <c r="N364" s="194"/>
      <c r="O364" s="194"/>
      <c r="P364" s="194"/>
      <c r="Q364" s="194"/>
      <c r="R364" s="194"/>
      <c r="S364" s="194"/>
    </row>
    <row r="365" s="191" customFormat="1" customHeight="1" spans="3:19">
      <c r="C365" s="192"/>
      <c r="H365" s="193"/>
      <c r="I365" s="193"/>
      <c r="J365" s="194"/>
      <c r="K365" s="194"/>
      <c r="L365" s="194"/>
      <c r="M365" s="194"/>
      <c r="N365" s="194"/>
      <c r="O365" s="194"/>
      <c r="P365" s="194"/>
      <c r="Q365" s="194"/>
      <c r="R365" s="194"/>
      <c r="S365" s="194"/>
    </row>
    <row r="366" s="191" customFormat="1" customHeight="1" spans="3:19">
      <c r="C366" s="192"/>
      <c r="H366" s="193"/>
      <c r="I366" s="193"/>
      <c r="J366" s="194"/>
      <c r="K366" s="194"/>
      <c r="L366" s="194"/>
      <c r="M366" s="194"/>
      <c r="N366" s="194"/>
      <c r="O366" s="194"/>
      <c r="P366" s="194"/>
      <c r="Q366" s="194"/>
      <c r="R366" s="194"/>
      <c r="S366" s="194"/>
    </row>
    <row r="367" s="191" customFormat="1" customHeight="1" spans="3:19">
      <c r="C367" s="192"/>
      <c r="H367" s="193"/>
      <c r="I367" s="193"/>
      <c r="J367" s="194"/>
      <c r="K367" s="194"/>
      <c r="L367" s="194"/>
      <c r="M367" s="194"/>
      <c r="N367" s="194"/>
      <c r="O367" s="194"/>
      <c r="P367" s="194"/>
      <c r="Q367" s="194"/>
      <c r="R367" s="194"/>
      <c r="S367" s="194"/>
    </row>
    <row r="368" s="191" customFormat="1" customHeight="1" spans="3:19">
      <c r="C368" s="192"/>
      <c r="H368" s="193"/>
      <c r="I368" s="193"/>
      <c r="J368" s="194"/>
      <c r="K368" s="194"/>
      <c r="L368" s="194"/>
      <c r="M368" s="194"/>
      <c r="N368" s="194"/>
      <c r="O368" s="194"/>
      <c r="P368" s="194"/>
      <c r="Q368" s="194"/>
      <c r="R368" s="194"/>
      <c r="S368" s="194"/>
    </row>
    <row r="369" s="191" customFormat="1" customHeight="1" spans="3:19">
      <c r="C369" s="192"/>
      <c r="H369" s="193"/>
      <c r="I369" s="193"/>
      <c r="J369" s="194"/>
      <c r="K369" s="194"/>
      <c r="L369" s="194"/>
      <c r="M369" s="194"/>
      <c r="N369" s="194"/>
      <c r="O369" s="194"/>
      <c r="P369" s="194"/>
      <c r="Q369" s="194"/>
      <c r="R369" s="194"/>
      <c r="S369" s="194"/>
    </row>
    <row r="370" s="191" customFormat="1" customHeight="1" spans="3:19">
      <c r="C370" s="192"/>
      <c r="H370" s="193"/>
      <c r="I370" s="193"/>
      <c r="J370" s="194"/>
      <c r="K370" s="194"/>
      <c r="L370" s="194"/>
      <c r="M370" s="194"/>
      <c r="N370" s="194"/>
      <c r="O370" s="194"/>
      <c r="P370" s="194"/>
      <c r="Q370" s="194"/>
      <c r="R370" s="194"/>
      <c r="S370" s="194"/>
    </row>
    <row r="371" s="191" customFormat="1" customHeight="1" spans="3:19">
      <c r="C371" s="192"/>
      <c r="H371" s="193"/>
      <c r="I371" s="193"/>
      <c r="J371" s="194"/>
      <c r="K371" s="194"/>
      <c r="L371" s="194"/>
      <c r="M371" s="194"/>
      <c r="N371" s="194"/>
      <c r="O371" s="194"/>
      <c r="P371" s="194"/>
      <c r="Q371" s="194"/>
      <c r="R371" s="194"/>
      <c r="S371" s="194"/>
    </row>
    <row r="372" s="191" customFormat="1" customHeight="1" spans="3:19">
      <c r="C372" s="192"/>
      <c r="H372" s="193"/>
      <c r="I372" s="193"/>
      <c r="J372" s="194"/>
      <c r="K372" s="194"/>
      <c r="L372" s="194"/>
      <c r="M372" s="194"/>
      <c r="N372" s="194"/>
      <c r="O372" s="194"/>
      <c r="P372" s="194"/>
      <c r="Q372" s="194"/>
      <c r="R372" s="194"/>
      <c r="S372" s="194"/>
    </row>
    <row r="373" s="191" customFormat="1" customHeight="1" spans="3:19">
      <c r="C373" s="192"/>
      <c r="H373" s="193"/>
      <c r="I373" s="193"/>
      <c r="J373" s="194"/>
      <c r="K373" s="194"/>
      <c r="L373" s="194"/>
      <c r="M373" s="194"/>
      <c r="N373" s="194"/>
      <c r="O373" s="194"/>
      <c r="P373" s="194"/>
      <c r="Q373" s="194"/>
      <c r="R373" s="194"/>
      <c r="S373" s="194"/>
    </row>
    <row r="374" s="191" customFormat="1" customHeight="1" spans="3:19">
      <c r="C374" s="192"/>
      <c r="H374" s="193"/>
      <c r="I374" s="193"/>
      <c r="J374" s="194"/>
      <c r="K374" s="194"/>
      <c r="L374" s="194"/>
      <c r="M374" s="194"/>
      <c r="N374" s="194"/>
      <c r="O374" s="194"/>
      <c r="P374" s="194"/>
      <c r="Q374" s="194"/>
      <c r="R374" s="194"/>
      <c r="S374" s="194"/>
    </row>
    <row r="375" s="191" customFormat="1" customHeight="1" spans="3:19">
      <c r="C375" s="192"/>
      <c r="H375" s="193"/>
      <c r="I375" s="193"/>
      <c r="J375" s="194"/>
      <c r="K375" s="194"/>
      <c r="L375" s="194"/>
      <c r="M375" s="194"/>
      <c r="N375" s="194"/>
      <c r="O375" s="194"/>
      <c r="P375" s="194"/>
      <c r="Q375" s="194"/>
      <c r="R375" s="194"/>
      <c r="S375" s="194"/>
    </row>
    <row r="376" s="191" customFormat="1" customHeight="1" spans="3:19">
      <c r="C376" s="192"/>
      <c r="H376" s="193"/>
      <c r="I376" s="193"/>
      <c r="J376" s="194"/>
      <c r="K376" s="194"/>
      <c r="L376" s="194"/>
      <c r="M376" s="194"/>
      <c r="N376" s="194"/>
      <c r="O376" s="194"/>
      <c r="P376" s="194"/>
      <c r="Q376" s="194"/>
      <c r="R376" s="194"/>
      <c r="S376" s="194"/>
    </row>
    <row r="377" s="191" customFormat="1" customHeight="1" spans="3:19">
      <c r="C377" s="192"/>
      <c r="H377" s="193"/>
      <c r="I377" s="193"/>
      <c r="J377" s="194"/>
      <c r="K377" s="194"/>
      <c r="L377" s="194"/>
      <c r="M377" s="194"/>
      <c r="N377" s="194"/>
      <c r="O377" s="194"/>
      <c r="P377" s="194"/>
      <c r="Q377" s="194"/>
      <c r="R377" s="194"/>
      <c r="S377" s="194"/>
    </row>
    <row r="378" s="191" customFormat="1" customHeight="1" spans="3:19">
      <c r="C378" s="192"/>
      <c r="H378" s="193"/>
      <c r="I378" s="193"/>
      <c r="J378" s="194"/>
      <c r="K378" s="194"/>
      <c r="L378" s="194"/>
      <c r="M378" s="194"/>
      <c r="N378" s="194"/>
      <c r="O378" s="194"/>
      <c r="P378" s="194"/>
      <c r="Q378" s="194"/>
      <c r="R378" s="194"/>
      <c r="S378" s="194"/>
    </row>
    <row r="379" s="191" customFormat="1" customHeight="1" spans="3:19">
      <c r="C379" s="192"/>
      <c r="H379" s="193"/>
      <c r="I379" s="193"/>
      <c r="J379" s="194"/>
      <c r="K379" s="194"/>
      <c r="L379" s="194"/>
      <c r="M379" s="194"/>
      <c r="N379" s="194"/>
      <c r="O379" s="194"/>
      <c r="P379" s="194"/>
      <c r="Q379" s="194"/>
      <c r="R379" s="194"/>
      <c r="S379" s="194"/>
    </row>
    <row r="380" s="191" customFormat="1" customHeight="1" spans="3:19">
      <c r="C380" s="192"/>
      <c r="H380" s="193"/>
      <c r="I380" s="193"/>
      <c r="J380" s="194"/>
      <c r="K380" s="194"/>
      <c r="L380" s="194"/>
      <c r="M380" s="194"/>
      <c r="N380" s="194"/>
      <c r="O380" s="194"/>
      <c r="P380" s="194"/>
      <c r="Q380" s="194"/>
      <c r="R380" s="194"/>
      <c r="S380" s="194"/>
    </row>
    <row r="381" s="191" customFormat="1" customHeight="1" spans="3:19">
      <c r="C381" s="192"/>
      <c r="H381" s="193"/>
      <c r="I381" s="193"/>
      <c r="J381" s="194"/>
      <c r="K381" s="194"/>
      <c r="L381" s="194"/>
      <c r="M381" s="194"/>
      <c r="N381" s="194"/>
      <c r="O381" s="194"/>
      <c r="P381" s="194"/>
      <c r="Q381" s="194"/>
      <c r="R381" s="194"/>
      <c r="S381" s="194"/>
    </row>
    <row r="382" s="191" customFormat="1" customHeight="1" spans="3:19">
      <c r="C382" s="192"/>
      <c r="H382" s="193"/>
      <c r="I382" s="193"/>
      <c r="J382" s="194"/>
      <c r="K382" s="194"/>
      <c r="L382" s="194"/>
      <c r="M382" s="194"/>
      <c r="N382" s="194"/>
      <c r="O382" s="194"/>
      <c r="P382" s="194"/>
      <c r="Q382" s="194"/>
      <c r="R382" s="194"/>
      <c r="S382" s="194"/>
    </row>
    <row r="383" s="191" customFormat="1" customHeight="1" spans="3:19">
      <c r="C383" s="192"/>
      <c r="H383" s="193"/>
      <c r="I383" s="193"/>
      <c r="J383" s="194"/>
      <c r="K383" s="194"/>
      <c r="L383" s="194"/>
      <c r="M383" s="194"/>
      <c r="N383" s="194"/>
      <c r="O383" s="194"/>
      <c r="P383" s="194"/>
      <c r="Q383" s="194"/>
      <c r="R383" s="194"/>
      <c r="S383" s="194"/>
    </row>
    <row r="384" s="191" customFormat="1" customHeight="1" spans="3:19">
      <c r="C384" s="192"/>
      <c r="H384" s="193"/>
      <c r="I384" s="193"/>
      <c r="J384" s="194"/>
      <c r="K384" s="194"/>
      <c r="L384" s="194"/>
      <c r="M384" s="194"/>
      <c r="N384" s="194"/>
      <c r="O384" s="194"/>
      <c r="P384" s="194"/>
      <c r="Q384" s="194"/>
      <c r="R384" s="194"/>
      <c r="S384" s="194"/>
    </row>
    <row r="385" s="191" customFormat="1" customHeight="1" spans="3:19">
      <c r="C385" s="192"/>
      <c r="H385" s="193"/>
      <c r="I385" s="193"/>
      <c r="J385" s="194"/>
      <c r="K385" s="194"/>
      <c r="L385" s="194"/>
      <c r="M385" s="194"/>
      <c r="N385" s="194"/>
      <c r="O385" s="194"/>
      <c r="P385" s="194"/>
      <c r="Q385" s="194"/>
      <c r="R385" s="194"/>
      <c r="S385" s="194"/>
    </row>
    <row r="386" s="191" customFormat="1" customHeight="1" spans="3:19">
      <c r="C386" s="192"/>
      <c r="H386" s="193"/>
      <c r="I386" s="193"/>
      <c r="J386" s="194"/>
      <c r="K386" s="194"/>
      <c r="L386" s="194"/>
      <c r="M386" s="194"/>
      <c r="N386" s="194"/>
      <c r="O386" s="194"/>
      <c r="P386" s="194"/>
      <c r="Q386" s="194"/>
      <c r="R386" s="194"/>
      <c r="S386" s="194"/>
    </row>
    <row r="387" s="191" customFormat="1" customHeight="1" spans="3:19">
      <c r="C387" s="192"/>
      <c r="H387" s="193"/>
      <c r="I387" s="193"/>
      <c r="J387" s="194"/>
      <c r="K387" s="194"/>
      <c r="L387" s="194"/>
      <c r="M387" s="194"/>
      <c r="N387" s="194"/>
      <c r="O387" s="194"/>
      <c r="P387" s="194"/>
      <c r="Q387" s="194"/>
      <c r="R387" s="194"/>
      <c r="S387" s="194"/>
    </row>
    <row r="388" s="191" customFormat="1" customHeight="1" spans="3:19">
      <c r="C388" s="192"/>
      <c r="H388" s="193"/>
      <c r="I388" s="193"/>
      <c r="J388" s="194"/>
      <c r="K388" s="194"/>
      <c r="L388" s="194"/>
      <c r="M388" s="194"/>
      <c r="N388" s="194"/>
      <c r="O388" s="194"/>
      <c r="P388" s="194"/>
      <c r="Q388" s="194"/>
      <c r="R388" s="194"/>
      <c r="S388" s="194"/>
    </row>
    <row r="389" s="191" customFormat="1" customHeight="1" spans="3:19">
      <c r="C389" s="192"/>
      <c r="H389" s="193"/>
      <c r="I389" s="193"/>
      <c r="J389" s="194"/>
      <c r="K389" s="194"/>
      <c r="L389" s="194"/>
      <c r="M389" s="194"/>
      <c r="N389" s="194"/>
      <c r="O389" s="194"/>
      <c r="P389" s="194"/>
      <c r="Q389" s="194"/>
      <c r="R389" s="194"/>
      <c r="S389" s="194"/>
    </row>
    <row r="390" s="191" customFormat="1" customHeight="1" spans="3:19">
      <c r="C390" s="192"/>
      <c r="H390" s="193"/>
      <c r="I390" s="193"/>
      <c r="J390" s="194"/>
      <c r="K390" s="194"/>
      <c r="L390" s="194"/>
      <c r="M390" s="194"/>
      <c r="N390" s="194"/>
      <c r="O390" s="194"/>
      <c r="P390" s="194"/>
      <c r="Q390" s="194"/>
      <c r="R390" s="194"/>
      <c r="S390" s="194"/>
    </row>
    <row r="391" s="191" customFormat="1" customHeight="1" spans="3:19">
      <c r="C391" s="192"/>
      <c r="H391" s="193"/>
      <c r="I391" s="193"/>
      <c r="J391" s="194"/>
      <c r="K391" s="194"/>
      <c r="L391" s="194"/>
      <c r="M391" s="194"/>
      <c r="N391" s="194"/>
      <c r="O391" s="194"/>
      <c r="P391" s="194"/>
      <c r="Q391" s="194"/>
      <c r="R391" s="194"/>
      <c r="S391" s="194"/>
    </row>
    <row r="392" s="191" customFormat="1" customHeight="1" spans="3:19">
      <c r="C392" s="192"/>
      <c r="H392" s="193"/>
      <c r="I392" s="193"/>
      <c r="J392" s="194"/>
      <c r="K392" s="194"/>
      <c r="L392" s="194"/>
      <c r="M392" s="194"/>
      <c r="N392" s="194"/>
      <c r="O392" s="194"/>
      <c r="P392" s="194"/>
      <c r="Q392" s="194"/>
      <c r="R392" s="194"/>
      <c r="S392" s="194"/>
    </row>
    <row r="393" s="191" customFormat="1" customHeight="1" spans="3:19">
      <c r="C393" s="192"/>
      <c r="H393" s="193"/>
      <c r="I393" s="193"/>
      <c r="J393" s="194"/>
      <c r="K393" s="194"/>
      <c r="L393" s="194"/>
      <c r="M393" s="194"/>
      <c r="N393" s="194"/>
      <c r="O393" s="194"/>
      <c r="P393" s="194"/>
      <c r="Q393" s="194"/>
      <c r="R393" s="194"/>
      <c r="S393" s="194"/>
    </row>
    <row r="394" s="191" customFormat="1" customHeight="1" spans="3:19">
      <c r="C394" s="192"/>
      <c r="H394" s="193"/>
      <c r="I394" s="193"/>
      <c r="J394" s="194"/>
      <c r="K394" s="194"/>
      <c r="L394" s="194"/>
      <c r="M394" s="194"/>
      <c r="N394" s="194"/>
      <c r="O394" s="194"/>
      <c r="P394" s="194"/>
      <c r="Q394" s="194"/>
      <c r="R394" s="194"/>
      <c r="S394" s="194"/>
    </row>
    <row r="395" s="191" customFormat="1" customHeight="1" spans="3:19">
      <c r="C395" s="192"/>
      <c r="H395" s="193"/>
      <c r="I395" s="193"/>
      <c r="J395" s="194"/>
      <c r="K395" s="194"/>
      <c r="L395" s="194"/>
      <c r="M395" s="194"/>
      <c r="N395" s="194"/>
      <c r="O395" s="194"/>
      <c r="P395" s="194"/>
      <c r="Q395" s="194"/>
      <c r="R395" s="194"/>
      <c r="S395" s="194"/>
    </row>
    <row r="396" s="191" customFormat="1" customHeight="1" spans="3:19">
      <c r="C396" s="192"/>
      <c r="H396" s="193"/>
      <c r="I396" s="193"/>
      <c r="J396" s="194"/>
      <c r="K396" s="194"/>
      <c r="L396" s="194"/>
      <c r="M396" s="194"/>
      <c r="N396" s="194"/>
      <c r="O396" s="194"/>
      <c r="P396" s="194"/>
      <c r="Q396" s="194"/>
      <c r="R396" s="194"/>
      <c r="S396" s="194"/>
    </row>
    <row r="397" s="191" customFormat="1" customHeight="1" spans="3:19">
      <c r="C397" s="192"/>
      <c r="H397" s="193"/>
      <c r="I397" s="193"/>
      <c r="J397" s="194"/>
      <c r="K397" s="194"/>
      <c r="L397" s="194"/>
      <c r="M397" s="194"/>
      <c r="N397" s="194"/>
      <c r="O397" s="194"/>
      <c r="P397" s="194"/>
      <c r="Q397" s="194"/>
      <c r="R397" s="194"/>
      <c r="S397" s="194"/>
    </row>
    <row r="398" s="191" customFormat="1" customHeight="1" spans="3:19">
      <c r="C398" s="192"/>
      <c r="H398" s="193"/>
      <c r="I398" s="193"/>
      <c r="J398" s="194"/>
      <c r="K398" s="194"/>
      <c r="L398" s="194"/>
      <c r="M398" s="194"/>
      <c r="N398" s="194"/>
      <c r="O398" s="194"/>
      <c r="P398" s="194"/>
      <c r="Q398" s="194"/>
      <c r="R398" s="194"/>
      <c r="S398" s="194"/>
    </row>
    <row r="399" s="191" customFormat="1" customHeight="1" spans="3:19">
      <c r="C399" s="192"/>
      <c r="H399" s="193"/>
      <c r="I399" s="193"/>
      <c r="J399" s="194"/>
      <c r="K399" s="194"/>
      <c r="L399" s="194"/>
      <c r="M399" s="194"/>
      <c r="N399" s="194"/>
      <c r="O399" s="194"/>
      <c r="P399" s="194"/>
      <c r="Q399" s="194"/>
      <c r="R399" s="194"/>
      <c r="S399" s="194"/>
    </row>
    <row r="400" s="191" customFormat="1" customHeight="1" spans="3:19">
      <c r="C400" s="192"/>
      <c r="H400" s="193"/>
      <c r="I400" s="193"/>
      <c r="J400" s="194"/>
      <c r="K400" s="194"/>
      <c r="L400" s="194"/>
      <c r="M400" s="194"/>
      <c r="N400" s="194"/>
      <c r="O400" s="194"/>
      <c r="P400" s="194"/>
      <c r="Q400" s="194"/>
      <c r="R400" s="194"/>
      <c r="S400" s="194"/>
    </row>
    <row r="401" s="191" customFormat="1" customHeight="1" spans="3:19">
      <c r="C401" s="192"/>
      <c r="H401" s="193"/>
      <c r="I401" s="193"/>
      <c r="J401" s="194"/>
      <c r="K401" s="194"/>
      <c r="L401" s="194"/>
      <c r="M401" s="194"/>
      <c r="N401" s="194"/>
      <c r="O401" s="194"/>
      <c r="P401" s="194"/>
      <c r="Q401" s="194"/>
      <c r="R401" s="194"/>
      <c r="S401" s="194"/>
    </row>
    <row r="402" s="191" customFormat="1" customHeight="1" spans="3:19">
      <c r="C402" s="192"/>
      <c r="H402" s="193"/>
      <c r="I402" s="193"/>
      <c r="J402" s="194"/>
      <c r="K402" s="194"/>
      <c r="L402" s="194"/>
      <c r="M402" s="194"/>
      <c r="N402" s="194"/>
      <c r="O402" s="194"/>
      <c r="P402" s="194"/>
      <c r="Q402" s="194"/>
      <c r="R402" s="194"/>
      <c r="S402" s="194"/>
    </row>
    <row r="403" s="191" customFormat="1" customHeight="1" spans="3:19">
      <c r="C403" s="192"/>
      <c r="H403" s="193"/>
      <c r="I403" s="193"/>
      <c r="J403" s="194"/>
      <c r="K403" s="194"/>
      <c r="L403" s="194"/>
      <c r="M403" s="194"/>
      <c r="N403" s="194"/>
      <c r="O403" s="194"/>
      <c r="P403" s="194"/>
      <c r="Q403" s="194"/>
      <c r="R403" s="194"/>
      <c r="S403" s="194"/>
    </row>
    <row r="404" s="191" customFormat="1" customHeight="1" spans="3:19">
      <c r="C404" s="192"/>
      <c r="H404" s="193"/>
      <c r="I404" s="193"/>
      <c r="J404" s="194"/>
      <c r="K404" s="194"/>
      <c r="L404" s="194"/>
      <c r="M404" s="194"/>
      <c r="N404" s="194"/>
      <c r="O404" s="194"/>
      <c r="P404" s="194"/>
      <c r="Q404" s="194"/>
      <c r="R404" s="194"/>
      <c r="S404" s="194"/>
    </row>
    <row r="405" s="191" customFormat="1" customHeight="1" spans="3:19">
      <c r="C405" s="192"/>
      <c r="H405" s="193"/>
      <c r="I405" s="193"/>
      <c r="J405" s="194"/>
      <c r="K405" s="194"/>
      <c r="L405" s="194"/>
      <c r="M405" s="194"/>
      <c r="N405" s="194"/>
      <c r="O405" s="194"/>
      <c r="P405" s="194"/>
      <c r="Q405" s="194"/>
      <c r="R405" s="194"/>
      <c r="S405" s="194"/>
    </row>
    <row r="406" s="191" customFormat="1" customHeight="1" spans="3:19">
      <c r="C406" s="192"/>
      <c r="H406" s="193"/>
      <c r="I406" s="193"/>
      <c r="J406" s="194"/>
      <c r="K406" s="194"/>
      <c r="L406" s="194"/>
      <c r="M406" s="194"/>
      <c r="N406" s="194"/>
      <c r="O406" s="194"/>
      <c r="P406" s="194"/>
      <c r="Q406" s="194"/>
      <c r="R406" s="194"/>
      <c r="S406" s="194"/>
    </row>
    <row r="407" s="191" customFormat="1" customHeight="1" spans="3:19">
      <c r="C407" s="192"/>
      <c r="H407" s="193"/>
      <c r="I407" s="193"/>
      <c r="J407" s="194"/>
      <c r="K407" s="194"/>
      <c r="L407" s="194"/>
      <c r="M407" s="194"/>
      <c r="N407" s="194"/>
      <c r="O407" s="194"/>
      <c r="P407" s="194"/>
      <c r="Q407" s="194"/>
      <c r="R407" s="194"/>
      <c r="S407" s="194"/>
    </row>
    <row r="408" s="191" customFormat="1" customHeight="1" spans="3:19">
      <c r="C408" s="192"/>
      <c r="H408" s="193"/>
      <c r="I408" s="193"/>
      <c r="J408" s="194"/>
      <c r="K408" s="194"/>
      <c r="L408" s="194"/>
      <c r="M408" s="194"/>
      <c r="N408" s="194"/>
      <c r="O408" s="194"/>
      <c r="P408" s="194"/>
      <c r="Q408" s="194"/>
      <c r="R408" s="194"/>
      <c r="S408" s="194"/>
    </row>
    <row r="409" s="191" customFormat="1" customHeight="1" spans="3:19">
      <c r="C409" s="192"/>
      <c r="H409" s="193"/>
      <c r="I409" s="193"/>
      <c r="J409" s="194"/>
      <c r="K409" s="194"/>
      <c r="L409" s="194"/>
      <c r="M409" s="194"/>
      <c r="N409" s="194"/>
      <c r="O409" s="194"/>
      <c r="P409" s="194"/>
      <c r="Q409" s="194"/>
      <c r="R409" s="194"/>
      <c r="S409" s="194"/>
    </row>
    <row r="410" s="191" customFormat="1" customHeight="1" spans="3:19">
      <c r="C410" s="192"/>
      <c r="H410" s="193"/>
      <c r="I410" s="193"/>
      <c r="J410" s="194"/>
      <c r="K410" s="194"/>
      <c r="L410" s="194"/>
      <c r="M410" s="194"/>
      <c r="N410" s="194"/>
      <c r="O410" s="194"/>
      <c r="P410" s="194"/>
      <c r="Q410" s="194"/>
      <c r="R410" s="194"/>
      <c r="S410" s="194"/>
    </row>
    <row r="411" s="191" customFormat="1" customHeight="1" spans="3:19">
      <c r="C411" s="192"/>
      <c r="H411" s="193"/>
      <c r="I411" s="193"/>
      <c r="J411" s="194"/>
      <c r="K411" s="194"/>
      <c r="L411" s="194"/>
      <c r="M411" s="194"/>
      <c r="N411" s="194"/>
      <c r="O411" s="194"/>
      <c r="P411" s="194"/>
      <c r="Q411" s="194"/>
      <c r="R411" s="194"/>
      <c r="S411" s="194"/>
    </row>
    <row r="412" s="191" customFormat="1" customHeight="1" spans="3:19">
      <c r="C412" s="192"/>
      <c r="H412" s="193"/>
      <c r="I412" s="193"/>
      <c r="J412" s="194"/>
      <c r="K412" s="194"/>
      <c r="L412" s="194"/>
      <c r="M412" s="194"/>
      <c r="N412" s="194"/>
      <c r="O412" s="194"/>
      <c r="P412" s="194"/>
      <c r="Q412" s="194"/>
      <c r="R412" s="194"/>
      <c r="S412" s="194"/>
    </row>
    <row r="413" s="191" customFormat="1" customHeight="1" spans="3:19">
      <c r="C413" s="192"/>
      <c r="H413" s="193"/>
      <c r="I413" s="193"/>
      <c r="J413" s="194"/>
      <c r="K413" s="194"/>
      <c r="L413" s="194"/>
      <c r="M413" s="194"/>
      <c r="N413" s="194"/>
      <c r="O413" s="194"/>
      <c r="P413" s="194"/>
      <c r="Q413" s="194"/>
      <c r="R413" s="194"/>
      <c r="S413" s="194"/>
    </row>
    <row r="414" s="191" customFormat="1" customHeight="1" spans="3:19">
      <c r="C414" s="192"/>
      <c r="H414" s="193"/>
      <c r="I414" s="193"/>
      <c r="J414" s="194"/>
      <c r="K414" s="194"/>
      <c r="L414" s="194"/>
      <c r="M414" s="194"/>
      <c r="N414" s="194"/>
      <c r="O414" s="194"/>
      <c r="P414" s="194"/>
      <c r="Q414" s="194"/>
      <c r="R414" s="194"/>
      <c r="S414" s="194"/>
    </row>
    <row r="415" s="191" customFormat="1" customHeight="1" spans="3:19">
      <c r="C415" s="192"/>
      <c r="H415" s="193"/>
      <c r="I415" s="193"/>
      <c r="J415" s="194"/>
      <c r="K415" s="194"/>
      <c r="L415" s="194"/>
      <c r="M415" s="194"/>
      <c r="N415" s="194"/>
      <c r="O415" s="194"/>
      <c r="P415" s="194"/>
      <c r="Q415" s="194"/>
      <c r="R415" s="194"/>
      <c r="S415" s="194"/>
    </row>
    <row r="416" s="191" customFormat="1" customHeight="1" spans="3:19">
      <c r="C416" s="192"/>
      <c r="H416" s="193"/>
      <c r="I416" s="193"/>
      <c r="J416" s="194"/>
      <c r="K416" s="194"/>
      <c r="L416" s="194"/>
      <c r="M416" s="194"/>
      <c r="N416" s="194"/>
      <c r="O416" s="194"/>
      <c r="P416" s="194"/>
      <c r="Q416" s="194"/>
      <c r="R416" s="194"/>
      <c r="S416" s="194"/>
    </row>
    <row r="417" s="191" customFormat="1" customHeight="1" spans="3:19">
      <c r="C417" s="192"/>
      <c r="H417" s="193"/>
      <c r="I417" s="193"/>
      <c r="J417" s="194"/>
      <c r="K417" s="194"/>
      <c r="L417" s="194"/>
      <c r="M417" s="194"/>
      <c r="N417" s="194"/>
      <c r="O417" s="194"/>
      <c r="P417" s="194"/>
      <c r="Q417" s="194"/>
      <c r="R417" s="194"/>
      <c r="S417" s="194"/>
    </row>
    <row r="418" s="191" customFormat="1" customHeight="1" spans="3:19">
      <c r="C418" s="192"/>
      <c r="H418" s="193"/>
      <c r="I418" s="193"/>
      <c r="J418" s="194"/>
      <c r="K418" s="194"/>
      <c r="L418" s="194"/>
      <c r="M418" s="194"/>
      <c r="N418" s="194"/>
      <c r="O418" s="194"/>
      <c r="P418" s="194"/>
      <c r="Q418" s="194"/>
      <c r="R418" s="194"/>
      <c r="S418" s="194"/>
    </row>
    <row r="419" s="191" customFormat="1" customHeight="1" spans="3:19">
      <c r="C419" s="192"/>
      <c r="H419" s="193"/>
      <c r="I419" s="193"/>
      <c r="J419" s="194"/>
      <c r="K419" s="194"/>
      <c r="L419" s="194"/>
      <c r="M419" s="194"/>
      <c r="N419" s="194"/>
      <c r="O419" s="194"/>
      <c r="P419" s="194"/>
      <c r="Q419" s="194"/>
      <c r="R419" s="194"/>
      <c r="S419" s="194"/>
    </row>
    <row r="420" s="191" customFormat="1" customHeight="1" spans="3:19">
      <c r="C420" s="192"/>
      <c r="H420" s="193"/>
      <c r="I420" s="193"/>
      <c r="J420" s="194"/>
      <c r="K420" s="194"/>
      <c r="L420" s="194"/>
      <c r="M420" s="194"/>
      <c r="N420" s="194"/>
      <c r="O420" s="194"/>
      <c r="P420" s="194"/>
      <c r="Q420" s="194"/>
      <c r="R420" s="194"/>
      <c r="S420" s="194"/>
    </row>
    <row r="421" s="191" customFormat="1" customHeight="1" spans="3:19">
      <c r="C421" s="192"/>
      <c r="H421" s="193"/>
      <c r="I421" s="193"/>
      <c r="J421" s="194"/>
      <c r="K421" s="194"/>
      <c r="L421" s="194"/>
      <c r="M421" s="194"/>
      <c r="N421" s="194"/>
      <c r="O421" s="194"/>
      <c r="P421" s="194"/>
      <c r="Q421" s="194"/>
      <c r="R421" s="194"/>
      <c r="S421" s="194"/>
    </row>
    <row r="422" s="191" customFormat="1" customHeight="1" spans="3:19">
      <c r="C422" s="192"/>
      <c r="H422" s="193"/>
      <c r="I422" s="193"/>
      <c r="J422" s="194"/>
      <c r="K422" s="194"/>
      <c r="L422" s="194"/>
      <c r="M422" s="194"/>
      <c r="N422" s="194"/>
      <c r="O422" s="194"/>
      <c r="P422" s="194"/>
      <c r="Q422" s="194"/>
      <c r="R422" s="194"/>
      <c r="S422" s="194"/>
    </row>
    <row r="423" s="191" customFormat="1" customHeight="1" spans="3:19">
      <c r="C423" s="192"/>
      <c r="H423" s="193"/>
      <c r="I423" s="193"/>
      <c r="J423" s="194"/>
      <c r="K423" s="194"/>
      <c r="L423" s="194"/>
      <c r="M423" s="194"/>
      <c r="N423" s="194"/>
      <c r="O423" s="194"/>
      <c r="P423" s="194"/>
      <c r="Q423" s="194"/>
      <c r="R423" s="194"/>
      <c r="S423" s="194"/>
    </row>
    <row r="424" s="191" customFormat="1" customHeight="1" spans="3:19">
      <c r="C424" s="192"/>
      <c r="H424" s="193"/>
      <c r="I424" s="193"/>
      <c r="J424" s="194"/>
      <c r="K424" s="194"/>
      <c r="L424" s="194"/>
      <c r="M424" s="194"/>
      <c r="N424" s="194"/>
      <c r="O424" s="194"/>
      <c r="P424" s="194"/>
      <c r="Q424" s="194"/>
      <c r="R424" s="194"/>
      <c r="S424" s="194"/>
    </row>
    <row r="425" s="191" customFormat="1" customHeight="1" spans="3:19">
      <c r="C425" s="192"/>
      <c r="H425" s="193"/>
      <c r="I425" s="193"/>
      <c r="J425" s="194"/>
      <c r="K425" s="194"/>
      <c r="L425" s="194"/>
      <c r="M425" s="194"/>
      <c r="N425" s="194"/>
      <c r="O425" s="194"/>
      <c r="P425" s="194"/>
      <c r="Q425" s="194"/>
      <c r="R425" s="194"/>
      <c r="S425" s="194"/>
    </row>
    <row r="426" s="191" customFormat="1" customHeight="1" spans="3:19">
      <c r="C426" s="192"/>
      <c r="H426" s="193"/>
      <c r="I426" s="193"/>
      <c r="J426" s="194"/>
      <c r="K426" s="194"/>
      <c r="L426" s="194"/>
      <c r="M426" s="194"/>
      <c r="N426" s="194"/>
      <c r="O426" s="194"/>
      <c r="P426" s="194"/>
      <c r="Q426" s="194"/>
      <c r="R426" s="194"/>
      <c r="S426" s="194"/>
    </row>
    <row r="427" s="191" customFormat="1" customHeight="1" spans="3:19">
      <c r="C427" s="192"/>
      <c r="H427" s="193"/>
      <c r="I427" s="193"/>
      <c r="J427" s="194"/>
      <c r="K427" s="194"/>
      <c r="L427" s="194"/>
      <c r="M427" s="194"/>
      <c r="N427" s="194"/>
      <c r="O427" s="194"/>
      <c r="P427" s="194"/>
      <c r="Q427" s="194"/>
      <c r="R427" s="194"/>
      <c r="S427" s="194"/>
    </row>
    <row r="428" s="191" customFormat="1" customHeight="1" spans="3:19">
      <c r="C428" s="192"/>
      <c r="H428" s="193"/>
      <c r="I428" s="193"/>
      <c r="J428" s="194"/>
      <c r="K428" s="194"/>
      <c r="L428" s="194"/>
      <c r="M428" s="194"/>
      <c r="N428" s="194"/>
      <c r="O428" s="194"/>
      <c r="P428" s="194"/>
      <c r="Q428" s="194"/>
      <c r="R428" s="194"/>
      <c r="S428" s="194"/>
    </row>
    <row r="429" s="191" customFormat="1" customHeight="1" spans="3:19">
      <c r="C429" s="192"/>
      <c r="H429" s="193"/>
      <c r="I429" s="193"/>
      <c r="J429" s="194"/>
      <c r="K429" s="194"/>
      <c r="L429" s="194"/>
      <c r="M429" s="194"/>
      <c r="N429" s="194"/>
      <c r="O429" s="194"/>
      <c r="P429" s="194"/>
      <c r="Q429" s="194"/>
      <c r="R429" s="194"/>
      <c r="S429" s="194"/>
    </row>
    <row r="430" s="191" customFormat="1" customHeight="1" spans="3:19">
      <c r="C430" s="192"/>
      <c r="H430" s="193"/>
      <c r="I430" s="193"/>
      <c r="J430" s="194"/>
      <c r="K430" s="194"/>
      <c r="L430" s="194"/>
      <c r="M430" s="194"/>
      <c r="N430" s="194"/>
      <c r="O430" s="194"/>
      <c r="P430" s="194"/>
      <c r="Q430" s="194"/>
      <c r="R430" s="194"/>
      <c r="S430" s="194"/>
    </row>
    <row r="431" s="191" customFormat="1" customHeight="1" spans="3:19">
      <c r="C431" s="192"/>
      <c r="H431" s="193"/>
      <c r="I431" s="193"/>
      <c r="J431" s="194"/>
      <c r="K431" s="194"/>
      <c r="L431" s="194"/>
      <c r="M431" s="194"/>
      <c r="N431" s="194"/>
      <c r="O431" s="194"/>
      <c r="P431" s="194"/>
      <c r="Q431" s="194"/>
      <c r="R431" s="194"/>
      <c r="S431" s="194"/>
    </row>
    <row r="432" s="191" customFormat="1" customHeight="1" spans="3:19">
      <c r="C432" s="192"/>
      <c r="H432" s="193"/>
      <c r="I432" s="193"/>
      <c r="J432" s="194"/>
      <c r="K432" s="194"/>
      <c r="L432" s="194"/>
      <c r="M432" s="194"/>
      <c r="N432" s="194"/>
      <c r="O432" s="194"/>
      <c r="P432" s="194"/>
      <c r="Q432" s="194"/>
      <c r="R432" s="194"/>
      <c r="S432" s="194"/>
    </row>
    <row r="433" s="191" customFormat="1" customHeight="1" spans="3:19">
      <c r="C433" s="192"/>
      <c r="H433" s="193"/>
      <c r="I433" s="193"/>
      <c r="J433" s="194"/>
      <c r="K433" s="194"/>
      <c r="L433" s="194"/>
      <c r="M433" s="194"/>
      <c r="N433" s="194"/>
      <c r="O433" s="194"/>
      <c r="P433" s="194"/>
      <c r="Q433" s="194"/>
      <c r="R433" s="194"/>
      <c r="S433" s="194"/>
    </row>
    <row r="434" s="191" customFormat="1" customHeight="1" spans="3:19">
      <c r="C434" s="192"/>
      <c r="H434" s="193"/>
      <c r="I434" s="193"/>
      <c r="J434" s="194"/>
      <c r="K434" s="194"/>
      <c r="L434" s="194"/>
      <c r="M434" s="194"/>
      <c r="N434" s="194"/>
      <c r="O434" s="194"/>
      <c r="P434" s="194"/>
      <c r="Q434" s="194"/>
      <c r="R434" s="194"/>
      <c r="S434" s="194"/>
    </row>
    <row r="435" s="191" customFormat="1" customHeight="1" spans="3:19">
      <c r="C435" s="192"/>
      <c r="H435" s="193"/>
      <c r="I435" s="193"/>
      <c r="J435" s="194"/>
      <c r="K435" s="194"/>
      <c r="L435" s="194"/>
      <c r="M435" s="194"/>
      <c r="N435" s="194"/>
      <c r="O435" s="194"/>
      <c r="P435" s="194"/>
      <c r="Q435" s="194"/>
      <c r="R435" s="194"/>
      <c r="S435" s="194"/>
    </row>
    <row r="436" s="191" customFormat="1" customHeight="1" spans="3:19">
      <c r="C436" s="192"/>
      <c r="H436" s="193"/>
      <c r="I436" s="193"/>
      <c r="J436" s="194"/>
      <c r="K436" s="194"/>
      <c r="L436" s="194"/>
      <c r="M436" s="194"/>
      <c r="N436" s="194"/>
      <c r="O436" s="194"/>
      <c r="P436" s="194"/>
      <c r="Q436" s="194"/>
      <c r="R436" s="194"/>
      <c r="S436" s="194"/>
    </row>
    <row r="437" s="191" customFormat="1" customHeight="1" spans="3:19">
      <c r="C437" s="192"/>
      <c r="H437" s="193"/>
      <c r="I437" s="193"/>
      <c r="J437" s="194"/>
      <c r="K437" s="194"/>
      <c r="L437" s="194"/>
      <c r="M437" s="194"/>
      <c r="N437" s="194"/>
      <c r="O437" s="194"/>
      <c r="P437" s="194"/>
      <c r="Q437" s="194"/>
      <c r="R437" s="194"/>
      <c r="S437" s="194"/>
    </row>
    <row r="438" s="191" customFormat="1" customHeight="1" spans="3:19">
      <c r="C438" s="192"/>
      <c r="H438" s="193"/>
      <c r="I438" s="193"/>
      <c r="J438" s="194"/>
      <c r="K438" s="194"/>
      <c r="L438" s="194"/>
      <c r="M438" s="194"/>
      <c r="N438" s="194"/>
      <c r="O438" s="194"/>
      <c r="P438" s="194"/>
      <c r="Q438" s="194"/>
      <c r="R438" s="194"/>
      <c r="S438" s="194"/>
    </row>
    <row r="439" s="191" customFormat="1" customHeight="1" spans="3:19">
      <c r="C439" s="192"/>
      <c r="H439" s="193"/>
      <c r="I439" s="193"/>
      <c r="J439" s="194"/>
      <c r="K439" s="194"/>
      <c r="L439" s="194"/>
      <c r="M439" s="194"/>
      <c r="N439" s="194"/>
      <c r="O439" s="194"/>
      <c r="P439" s="194"/>
      <c r="Q439" s="194"/>
      <c r="R439" s="194"/>
      <c r="S439" s="194"/>
    </row>
    <row r="440" s="191" customFormat="1" customHeight="1" spans="3:19">
      <c r="C440" s="192"/>
      <c r="H440" s="193"/>
      <c r="I440" s="193"/>
      <c r="J440" s="194"/>
      <c r="K440" s="194"/>
      <c r="L440" s="194"/>
      <c r="M440" s="194"/>
      <c r="N440" s="194"/>
      <c r="O440" s="194"/>
      <c r="P440" s="194"/>
      <c r="Q440" s="194"/>
      <c r="R440" s="194"/>
      <c r="S440" s="194"/>
    </row>
    <row r="441" s="191" customFormat="1" customHeight="1" spans="3:19">
      <c r="C441" s="192"/>
      <c r="H441" s="193"/>
      <c r="I441" s="193"/>
      <c r="J441" s="194"/>
      <c r="K441" s="194"/>
      <c r="L441" s="194"/>
      <c r="M441" s="194"/>
      <c r="N441" s="194"/>
      <c r="O441" s="194"/>
      <c r="P441" s="194"/>
      <c r="Q441" s="194"/>
      <c r="R441" s="194"/>
      <c r="S441" s="194"/>
    </row>
    <row r="442" s="191" customFormat="1" customHeight="1" spans="3:19">
      <c r="C442" s="192"/>
      <c r="H442" s="193"/>
      <c r="I442" s="193"/>
      <c r="J442" s="194"/>
      <c r="K442" s="194"/>
      <c r="L442" s="194"/>
      <c r="M442" s="194"/>
      <c r="N442" s="194"/>
      <c r="O442" s="194"/>
      <c r="P442" s="194"/>
      <c r="Q442" s="194"/>
      <c r="R442" s="194"/>
      <c r="S442" s="194"/>
    </row>
    <row r="443" s="191" customFormat="1" customHeight="1" spans="3:19">
      <c r="C443" s="192"/>
      <c r="H443" s="193"/>
      <c r="I443" s="193"/>
      <c r="J443" s="194"/>
      <c r="K443" s="194"/>
      <c r="L443" s="194"/>
      <c r="M443" s="194"/>
      <c r="N443" s="194"/>
      <c r="O443" s="194"/>
      <c r="P443" s="194"/>
      <c r="Q443" s="194"/>
      <c r="R443" s="194"/>
      <c r="S443" s="194"/>
    </row>
    <row r="444" s="191" customFormat="1" customHeight="1" spans="3:19">
      <c r="C444" s="192"/>
      <c r="H444" s="193"/>
      <c r="I444" s="193"/>
      <c r="J444" s="194"/>
      <c r="K444" s="194"/>
      <c r="L444" s="194"/>
      <c r="M444" s="194"/>
      <c r="N444" s="194"/>
      <c r="O444" s="194"/>
      <c r="P444" s="194"/>
      <c r="Q444" s="194"/>
      <c r="R444" s="194"/>
      <c r="S444" s="194"/>
    </row>
    <row r="445" s="191" customFormat="1" customHeight="1" spans="3:19">
      <c r="C445" s="192"/>
      <c r="H445" s="193"/>
      <c r="I445" s="193"/>
      <c r="J445" s="194"/>
      <c r="K445" s="194"/>
      <c r="L445" s="194"/>
      <c r="M445" s="194"/>
      <c r="N445" s="194"/>
      <c r="O445" s="194"/>
      <c r="P445" s="194"/>
      <c r="Q445" s="194"/>
      <c r="R445" s="194"/>
      <c r="S445" s="194"/>
    </row>
    <row r="446" s="191" customFormat="1" customHeight="1" spans="3:19">
      <c r="C446" s="192"/>
      <c r="H446" s="193"/>
      <c r="I446" s="193"/>
      <c r="J446" s="194"/>
      <c r="K446" s="194"/>
      <c r="L446" s="194"/>
      <c r="M446" s="194"/>
      <c r="N446" s="194"/>
      <c r="O446" s="194"/>
      <c r="P446" s="194"/>
      <c r="Q446" s="194"/>
      <c r="R446" s="194"/>
      <c r="S446" s="194"/>
    </row>
    <row r="447" s="191" customFormat="1" customHeight="1" spans="3:19">
      <c r="C447" s="192"/>
      <c r="H447" s="193"/>
      <c r="I447" s="193"/>
      <c r="J447" s="194"/>
      <c r="K447" s="194"/>
      <c r="L447" s="194"/>
      <c r="M447" s="194"/>
      <c r="N447" s="194"/>
      <c r="O447" s="194"/>
      <c r="P447" s="194"/>
      <c r="Q447" s="194"/>
      <c r="R447" s="194"/>
      <c r="S447" s="194"/>
    </row>
    <row r="448" s="191" customFormat="1" customHeight="1" spans="3:19">
      <c r="C448" s="192"/>
      <c r="H448" s="193"/>
      <c r="I448" s="193"/>
      <c r="J448" s="194"/>
      <c r="K448" s="194"/>
      <c r="L448" s="194"/>
      <c r="M448" s="194"/>
      <c r="N448" s="194"/>
      <c r="O448" s="194"/>
      <c r="P448" s="194"/>
      <c r="Q448" s="194"/>
      <c r="R448" s="194"/>
      <c r="S448" s="194"/>
    </row>
    <row r="449" s="191" customFormat="1" customHeight="1" spans="3:19">
      <c r="C449" s="192"/>
      <c r="H449" s="193"/>
      <c r="I449" s="193"/>
      <c r="J449" s="194"/>
      <c r="K449" s="194"/>
      <c r="L449" s="194"/>
      <c r="M449" s="194"/>
      <c r="N449" s="194"/>
      <c r="O449" s="194"/>
      <c r="P449" s="194"/>
      <c r="Q449" s="194"/>
      <c r="R449" s="194"/>
      <c r="S449" s="194"/>
    </row>
    <row r="450" s="191" customFormat="1" customHeight="1" spans="3:19">
      <c r="C450" s="192"/>
      <c r="H450" s="193"/>
      <c r="I450" s="193"/>
      <c r="J450" s="194"/>
      <c r="K450" s="194"/>
      <c r="L450" s="194"/>
      <c r="M450" s="194"/>
      <c r="N450" s="194"/>
      <c r="O450" s="194"/>
      <c r="P450" s="194"/>
      <c r="Q450" s="194"/>
      <c r="R450" s="194"/>
      <c r="S450" s="194"/>
    </row>
    <row r="451" s="191" customFormat="1" customHeight="1" spans="3:19">
      <c r="C451" s="192"/>
      <c r="H451" s="193"/>
      <c r="I451" s="193"/>
      <c r="J451" s="194"/>
      <c r="K451" s="194"/>
      <c r="L451" s="194"/>
      <c r="M451" s="194"/>
      <c r="N451" s="194"/>
      <c r="O451" s="194"/>
      <c r="P451" s="194"/>
      <c r="Q451" s="194"/>
      <c r="R451" s="194"/>
      <c r="S451" s="194"/>
    </row>
    <row r="452" s="191" customFormat="1" customHeight="1" spans="3:19">
      <c r="C452" s="192"/>
      <c r="H452" s="193"/>
      <c r="I452" s="193"/>
      <c r="J452" s="194"/>
      <c r="K452" s="194"/>
      <c r="L452" s="194"/>
      <c r="M452" s="194"/>
      <c r="N452" s="194"/>
      <c r="O452" s="194"/>
      <c r="P452" s="194"/>
      <c r="Q452" s="194"/>
      <c r="R452" s="194"/>
      <c r="S452" s="194"/>
    </row>
    <row r="453" s="191" customFormat="1" customHeight="1" spans="3:19">
      <c r="C453" s="192"/>
      <c r="H453" s="193"/>
      <c r="I453" s="193"/>
      <c r="J453" s="194"/>
      <c r="K453" s="194"/>
      <c r="L453" s="194"/>
      <c r="M453" s="194"/>
      <c r="N453" s="194"/>
      <c r="O453" s="194"/>
      <c r="P453" s="194"/>
      <c r="Q453" s="194"/>
      <c r="R453" s="194"/>
      <c r="S453" s="194"/>
    </row>
    <row r="454" s="191" customFormat="1" customHeight="1" spans="3:19">
      <c r="C454" s="192"/>
      <c r="H454" s="193"/>
      <c r="I454" s="193"/>
      <c r="J454" s="194"/>
      <c r="K454" s="194"/>
      <c r="L454" s="194"/>
      <c r="M454" s="194"/>
      <c r="N454" s="194"/>
      <c r="O454" s="194"/>
      <c r="P454" s="194"/>
      <c r="Q454" s="194"/>
      <c r="R454" s="194"/>
      <c r="S454" s="194"/>
    </row>
    <row r="455" s="191" customFormat="1" customHeight="1" spans="3:19">
      <c r="C455" s="192"/>
      <c r="H455" s="193"/>
      <c r="I455" s="193"/>
      <c r="J455" s="194"/>
      <c r="K455" s="194"/>
      <c r="L455" s="194"/>
      <c r="M455" s="194"/>
      <c r="N455" s="194"/>
      <c r="O455" s="194"/>
      <c r="P455" s="194"/>
      <c r="Q455" s="194"/>
      <c r="R455" s="194"/>
      <c r="S455" s="194"/>
    </row>
    <row r="456" s="191" customFormat="1" customHeight="1" spans="3:19">
      <c r="C456" s="192"/>
      <c r="H456" s="193"/>
      <c r="I456" s="193"/>
      <c r="J456" s="194"/>
      <c r="K456" s="194"/>
      <c r="L456" s="194"/>
      <c r="M456" s="194"/>
      <c r="N456" s="194"/>
      <c r="O456" s="194"/>
      <c r="P456" s="194"/>
      <c r="Q456" s="194"/>
      <c r="R456" s="194"/>
      <c r="S456" s="194"/>
    </row>
    <row r="457" s="191" customFormat="1" customHeight="1" spans="3:19">
      <c r="C457" s="192"/>
      <c r="H457" s="193"/>
      <c r="I457" s="193"/>
      <c r="J457" s="194"/>
      <c r="K457" s="194"/>
      <c r="L457" s="194"/>
      <c r="M457" s="194"/>
      <c r="N457" s="194"/>
      <c r="O457" s="194"/>
      <c r="P457" s="194"/>
      <c r="Q457" s="194"/>
      <c r="R457" s="194"/>
      <c r="S457" s="194"/>
    </row>
    <row r="458" s="191" customFormat="1" customHeight="1" spans="3:19">
      <c r="C458" s="192"/>
      <c r="H458" s="193"/>
      <c r="I458" s="193"/>
      <c r="J458" s="194"/>
      <c r="K458" s="194"/>
      <c r="L458" s="194"/>
      <c r="M458" s="194"/>
      <c r="N458" s="194"/>
      <c r="O458" s="194"/>
      <c r="P458" s="194"/>
      <c r="Q458" s="194"/>
      <c r="R458" s="194"/>
      <c r="S458" s="194"/>
    </row>
    <row r="459" s="191" customFormat="1" customHeight="1" spans="3:19">
      <c r="C459" s="192"/>
      <c r="H459" s="193"/>
      <c r="I459" s="193"/>
      <c r="J459" s="194"/>
      <c r="K459" s="194"/>
      <c r="L459" s="194"/>
      <c r="M459" s="194"/>
      <c r="N459" s="194"/>
      <c r="O459" s="194"/>
      <c r="P459" s="194"/>
      <c r="Q459" s="194"/>
      <c r="R459" s="194"/>
      <c r="S459" s="194"/>
    </row>
    <row r="460" s="191" customFormat="1" customHeight="1" spans="3:19">
      <c r="C460" s="192"/>
      <c r="H460" s="193"/>
      <c r="I460" s="193"/>
      <c r="J460" s="194"/>
      <c r="K460" s="194"/>
      <c r="L460" s="194"/>
      <c r="M460" s="194"/>
      <c r="N460" s="194"/>
      <c r="O460" s="194"/>
      <c r="P460" s="194"/>
      <c r="Q460" s="194"/>
      <c r="R460" s="194"/>
      <c r="S460" s="194"/>
    </row>
    <row r="461" s="191" customFormat="1" customHeight="1" spans="3:19">
      <c r="C461" s="192"/>
      <c r="H461" s="193"/>
      <c r="I461" s="193"/>
      <c r="J461" s="194"/>
      <c r="K461" s="194"/>
      <c r="L461" s="194"/>
      <c r="M461" s="194"/>
      <c r="N461" s="194"/>
      <c r="O461" s="194"/>
      <c r="P461" s="194"/>
      <c r="Q461" s="194"/>
      <c r="R461" s="194"/>
      <c r="S461" s="194"/>
    </row>
    <row r="462" s="191" customFormat="1" customHeight="1" spans="3:19">
      <c r="C462" s="192"/>
      <c r="H462" s="193"/>
      <c r="I462" s="193"/>
      <c r="J462" s="194"/>
      <c r="K462" s="194"/>
      <c r="L462" s="194"/>
      <c r="M462" s="194"/>
      <c r="N462" s="194"/>
      <c r="O462" s="194"/>
      <c r="P462" s="194"/>
      <c r="Q462" s="194"/>
      <c r="R462" s="194"/>
      <c r="S462" s="194"/>
    </row>
    <row r="463" s="191" customFormat="1" customHeight="1" spans="3:19">
      <c r="C463" s="192"/>
      <c r="H463" s="193"/>
      <c r="I463" s="193"/>
      <c r="J463" s="194"/>
      <c r="K463" s="194"/>
      <c r="L463" s="194"/>
      <c r="M463" s="194"/>
      <c r="N463" s="194"/>
      <c r="O463" s="194"/>
      <c r="P463" s="194"/>
      <c r="Q463" s="194"/>
      <c r="R463" s="194"/>
      <c r="S463" s="194"/>
    </row>
    <row r="464" s="191" customFormat="1" customHeight="1" spans="3:19">
      <c r="C464" s="192"/>
      <c r="H464" s="193"/>
      <c r="I464" s="193"/>
      <c r="J464" s="194"/>
      <c r="K464" s="194"/>
      <c r="L464" s="194"/>
      <c r="M464" s="194"/>
      <c r="N464" s="194"/>
      <c r="O464" s="194"/>
      <c r="P464" s="194"/>
      <c r="Q464" s="194"/>
      <c r="R464" s="194"/>
      <c r="S464" s="194"/>
    </row>
    <row r="465" s="191" customFormat="1" customHeight="1" spans="3:19">
      <c r="C465" s="192"/>
      <c r="H465" s="193"/>
      <c r="I465" s="193"/>
      <c r="J465" s="194"/>
      <c r="K465" s="194"/>
      <c r="L465" s="194"/>
      <c r="M465" s="194"/>
      <c r="N465" s="194"/>
      <c r="O465" s="194"/>
      <c r="P465" s="194"/>
      <c r="Q465" s="194"/>
      <c r="R465" s="194"/>
      <c r="S465" s="194"/>
    </row>
    <row r="466" s="191" customFormat="1" customHeight="1" spans="3:19">
      <c r="C466" s="192"/>
      <c r="H466" s="193"/>
      <c r="I466" s="193"/>
      <c r="J466" s="194"/>
      <c r="K466" s="194"/>
      <c r="L466" s="194"/>
      <c r="M466" s="194"/>
      <c r="N466" s="194"/>
      <c r="O466" s="194"/>
      <c r="P466" s="194"/>
      <c r="Q466" s="194"/>
      <c r="R466" s="194"/>
      <c r="S466" s="194"/>
    </row>
    <row r="467" s="191" customFormat="1" customHeight="1" spans="3:19">
      <c r="C467" s="192"/>
      <c r="H467" s="193"/>
      <c r="I467" s="193"/>
      <c r="J467" s="194"/>
      <c r="K467" s="194"/>
      <c r="L467" s="194"/>
      <c r="M467" s="194"/>
      <c r="N467" s="194"/>
      <c r="O467" s="194"/>
      <c r="P467" s="194"/>
      <c r="Q467" s="194"/>
      <c r="R467" s="194"/>
      <c r="S467" s="194"/>
    </row>
    <row r="468" s="191" customFormat="1" customHeight="1" spans="3:19">
      <c r="C468" s="192"/>
      <c r="H468" s="193"/>
      <c r="I468" s="193"/>
      <c r="J468" s="194"/>
      <c r="K468" s="194"/>
      <c r="L468" s="194"/>
      <c r="M468" s="194"/>
      <c r="N468" s="194"/>
      <c r="O468" s="194"/>
      <c r="P468" s="194"/>
      <c r="Q468" s="194"/>
      <c r="R468" s="194"/>
      <c r="S468" s="194"/>
    </row>
    <row r="469" s="191" customFormat="1" customHeight="1" spans="3:19">
      <c r="C469" s="192"/>
      <c r="H469" s="193"/>
      <c r="I469" s="193"/>
      <c r="J469" s="194"/>
      <c r="K469" s="194"/>
      <c r="L469" s="194"/>
      <c r="M469" s="194"/>
      <c r="N469" s="194"/>
      <c r="O469" s="194"/>
      <c r="P469" s="194"/>
      <c r="Q469" s="194"/>
      <c r="R469" s="194"/>
      <c r="S469" s="194"/>
    </row>
    <row r="470" s="191" customFormat="1" customHeight="1" spans="3:19">
      <c r="C470" s="192"/>
      <c r="H470" s="193"/>
      <c r="I470" s="193"/>
      <c r="J470" s="194"/>
      <c r="K470" s="194"/>
      <c r="L470" s="194"/>
      <c r="M470" s="194"/>
      <c r="N470" s="194"/>
      <c r="O470" s="194"/>
      <c r="P470" s="194"/>
      <c r="Q470" s="194"/>
      <c r="R470" s="194"/>
      <c r="S470" s="194"/>
    </row>
    <row r="471" s="191" customFormat="1" customHeight="1" spans="3:19">
      <c r="C471" s="192"/>
      <c r="H471" s="193"/>
      <c r="I471" s="193"/>
      <c r="J471" s="194"/>
      <c r="K471" s="194"/>
      <c r="L471" s="194"/>
      <c r="M471" s="194"/>
      <c r="N471" s="194"/>
      <c r="O471" s="194"/>
      <c r="P471" s="194"/>
      <c r="Q471" s="194"/>
      <c r="R471" s="194"/>
      <c r="S471" s="194"/>
    </row>
    <row r="472" s="191" customFormat="1" customHeight="1" spans="3:19">
      <c r="C472" s="192"/>
      <c r="H472" s="193"/>
      <c r="I472" s="193"/>
      <c r="J472" s="194"/>
      <c r="K472" s="194"/>
      <c r="L472" s="194"/>
      <c r="M472" s="194"/>
      <c r="N472" s="194"/>
      <c r="O472" s="194"/>
      <c r="P472" s="194"/>
      <c r="Q472" s="194"/>
      <c r="R472" s="194"/>
      <c r="S472" s="194"/>
    </row>
    <row r="473" s="191" customFormat="1" customHeight="1" spans="3:19">
      <c r="C473" s="192"/>
      <c r="H473" s="193"/>
      <c r="I473" s="193"/>
      <c r="J473" s="194"/>
      <c r="K473" s="194"/>
      <c r="L473" s="194"/>
      <c r="M473" s="194"/>
      <c r="N473" s="194"/>
      <c r="O473" s="194"/>
      <c r="P473" s="194"/>
      <c r="Q473" s="194"/>
      <c r="R473" s="194"/>
      <c r="S473" s="194"/>
    </row>
    <row r="474" s="191" customFormat="1" customHeight="1" spans="3:19">
      <c r="C474" s="192"/>
      <c r="H474" s="193"/>
      <c r="I474" s="193"/>
      <c r="J474" s="194"/>
      <c r="K474" s="194"/>
      <c r="L474" s="194"/>
      <c r="M474" s="194"/>
      <c r="N474" s="194"/>
      <c r="O474" s="194"/>
      <c r="P474" s="194"/>
      <c r="Q474" s="194"/>
      <c r="R474" s="194"/>
      <c r="S474" s="194"/>
    </row>
    <row r="475" s="191" customFormat="1" customHeight="1" spans="3:19">
      <c r="C475" s="192"/>
      <c r="H475" s="193"/>
      <c r="I475" s="193"/>
      <c r="J475" s="194"/>
      <c r="K475" s="194"/>
      <c r="L475" s="194"/>
      <c r="M475" s="194"/>
      <c r="N475" s="194"/>
      <c r="O475" s="194"/>
      <c r="P475" s="194"/>
      <c r="Q475" s="194"/>
      <c r="R475" s="194"/>
      <c r="S475" s="194"/>
    </row>
    <row r="476" s="191" customFormat="1" customHeight="1" spans="3:19">
      <c r="C476" s="192"/>
      <c r="H476" s="193"/>
      <c r="I476" s="193"/>
      <c r="J476" s="194"/>
      <c r="K476" s="194"/>
      <c r="L476" s="194"/>
      <c r="M476" s="194"/>
      <c r="N476" s="194"/>
      <c r="O476" s="194"/>
      <c r="P476" s="194"/>
      <c r="Q476" s="194"/>
      <c r="R476" s="194"/>
      <c r="S476" s="194"/>
    </row>
    <row r="477" s="191" customFormat="1" customHeight="1" spans="3:19">
      <c r="C477" s="192"/>
      <c r="H477" s="193"/>
      <c r="I477" s="193"/>
      <c r="J477" s="194"/>
      <c r="K477" s="194"/>
      <c r="L477" s="194"/>
      <c r="M477" s="194"/>
      <c r="N477" s="194"/>
      <c r="O477" s="194"/>
      <c r="P477" s="194"/>
      <c r="Q477" s="194"/>
      <c r="R477" s="194"/>
      <c r="S477" s="194"/>
    </row>
    <row r="478" s="191" customFormat="1" customHeight="1" spans="3:19">
      <c r="C478" s="192"/>
      <c r="H478" s="193"/>
      <c r="I478" s="193"/>
      <c r="J478" s="194"/>
      <c r="K478" s="194"/>
      <c r="L478" s="194"/>
      <c r="M478" s="194"/>
      <c r="N478" s="194"/>
      <c r="O478" s="194"/>
      <c r="P478" s="194"/>
      <c r="Q478" s="194"/>
      <c r="R478" s="194"/>
      <c r="S478" s="194"/>
    </row>
    <row r="479" s="191" customFormat="1" customHeight="1" spans="3:19">
      <c r="C479" s="192"/>
      <c r="H479" s="193"/>
      <c r="I479" s="193"/>
      <c r="J479" s="194"/>
      <c r="K479" s="194"/>
      <c r="L479" s="194"/>
      <c r="M479" s="194"/>
      <c r="N479" s="194"/>
      <c r="O479" s="194"/>
      <c r="P479" s="194"/>
      <c r="Q479" s="194"/>
      <c r="R479" s="194"/>
      <c r="S479" s="194"/>
    </row>
    <row r="480" s="191" customFormat="1" customHeight="1" spans="3:19">
      <c r="C480" s="192"/>
      <c r="H480" s="193"/>
      <c r="I480" s="193"/>
      <c r="J480" s="194"/>
      <c r="K480" s="194"/>
      <c r="L480" s="194"/>
      <c r="M480" s="194"/>
      <c r="N480" s="194"/>
      <c r="O480" s="194"/>
      <c r="P480" s="194"/>
      <c r="Q480" s="194"/>
      <c r="R480" s="194"/>
      <c r="S480" s="194"/>
    </row>
    <row r="481" s="191" customFormat="1" customHeight="1" spans="3:19">
      <c r="C481" s="192"/>
      <c r="H481" s="193"/>
      <c r="I481" s="193"/>
      <c r="J481" s="194"/>
      <c r="K481" s="194"/>
      <c r="L481" s="194"/>
      <c r="M481" s="194"/>
      <c r="N481" s="194"/>
      <c r="O481" s="194"/>
      <c r="P481" s="194"/>
      <c r="Q481" s="194"/>
      <c r="R481" s="194"/>
      <c r="S481" s="194"/>
    </row>
    <row r="482" s="191" customFormat="1" customHeight="1" spans="3:19">
      <c r="C482" s="192"/>
      <c r="H482" s="193"/>
      <c r="I482" s="193"/>
      <c r="J482" s="194"/>
      <c r="K482" s="194"/>
      <c r="L482" s="194"/>
      <c r="M482" s="194"/>
      <c r="N482" s="194"/>
      <c r="O482" s="194"/>
      <c r="P482" s="194"/>
      <c r="Q482" s="194"/>
      <c r="R482" s="194"/>
      <c r="S482" s="194"/>
    </row>
    <row r="483" s="191" customFormat="1" customHeight="1" spans="3:19">
      <c r="C483" s="192"/>
      <c r="H483" s="193"/>
      <c r="I483" s="193"/>
      <c r="J483" s="194"/>
      <c r="K483" s="194"/>
      <c r="L483" s="194"/>
      <c r="M483" s="194"/>
      <c r="N483" s="194"/>
      <c r="O483" s="194"/>
      <c r="P483" s="194"/>
      <c r="Q483" s="194"/>
      <c r="R483" s="194"/>
      <c r="S483" s="194"/>
    </row>
    <row r="484" s="191" customFormat="1" customHeight="1" spans="3:19">
      <c r="C484" s="192"/>
      <c r="H484" s="193"/>
      <c r="I484" s="193"/>
      <c r="J484" s="194"/>
      <c r="K484" s="194"/>
      <c r="L484" s="194"/>
      <c r="M484" s="194"/>
      <c r="N484" s="194"/>
      <c r="O484" s="194"/>
      <c r="P484" s="194"/>
      <c r="Q484" s="194"/>
      <c r="R484" s="194"/>
      <c r="S484" s="194"/>
    </row>
    <row r="485" s="191" customFormat="1" customHeight="1" spans="3:19">
      <c r="C485" s="192"/>
      <c r="H485" s="193"/>
      <c r="I485" s="193"/>
      <c r="J485" s="194"/>
      <c r="K485" s="194"/>
      <c r="L485" s="194"/>
      <c r="M485" s="194"/>
      <c r="N485" s="194"/>
      <c r="O485" s="194"/>
      <c r="P485" s="194"/>
      <c r="Q485" s="194"/>
      <c r="R485" s="194"/>
      <c r="S485" s="194"/>
    </row>
    <row r="486" s="191" customFormat="1" customHeight="1" spans="3:19">
      <c r="C486" s="192"/>
      <c r="H486" s="193"/>
      <c r="I486" s="193"/>
      <c r="J486" s="194"/>
      <c r="K486" s="194"/>
      <c r="L486" s="194"/>
      <c r="M486" s="194"/>
      <c r="N486" s="194"/>
      <c r="O486" s="194"/>
      <c r="P486" s="194"/>
      <c r="Q486" s="194"/>
      <c r="R486" s="194"/>
      <c r="S486" s="194"/>
    </row>
    <row r="487" s="191" customFormat="1" customHeight="1" spans="3:19">
      <c r="C487" s="192"/>
      <c r="H487" s="193"/>
      <c r="I487" s="193"/>
      <c r="J487" s="194"/>
      <c r="K487" s="194"/>
      <c r="L487" s="194"/>
      <c r="M487" s="194"/>
      <c r="N487" s="194"/>
      <c r="O487" s="194"/>
      <c r="P487" s="194"/>
      <c r="Q487" s="194"/>
      <c r="R487" s="194"/>
      <c r="S487" s="194"/>
    </row>
    <row r="488" s="191" customFormat="1" customHeight="1" spans="3:19">
      <c r="C488" s="192"/>
      <c r="H488" s="193"/>
      <c r="I488" s="193"/>
      <c r="J488" s="194"/>
      <c r="K488" s="194"/>
      <c r="L488" s="194"/>
      <c r="M488" s="194"/>
      <c r="N488" s="194"/>
      <c r="O488" s="194"/>
      <c r="P488" s="194"/>
      <c r="Q488" s="194"/>
      <c r="R488" s="194"/>
      <c r="S488" s="194"/>
    </row>
    <row r="489" s="191" customFormat="1" customHeight="1" spans="3:19">
      <c r="C489" s="192"/>
      <c r="H489" s="193"/>
      <c r="I489" s="193"/>
      <c r="J489" s="194"/>
      <c r="K489" s="194"/>
      <c r="L489" s="194"/>
      <c r="M489" s="194"/>
      <c r="N489" s="194"/>
      <c r="O489" s="194"/>
      <c r="P489" s="194"/>
      <c r="Q489" s="194"/>
      <c r="R489" s="194"/>
      <c r="S489" s="194"/>
    </row>
    <row r="490" s="191" customFormat="1" customHeight="1" spans="3:19">
      <c r="C490" s="192"/>
      <c r="H490" s="193"/>
      <c r="I490" s="193"/>
      <c r="J490" s="194"/>
      <c r="K490" s="194"/>
      <c r="L490" s="194"/>
      <c r="M490" s="194"/>
      <c r="N490" s="194"/>
      <c r="O490" s="194"/>
      <c r="P490" s="194"/>
      <c r="Q490" s="194"/>
      <c r="R490" s="194"/>
      <c r="S490" s="194"/>
    </row>
    <row r="491" s="191" customFormat="1" customHeight="1" spans="3:19">
      <c r="C491" s="192"/>
      <c r="H491" s="193"/>
      <c r="I491" s="193"/>
      <c r="J491" s="194"/>
      <c r="K491" s="194"/>
      <c r="L491" s="194"/>
      <c r="M491" s="194"/>
      <c r="N491" s="194"/>
      <c r="O491" s="194"/>
      <c r="P491" s="194"/>
      <c r="Q491" s="194"/>
      <c r="R491" s="194"/>
      <c r="S491" s="194"/>
    </row>
    <row r="492" s="191" customFormat="1" customHeight="1" spans="3:19">
      <c r="C492" s="192"/>
      <c r="H492" s="193"/>
      <c r="I492" s="193"/>
      <c r="J492" s="194"/>
      <c r="K492" s="194"/>
      <c r="L492" s="194"/>
      <c r="M492" s="194"/>
      <c r="N492" s="194"/>
      <c r="O492" s="194"/>
      <c r="P492" s="194"/>
      <c r="Q492" s="194"/>
      <c r="R492" s="194"/>
      <c r="S492" s="194"/>
    </row>
    <row r="493" s="191" customFormat="1" customHeight="1" spans="3:19">
      <c r="C493" s="192"/>
      <c r="H493" s="193"/>
      <c r="I493" s="193"/>
      <c r="J493" s="194"/>
      <c r="K493" s="194"/>
      <c r="L493" s="194"/>
      <c r="M493" s="194"/>
      <c r="N493" s="194"/>
      <c r="O493" s="194"/>
      <c r="P493" s="194"/>
      <c r="Q493" s="194"/>
      <c r="R493" s="194"/>
      <c r="S493" s="194"/>
    </row>
    <row r="494" s="191" customFormat="1" customHeight="1" spans="3:19">
      <c r="C494" s="192"/>
      <c r="H494" s="193"/>
      <c r="I494" s="193"/>
      <c r="J494" s="194"/>
      <c r="K494" s="194"/>
      <c r="L494" s="194"/>
      <c r="M494" s="194"/>
      <c r="N494" s="194"/>
      <c r="O494" s="194"/>
      <c r="P494" s="194"/>
      <c r="Q494" s="194"/>
      <c r="R494" s="194"/>
      <c r="S494" s="194"/>
    </row>
    <row r="495" s="191" customFormat="1" customHeight="1" spans="3:19">
      <c r="C495" s="192"/>
      <c r="H495" s="193"/>
      <c r="I495" s="193"/>
      <c r="J495" s="194"/>
      <c r="K495" s="194"/>
      <c r="L495" s="194"/>
      <c r="M495" s="194"/>
      <c r="N495" s="194"/>
      <c r="O495" s="194"/>
      <c r="P495" s="194"/>
      <c r="Q495" s="194"/>
      <c r="R495" s="194"/>
      <c r="S495" s="194"/>
    </row>
    <row r="496" s="191" customFormat="1" customHeight="1" spans="3:19">
      <c r="C496" s="192"/>
      <c r="H496" s="193"/>
      <c r="I496" s="193"/>
      <c r="J496" s="194"/>
      <c r="K496" s="194"/>
      <c r="L496" s="194"/>
      <c r="M496" s="194"/>
      <c r="N496" s="194"/>
      <c r="O496" s="194"/>
      <c r="P496" s="194"/>
      <c r="Q496" s="194"/>
      <c r="R496" s="194"/>
      <c r="S496" s="194"/>
    </row>
    <row r="497" s="191" customFormat="1" customHeight="1" spans="3:19">
      <c r="C497" s="192"/>
      <c r="H497" s="193"/>
      <c r="I497" s="193"/>
      <c r="J497" s="194"/>
      <c r="K497" s="194"/>
      <c r="L497" s="194"/>
      <c r="M497" s="194"/>
      <c r="N497" s="194"/>
      <c r="O497" s="194"/>
      <c r="P497" s="194"/>
      <c r="Q497" s="194"/>
      <c r="R497" s="194"/>
      <c r="S497" s="194"/>
    </row>
    <row r="498" s="191" customFormat="1" customHeight="1" spans="3:19">
      <c r="C498" s="192"/>
      <c r="H498" s="193"/>
      <c r="I498" s="193"/>
      <c r="J498" s="194"/>
      <c r="K498" s="194"/>
      <c r="L498" s="194"/>
      <c r="M498" s="194"/>
      <c r="N498" s="194"/>
      <c r="O498" s="194"/>
      <c r="P498" s="194"/>
      <c r="Q498" s="194"/>
      <c r="R498" s="194"/>
      <c r="S498" s="194"/>
    </row>
    <row r="499" s="191" customFormat="1" ht="69" customHeight="1" spans="3:19">
      <c r="C499" s="192"/>
      <c r="H499" s="193"/>
      <c r="I499" s="193"/>
      <c r="J499" s="194"/>
      <c r="K499" s="194"/>
      <c r="L499" s="194"/>
      <c r="M499" s="194"/>
      <c r="N499" s="194"/>
      <c r="O499" s="194"/>
      <c r="P499" s="194"/>
      <c r="Q499" s="194"/>
      <c r="R499" s="194"/>
      <c r="S499" s="194"/>
    </row>
    <row r="500" s="191" customFormat="1" ht="149" customHeight="1" spans="3:19">
      <c r="C500" s="192"/>
      <c r="H500" s="193"/>
      <c r="I500" s="193"/>
      <c r="J500" s="194"/>
      <c r="K500" s="194"/>
      <c r="L500" s="194"/>
      <c r="M500" s="194"/>
      <c r="N500" s="194"/>
      <c r="O500" s="194"/>
      <c r="P500" s="194"/>
      <c r="Q500" s="194"/>
      <c r="R500" s="194"/>
      <c r="S500" s="194"/>
    </row>
    <row r="501" s="191" customFormat="1" customHeight="1" spans="3:19">
      <c r="C501" s="192"/>
      <c r="H501" s="193"/>
      <c r="I501" s="193"/>
      <c r="J501" s="194"/>
      <c r="K501" s="194"/>
      <c r="L501" s="194"/>
      <c r="M501" s="194"/>
      <c r="N501" s="194"/>
      <c r="O501" s="194"/>
      <c r="P501" s="194"/>
      <c r="Q501" s="194"/>
      <c r="R501" s="194"/>
      <c r="S501" s="194"/>
    </row>
    <row r="502" s="191" customFormat="1" customHeight="1" spans="3:19">
      <c r="C502" s="192"/>
      <c r="H502" s="193"/>
      <c r="I502" s="193"/>
      <c r="J502" s="194"/>
      <c r="K502" s="194"/>
      <c r="L502" s="194"/>
      <c r="M502" s="194"/>
      <c r="N502" s="194"/>
      <c r="O502" s="194"/>
      <c r="P502" s="194"/>
      <c r="Q502" s="194"/>
      <c r="R502" s="194"/>
      <c r="S502" s="194"/>
    </row>
    <row r="503" s="191" customFormat="1" customHeight="1" spans="3:19">
      <c r="C503" s="192"/>
      <c r="H503" s="193"/>
      <c r="I503" s="193"/>
      <c r="J503" s="194"/>
      <c r="K503" s="194"/>
      <c r="L503" s="194"/>
      <c r="M503" s="194"/>
      <c r="N503" s="194"/>
      <c r="O503" s="194"/>
      <c r="P503" s="194"/>
      <c r="Q503" s="194"/>
      <c r="R503" s="194"/>
      <c r="S503" s="194"/>
    </row>
    <row r="504" s="191" customFormat="1" customHeight="1" spans="3:19">
      <c r="C504" s="192"/>
      <c r="H504" s="193"/>
      <c r="I504" s="193"/>
      <c r="J504" s="194"/>
      <c r="K504" s="194"/>
      <c r="L504" s="194"/>
      <c r="M504" s="194"/>
      <c r="N504" s="194"/>
      <c r="O504" s="194"/>
      <c r="P504" s="194"/>
      <c r="Q504" s="194"/>
      <c r="R504" s="194"/>
      <c r="S504" s="194"/>
    </row>
    <row r="505" s="191" customFormat="1" customHeight="1" spans="3:19">
      <c r="C505" s="192"/>
      <c r="H505" s="193"/>
      <c r="I505" s="193"/>
      <c r="J505" s="194"/>
      <c r="K505" s="194"/>
      <c r="L505" s="194"/>
      <c r="M505" s="194"/>
      <c r="N505" s="194"/>
      <c r="O505" s="194"/>
      <c r="P505" s="194"/>
      <c r="Q505" s="194"/>
      <c r="R505" s="194"/>
      <c r="S505" s="194"/>
    </row>
    <row r="506" s="191" customFormat="1" customHeight="1" spans="3:19">
      <c r="C506" s="192"/>
      <c r="H506" s="193"/>
      <c r="I506" s="193"/>
      <c r="J506" s="194"/>
      <c r="K506" s="194"/>
      <c r="L506" s="194"/>
      <c r="M506" s="194"/>
      <c r="N506" s="194"/>
      <c r="O506" s="194"/>
      <c r="P506" s="194"/>
      <c r="Q506" s="194"/>
      <c r="R506" s="194"/>
      <c r="S506" s="194"/>
    </row>
    <row r="507" s="191" customFormat="1" customHeight="1" spans="3:19">
      <c r="C507" s="192"/>
      <c r="H507" s="193"/>
      <c r="I507" s="193"/>
      <c r="J507" s="194"/>
      <c r="K507" s="194"/>
      <c r="L507" s="194"/>
      <c r="M507" s="194"/>
      <c r="N507" s="194"/>
      <c r="O507" s="194"/>
      <c r="P507" s="194"/>
      <c r="Q507" s="194"/>
      <c r="R507" s="194"/>
      <c r="S507" s="194"/>
    </row>
    <row r="508" s="191" customFormat="1" customHeight="1" spans="3:19">
      <c r="C508" s="192"/>
      <c r="H508" s="193"/>
      <c r="I508" s="193"/>
      <c r="J508" s="194"/>
      <c r="K508" s="194"/>
      <c r="L508" s="194"/>
      <c r="M508" s="194"/>
      <c r="N508" s="194"/>
      <c r="O508" s="194"/>
      <c r="P508" s="194"/>
      <c r="Q508" s="194"/>
      <c r="R508" s="194"/>
      <c r="S508" s="194"/>
    </row>
    <row r="509" s="191" customFormat="1" customHeight="1" spans="3:19">
      <c r="C509" s="192"/>
      <c r="H509" s="193"/>
      <c r="I509" s="193"/>
      <c r="J509" s="194"/>
      <c r="K509" s="194"/>
      <c r="L509" s="194"/>
      <c r="M509" s="194"/>
      <c r="N509" s="194"/>
      <c r="O509" s="194"/>
      <c r="P509" s="194"/>
      <c r="Q509" s="194"/>
      <c r="R509" s="194"/>
      <c r="S509" s="194"/>
    </row>
    <row r="510" s="191" customFormat="1" customHeight="1" spans="3:19">
      <c r="C510" s="192"/>
      <c r="H510" s="193"/>
      <c r="I510" s="193"/>
      <c r="J510" s="194"/>
      <c r="K510" s="194"/>
      <c r="L510" s="194"/>
      <c r="M510" s="194"/>
      <c r="N510" s="194"/>
      <c r="O510" s="194"/>
      <c r="P510" s="194"/>
      <c r="Q510" s="194"/>
      <c r="R510" s="194"/>
      <c r="S510" s="194"/>
    </row>
    <row r="511" s="191" customFormat="1" customHeight="1" spans="3:19">
      <c r="C511" s="192"/>
      <c r="H511" s="193"/>
      <c r="I511" s="193"/>
      <c r="J511" s="194"/>
      <c r="K511" s="194"/>
      <c r="L511" s="194"/>
      <c r="M511" s="194"/>
      <c r="N511" s="194"/>
      <c r="O511" s="194"/>
      <c r="P511" s="194"/>
      <c r="Q511" s="194"/>
      <c r="R511" s="194"/>
      <c r="S511" s="194"/>
    </row>
    <row r="512" s="191" customFormat="1" customHeight="1" spans="3:19">
      <c r="C512" s="192"/>
      <c r="H512" s="193"/>
      <c r="I512" s="193"/>
      <c r="J512" s="194"/>
      <c r="K512" s="194"/>
      <c r="L512" s="194"/>
      <c r="M512" s="194"/>
      <c r="N512" s="194"/>
      <c r="O512" s="194"/>
      <c r="P512" s="194"/>
      <c r="Q512" s="194"/>
      <c r="R512" s="194"/>
      <c r="S512" s="194"/>
    </row>
    <row r="513" s="191" customFormat="1" customHeight="1" spans="3:19">
      <c r="C513" s="192"/>
      <c r="H513" s="193"/>
      <c r="I513" s="193"/>
      <c r="J513" s="194"/>
      <c r="K513" s="194"/>
      <c r="L513" s="194"/>
      <c r="M513" s="194"/>
      <c r="N513" s="194"/>
      <c r="O513" s="194"/>
      <c r="P513" s="194"/>
      <c r="Q513" s="194"/>
      <c r="R513" s="194"/>
      <c r="S513" s="194"/>
    </row>
    <row r="514" s="191" customFormat="1" customHeight="1" spans="3:19">
      <c r="C514" s="192"/>
      <c r="H514" s="193"/>
      <c r="I514" s="193"/>
      <c r="J514" s="194"/>
      <c r="K514" s="194"/>
      <c r="L514" s="194"/>
      <c r="M514" s="194"/>
      <c r="N514" s="194"/>
      <c r="O514" s="194"/>
      <c r="P514" s="194"/>
      <c r="Q514" s="194"/>
      <c r="R514" s="194"/>
      <c r="S514" s="194"/>
    </row>
    <row r="515" s="191" customFormat="1" customHeight="1" spans="3:19">
      <c r="C515" s="192"/>
      <c r="H515" s="193"/>
      <c r="I515" s="193"/>
      <c r="J515" s="194"/>
      <c r="K515" s="194"/>
      <c r="L515" s="194"/>
      <c r="M515" s="194"/>
      <c r="N515" s="194"/>
      <c r="O515" s="194"/>
      <c r="P515" s="194"/>
      <c r="Q515" s="194"/>
      <c r="R515" s="194"/>
      <c r="S515" s="194"/>
    </row>
    <row r="516" s="191" customFormat="1" customHeight="1" spans="3:19">
      <c r="C516" s="192"/>
      <c r="H516" s="193"/>
      <c r="I516" s="193"/>
      <c r="J516" s="194"/>
      <c r="K516" s="194"/>
      <c r="L516" s="194"/>
      <c r="M516" s="194"/>
      <c r="N516" s="194"/>
      <c r="O516" s="194"/>
      <c r="P516" s="194"/>
      <c r="Q516" s="194"/>
      <c r="R516" s="194"/>
      <c r="S516" s="194"/>
    </row>
    <row r="517" s="191" customFormat="1" customHeight="1" spans="3:19">
      <c r="C517" s="192"/>
      <c r="H517" s="193"/>
      <c r="I517" s="193"/>
      <c r="J517" s="194"/>
      <c r="K517" s="194"/>
      <c r="L517" s="194"/>
      <c r="M517" s="194"/>
      <c r="N517" s="194"/>
      <c r="O517" s="194"/>
      <c r="P517" s="194"/>
      <c r="Q517" s="194"/>
      <c r="R517" s="194"/>
      <c r="S517" s="194"/>
    </row>
    <row r="518" s="191" customFormat="1" customHeight="1" spans="3:19">
      <c r="C518" s="192"/>
      <c r="H518" s="193"/>
      <c r="I518" s="193"/>
      <c r="J518" s="194"/>
      <c r="K518" s="194"/>
      <c r="L518" s="194"/>
      <c r="M518" s="194"/>
      <c r="N518" s="194"/>
      <c r="O518" s="194"/>
      <c r="P518" s="194"/>
      <c r="Q518" s="194"/>
      <c r="R518" s="194"/>
      <c r="S518" s="194"/>
    </row>
    <row r="519" s="191" customFormat="1" customHeight="1" spans="3:19">
      <c r="C519" s="192"/>
      <c r="H519" s="193"/>
      <c r="I519" s="193"/>
      <c r="J519" s="194"/>
      <c r="K519" s="194"/>
      <c r="L519" s="194"/>
      <c r="M519" s="194"/>
      <c r="N519" s="194"/>
      <c r="O519" s="194"/>
      <c r="P519" s="194"/>
      <c r="Q519" s="194"/>
      <c r="R519" s="194"/>
      <c r="S519" s="194"/>
    </row>
    <row r="520" s="191" customFormat="1" customHeight="1" spans="3:19">
      <c r="C520" s="192"/>
      <c r="H520" s="193"/>
      <c r="I520" s="193"/>
      <c r="J520" s="194"/>
      <c r="K520" s="194"/>
      <c r="L520" s="194"/>
      <c r="M520" s="194"/>
      <c r="N520" s="194"/>
      <c r="O520" s="194"/>
      <c r="P520" s="194"/>
      <c r="Q520" s="194"/>
      <c r="R520" s="194"/>
      <c r="S520" s="194"/>
    </row>
    <row r="521" s="191" customFormat="1" customHeight="1" spans="3:19">
      <c r="C521" s="192"/>
      <c r="H521" s="193"/>
      <c r="I521" s="193"/>
      <c r="J521" s="194"/>
      <c r="K521" s="194"/>
      <c r="L521" s="194"/>
      <c r="M521" s="194"/>
      <c r="N521" s="194"/>
      <c r="O521" s="194"/>
      <c r="P521" s="194"/>
      <c r="Q521" s="194"/>
      <c r="R521" s="194"/>
      <c r="S521" s="194"/>
    </row>
    <row r="522" s="191" customFormat="1" customHeight="1" spans="3:19">
      <c r="C522" s="192"/>
      <c r="H522" s="193"/>
      <c r="I522" s="193"/>
      <c r="J522" s="194"/>
      <c r="K522" s="194"/>
      <c r="L522" s="194"/>
      <c r="M522" s="194"/>
      <c r="N522" s="194"/>
      <c r="O522" s="194"/>
      <c r="P522" s="194"/>
      <c r="Q522" s="194"/>
      <c r="R522" s="194"/>
      <c r="S522" s="194"/>
    </row>
    <row r="523" s="191" customFormat="1" customHeight="1" spans="3:19">
      <c r="C523" s="192"/>
      <c r="H523" s="193"/>
      <c r="I523" s="193"/>
      <c r="J523" s="194"/>
      <c r="K523" s="194"/>
      <c r="L523" s="194"/>
      <c r="M523" s="194"/>
      <c r="N523" s="194"/>
      <c r="O523" s="194"/>
      <c r="P523" s="194"/>
      <c r="Q523" s="194"/>
      <c r="R523" s="194"/>
      <c r="S523" s="194"/>
    </row>
    <row r="524" s="191" customFormat="1" customHeight="1" spans="3:19">
      <c r="C524" s="192"/>
      <c r="H524" s="193"/>
      <c r="I524" s="193"/>
      <c r="J524" s="194"/>
      <c r="K524" s="194"/>
      <c r="L524" s="194"/>
      <c r="M524" s="194"/>
      <c r="N524" s="194"/>
      <c r="O524" s="194"/>
      <c r="P524" s="194"/>
      <c r="Q524" s="194"/>
      <c r="R524" s="194"/>
      <c r="S524" s="194"/>
    </row>
    <row r="525" s="191" customFormat="1" customHeight="1" spans="3:19">
      <c r="C525" s="192"/>
      <c r="H525" s="193"/>
      <c r="I525" s="193"/>
      <c r="J525" s="194"/>
      <c r="K525" s="194"/>
      <c r="L525" s="194"/>
      <c r="M525" s="194"/>
      <c r="N525" s="194"/>
      <c r="O525" s="194"/>
      <c r="P525" s="194"/>
      <c r="Q525" s="194"/>
      <c r="R525" s="194"/>
      <c r="S525" s="194"/>
    </row>
    <row r="526" s="191" customFormat="1" customHeight="1" spans="3:19">
      <c r="C526" s="192"/>
      <c r="H526" s="193"/>
      <c r="I526" s="193"/>
      <c r="J526" s="194"/>
      <c r="K526" s="194"/>
      <c r="L526" s="194"/>
      <c r="M526" s="194"/>
      <c r="N526" s="194"/>
      <c r="O526" s="194"/>
      <c r="P526" s="194"/>
      <c r="Q526" s="194"/>
      <c r="R526" s="194"/>
      <c r="S526" s="194"/>
    </row>
    <row r="527" s="191" customFormat="1" customHeight="1" spans="3:19">
      <c r="C527" s="192"/>
      <c r="H527" s="193"/>
      <c r="I527" s="193"/>
      <c r="J527" s="194"/>
      <c r="K527" s="194"/>
      <c r="L527" s="194"/>
      <c r="M527" s="194"/>
      <c r="N527" s="194"/>
      <c r="O527" s="194"/>
      <c r="P527" s="194"/>
      <c r="Q527" s="194"/>
      <c r="R527" s="194"/>
      <c r="S527" s="194"/>
    </row>
    <row r="528" s="191" customFormat="1" customHeight="1" spans="3:19">
      <c r="C528" s="192"/>
      <c r="H528" s="193"/>
      <c r="I528" s="193"/>
      <c r="J528" s="194"/>
      <c r="K528" s="194"/>
      <c r="L528" s="194"/>
      <c r="M528" s="194"/>
      <c r="N528" s="194"/>
      <c r="O528" s="194"/>
      <c r="P528" s="194"/>
      <c r="Q528" s="194"/>
      <c r="R528" s="194"/>
      <c r="S528" s="194"/>
    </row>
    <row r="529" s="191" customFormat="1" customHeight="1" spans="3:19">
      <c r="C529" s="192"/>
      <c r="H529" s="193"/>
      <c r="I529" s="193"/>
      <c r="J529" s="194"/>
      <c r="K529" s="194"/>
      <c r="L529" s="194"/>
      <c r="M529" s="194"/>
      <c r="N529" s="194"/>
      <c r="O529" s="194"/>
      <c r="P529" s="194"/>
      <c r="Q529" s="194"/>
      <c r="R529" s="194"/>
      <c r="S529" s="194"/>
    </row>
    <row r="530" s="191" customFormat="1" customHeight="1" spans="3:19">
      <c r="C530" s="192"/>
      <c r="H530" s="193"/>
      <c r="I530" s="193"/>
      <c r="J530" s="194"/>
      <c r="K530" s="194"/>
      <c r="L530" s="194"/>
      <c r="M530" s="194"/>
      <c r="N530" s="194"/>
      <c r="O530" s="194"/>
      <c r="P530" s="194"/>
      <c r="Q530" s="194"/>
      <c r="R530" s="194"/>
      <c r="S530" s="194"/>
    </row>
    <row r="531" s="191" customFormat="1" customHeight="1" spans="3:19">
      <c r="C531" s="192"/>
      <c r="H531" s="193"/>
      <c r="I531" s="193"/>
      <c r="J531" s="194"/>
      <c r="K531" s="194"/>
      <c r="L531" s="194"/>
      <c r="M531" s="194"/>
      <c r="N531" s="194"/>
      <c r="O531" s="194"/>
      <c r="P531" s="194"/>
      <c r="Q531" s="194"/>
      <c r="R531" s="194"/>
      <c r="S531" s="194"/>
    </row>
    <row r="532" s="191" customFormat="1" customHeight="1" spans="3:19">
      <c r="C532" s="192"/>
      <c r="H532" s="193"/>
      <c r="I532" s="193"/>
      <c r="J532" s="194"/>
      <c r="K532" s="194"/>
      <c r="L532" s="194"/>
      <c r="M532" s="194"/>
      <c r="N532" s="194"/>
      <c r="O532" s="194"/>
      <c r="P532" s="194"/>
      <c r="Q532" s="194"/>
      <c r="R532" s="194"/>
      <c r="S532" s="194"/>
    </row>
    <row r="533" s="191" customFormat="1" customHeight="1" spans="3:19">
      <c r="C533" s="192"/>
      <c r="H533" s="193"/>
      <c r="I533" s="193"/>
      <c r="J533" s="194"/>
      <c r="K533" s="194"/>
      <c r="L533" s="194"/>
      <c r="M533" s="194"/>
      <c r="N533" s="194"/>
      <c r="O533" s="194"/>
      <c r="P533" s="194"/>
      <c r="Q533" s="194"/>
      <c r="R533" s="194"/>
      <c r="S533" s="194"/>
    </row>
    <row r="534" s="191" customFormat="1" customHeight="1" spans="3:19">
      <c r="C534" s="192"/>
      <c r="H534" s="193"/>
      <c r="I534" s="193"/>
      <c r="J534" s="194"/>
      <c r="K534" s="194"/>
      <c r="L534" s="194"/>
      <c r="M534" s="194"/>
      <c r="N534" s="194"/>
      <c r="O534" s="194"/>
      <c r="P534" s="194"/>
      <c r="Q534" s="194"/>
      <c r="R534" s="194"/>
      <c r="S534" s="194"/>
    </row>
    <row r="535" s="191" customFormat="1" customHeight="1" spans="3:19">
      <c r="C535" s="192"/>
      <c r="H535" s="193"/>
      <c r="I535" s="193"/>
      <c r="J535" s="194"/>
      <c r="K535" s="194"/>
      <c r="L535" s="194"/>
      <c r="M535" s="194"/>
      <c r="N535" s="194"/>
      <c r="O535" s="194"/>
      <c r="P535" s="194"/>
      <c r="Q535" s="194"/>
      <c r="R535" s="194"/>
      <c r="S535" s="194"/>
    </row>
    <row r="536" s="191" customFormat="1" customHeight="1" spans="3:19">
      <c r="C536" s="192"/>
      <c r="H536" s="193"/>
      <c r="I536" s="193"/>
      <c r="J536" s="194"/>
      <c r="K536" s="194"/>
      <c r="L536" s="194"/>
      <c r="M536" s="194"/>
      <c r="N536" s="194"/>
      <c r="O536" s="194"/>
      <c r="P536" s="194"/>
      <c r="Q536" s="194"/>
      <c r="R536" s="194"/>
      <c r="S536" s="194"/>
    </row>
    <row r="537" s="191" customFormat="1" customHeight="1" spans="3:19">
      <c r="C537" s="192"/>
      <c r="H537" s="193"/>
      <c r="I537" s="193"/>
      <c r="J537" s="194"/>
      <c r="K537" s="194"/>
      <c r="L537" s="194"/>
      <c r="M537" s="194"/>
      <c r="N537" s="194"/>
      <c r="O537" s="194"/>
      <c r="P537" s="194"/>
      <c r="Q537" s="194"/>
      <c r="R537" s="194"/>
      <c r="S537" s="194"/>
    </row>
    <row r="538" s="191" customFormat="1" customHeight="1" spans="3:19">
      <c r="C538" s="192"/>
      <c r="H538" s="193"/>
      <c r="I538" s="193"/>
      <c r="J538" s="194"/>
      <c r="K538" s="194"/>
      <c r="L538" s="194"/>
      <c r="M538" s="194"/>
      <c r="N538" s="194"/>
      <c r="O538" s="194"/>
      <c r="P538" s="194"/>
      <c r="Q538" s="194"/>
      <c r="R538" s="194"/>
      <c r="S538" s="194"/>
    </row>
    <row r="539" s="191" customFormat="1" ht="62" customHeight="1" spans="3:22">
      <c r="C539" s="192"/>
      <c r="H539" s="193"/>
      <c r="I539" s="193"/>
      <c r="J539" s="194"/>
      <c r="K539" s="194"/>
      <c r="L539" s="194"/>
      <c r="M539" s="194"/>
      <c r="N539" s="194"/>
      <c r="O539" s="194"/>
      <c r="P539" s="194"/>
      <c r="Q539" s="194"/>
      <c r="R539" s="194"/>
      <c r="S539" s="194"/>
      <c r="V539" s="191" t="s">
        <v>3721</v>
      </c>
    </row>
    <row r="540" s="191" customFormat="1" customHeight="1" spans="3:19">
      <c r="C540" s="192"/>
      <c r="H540" s="193"/>
      <c r="I540" s="193"/>
      <c r="J540" s="194"/>
      <c r="K540" s="194"/>
      <c r="L540" s="194"/>
      <c r="M540" s="194"/>
      <c r="N540" s="194"/>
      <c r="O540" s="194"/>
      <c r="P540" s="194"/>
      <c r="Q540" s="194"/>
      <c r="R540" s="194"/>
      <c r="S540" s="194"/>
    </row>
    <row r="541" s="191" customFormat="1" customHeight="1" spans="3:19">
      <c r="C541" s="192"/>
      <c r="H541" s="193"/>
      <c r="I541" s="193"/>
      <c r="J541" s="194"/>
      <c r="K541" s="194"/>
      <c r="L541" s="194"/>
      <c r="M541" s="194"/>
      <c r="N541" s="194"/>
      <c r="O541" s="194"/>
      <c r="P541" s="194"/>
      <c r="Q541" s="194"/>
      <c r="R541" s="194"/>
      <c r="S541" s="194"/>
    </row>
    <row r="542" s="191" customFormat="1" customHeight="1" spans="3:19">
      <c r="C542" s="192"/>
      <c r="H542" s="193"/>
      <c r="I542" s="193"/>
      <c r="J542" s="194"/>
      <c r="K542" s="194"/>
      <c r="L542" s="194"/>
      <c r="M542" s="194"/>
      <c r="N542" s="194"/>
      <c r="O542" s="194"/>
      <c r="P542" s="194"/>
      <c r="Q542" s="194"/>
      <c r="R542" s="194"/>
      <c r="S542" s="194"/>
    </row>
    <row r="543" s="191" customFormat="1" customHeight="1" spans="3:19">
      <c r="C543" s="192"/>
      <c r="H543" s="193"/>
      <c r="I543" s="193"/>
      <c r="J543" s="194"/>
      <c r="K543" s="194"/>
      <c r="L543" s="194"/>
      <c r="M543" s="194"/>
      <c r="N543" s="194"/>
      <c r="O543" s="194"/>
      <c r="P543" s="194"/>
      <c r="Q543" s="194"/>
      <c r="R543" s="194"/>
      <c r="S543" s="194"/>
    </row>
    <row r="544" s="191" customFormat="1" customHeight="1" spans="3:19">
      <c r="C544" s="192"/>
      <c r="H544" s="193"/>
      <c r="I544" s="193"/>
      <c r="J544" s="194"/>
      <c r="K544" s="194"/>
      <c r="L544" s="194"/>
      <c r="M544" s="194"/>
      <c r="N544" s="194"/>
      <c r="O544" s="194"/>
      <c r="P544" s="194"/>
      <c r="Q544" s="194"/>
      <c r="R544" s="194"/>
      <c r="S544" s="194"/>
    </row>
    <row r="545" s="191" customFormat="1" customHeight="1" spans="3:19">
      <c r="C545" s="192"/>
      <c r="H545" s="193"/>
      <c r="I545" s="193"/>
      <c r="J545" s="194"/>
      <c r="K545" s="194"/>
      <c r="L545" s="194"/>
      <c r="M545" s="194"/>
      <c r="N545" s="194"/>
      <c r="O545" s="194"/>
      <c r="P545" s="194"/>
      <c r="Q545" s="194"/>
      <c r="R545" s="194"/>
      <c r="S545" s="194"/>
    </row>
    <row r="546" s="191" customFormat="1" customHeight="1" spans="3:19">
      <c r="C546" s="192"/>
      <c r="H546" s="193"/>
      <c r="I546" s="193"/>
      <c r="J546" s="194"/>
      <c r="K546" s="194"/>
      <c r="L546" s="194"/>
      <c r="M546" s="194"/>
      <c r="N546" s="194"/>
      <c r="O546" s="194"/>
      <c r="P546" s="194"/>
      <c r="Q546" s="194"/>
      <c r="R546" s="194"/>
      <c r="S546" s="194"/>
    </row>
    <row r="547" s="191" customFormat="1" customHeight="1" spans="3:19">
      <c r="C547" s="192"/>
      <c r="H547" s="193"/>
      <c r="I547" s="193"/>
      <c r="J547" s="194"/>
      <c r="K547" s="194"/>
      <c r="L547" s="194"/>
      <c r="M547" s="194"/>
      <c r="N547" s="194"/>
      <c r="O547" s="194"/>
      <c r="P547" s="194"/>
      <c r="Q547" s="194"/>
      <c r="R547" s="194"/>
      <c r="S547" s="194"/>
    </row>
    <row r="548" s="191" customFormat="1" customHeight="1" spans="3:19">
      <c r="C548" s="192"/>
      <c r="H548" s="193"/>
      <c r="I548" s="193"/>
      <c r="J548" s="194"/>
      <c r="K548" s="194"/>
      <c r="L548" s="194"/>
      <c r="M548" s="194"/>
      <c r="N548" s="194"/>
      <c r="O548" s="194"/>
      <c r="P548" s="194"/>
      <c r="Q548" s="194"/>
      <c r="R548" s="194"/>
      <c r="S548" s="194"/>
    </row>
    <row r="549" s="191" customFormat="1" customHeight="1" spans="3:19">
      <c r="C549" s="192"/>
      <c r="H549" s="193"/>
      <c r="I549" s="193"/>
      <c r="J549" s="194"/>
      <c r="K549" s="194"/>
      <c r="L549" s="194"/>
      <c r="M549" s="194"/>
      <c r="N549" s="194"/>
      <c r="O549" s="194"/>
      <c r="P549" s="194"/>
      <c r="Q549" s="194"/>
      <c r="R549" s="194"/>
      <c r="S549" s="194"/>
    </row>
    <row r="550" s="191" customFormat="1" customHeight="1" spans="3:19">
      <c r="C550" s="192"/>
      <c r="H550" s="193"/>
      <c r="I550" s="193"/>
      <c r="J550" s="194"/>
      <c r="K550" s="194"/>
      <c r="L550" s="194"/>
      <c r="M550" s="194"/>
      <c r="N550" s="194"/>
      <c r="O550" s="194"/>
      <c r="P550" s="194"/>
      <c r="Q550" s="194"/>
      <c r="R550" s="194"/>
      <c r="S550" s="194"/>
    </row>
    <row r="551" s="191" customFormat="1" customHeight="1" spans="3:19">
      <c r="C551" s="192"/>
      <c r="H551" s="193"/>
      <c r="I551" s="193"/>
      <c r="J551" s="194"/>
      <c r="K551" s="194"/>
      <c r="L551" s="194"/>
      <c r="M551" s="194"/>
      <c r="N551" s="194"/>
      <c r="O551" s="194"/>
      <c r="P551" s="194"/>
      <c r="Q551" s="194"/>
      <c r="R551" s="194"/>
      <c r="S551" s="194"/>
    </row>
    <row r="552" s="191" customFormat="1" customHeight="1" spans="3:19">
      <c r="C552" s="192"/>
      <c r="H552" s="193"/>
      <c r="I552" s="193"/>
      <c r="J552" s="194"/>
      <c r="K552" s="194"/>
      <c r="L552" s="194"/>
      <c r="M552" s="194"/>
      <c r="N552" s="194"/>
      <c r="O552" s="194"/>
      <c r="P552" s="194"/>
      <c r="Q552" s="194"/>
      <c r="R552" s="194"/>
      <c r="S552" s="194"/>
    </row>
    <row r="553" s="191" customFormat="1" customHeight="1" spans="3:19">
      <c r="C553" s="192"/>
      <c r="H553" s="193"/>
      <c r="I553" s="193"/>
      <c r="J553" s="194"/>
      <c r="K553" s="194"/>
      <c r="L553" s="194"/>
      <c r="M553" s="194"/>
      <c r="N553" s="194"/>
      <c r="O553" s="194"/>
      <c r="P553" s="194"/>
      <c r="Q553" s="194"/>
      <c r="R553" s="194"/>
      <c r="S553" s="194"/>
    </row>
    <row r="554" s="191" customFormat="1" customHeight="1" spans="3:19">
      <c r="C554" s="192"/>
      <c r="H554" s="193"/>
      <c r="I554" s="193"/>
      <c r="J554" s="194"/>
      <c r="K554" s="194"/>
      <c r="L554" s="194"/>
      <c r="M554" s="194"/>
      <c r="N554" s="194"/>
      <c r="O554" s="194"/>
      <c r="P554" s="194"/>
      <c r="Q554" s="194"/>
      <c r="R554" s="194"/>
      <c r="S554" s="194"/>
    </row>
    <row r="555" s="191" customFormat="1" customHeight="1" spans="3:19">
      <c r="C555" s="192"/>
      <c r="H555" s="193"/>
      <c r="I555" s="193"/>
      <c r="J555" s="194"/>
      <c r="K555" s="194"/>
      <c r="L555" s="194"/>
      <c r="M555" s="194"/>
      <c r="N555" s="194"/>
      <c r="O555" s="194"/>
      <c r="P555" s="194"/>
      <c r="Q555" s="194"/>
      <c r="R555" s="194"/>
      <c r="S555" s="194"/>
    </row>
    <row r="556" s="191" customFormat="1" customHeight="1" spans="3:19">
      <c r="C556" s="192"/>
      <c r="H556" s="193"/>
      <c r="I556" s="193"/>
      <c r="J556" s="194"/>
      <c r="K556" s="194"/>
      <c r="L556" s="194"/>
      <c r="M556" s="194"/>
      <c r="N556" s="194"/>
      <c r="O556" s="194"/>
      <c r="P556" s="194"/>
      <c r="Q556" s="194"/>
      <c r="R556" s="194"/>
      <c r="S556" s="194"/>
    </row>
    <row r="557" s="191" customFormat="1" customHeight="1" spans="3:19">
      <c r="C557" s="192"/>
      <c r="H557" s="193"/>
      <c r="I557" s="193"/>
      <c r="J557" s="194"/>
      <c r="K557" s="194"/>
      <c r="L557" s="194"/>
      <c r="M557" s="194"/>
      <c r="N557" s="194"/>
      <c r="O557" s="194"/>
      <c r="P557" s="194"/>
      <c r="Q557" s="194"/>
      <c r="R557" s="194"/>
      <c r="S557" s="194"/>
    </row>
    <row r="558" s="191" customFormat="1" customHeight="1" spans="3:19">
      <c r="C558" s="192"/>
      <c r="H558" s="193"/>
      <c r="I558" s="193"/>
      <c r="J558" s="194"/>
      <c r="K558" s="194"/>
      <c r="L558" s="194"/>
      <c r="M558" s="194"/>
      <c r="N558" s="194"/>
      <c r="O558" s="194"/>
      <c r="P558" s="194"/>
      <c r="Q558" s="194"/>
      <c r="R558" s="194"/>
      <c r="S558" s="194"/>
    </row>
    <row r="559" s="191" customFormat="1" customHeight="1" spans="3:19">
      <c r="C559" s="192"/>
      <c r="H559" s="193"/>
      <c r="I559" s="193"/>
      <c r="J559" s="194"/>
      <c r="K559" s="194"/>
      <c r="L559" s="194"/>
      <c r="M559" s="194"/>
      <c r="N559" s="194"/>
      <c r="O559" s="194"/>
      <c r="P559" s="194"/>
      <c r="Q559" s="194"/>
      <c r="R559" s="194"/>
      <c r="S559" s="194"/>
    </row>
    <row r="560" s="191" customFormat="1" customHeight="1" spans="3:19">
      <c r="C560" s="192"/>
      <c r="H560" s="193"/>
      <c r="I560" s="193"/>
      <c r="J560" s="194"/>
      <c r="K560" s="194"/>
      <c r="L560" s="194"/>
      <c r="M560" s="194"/>
      <c r="N560" s="194"/>
      <c r="O560" s="194"/>
      <c r="P560" s="194"/>
      <c r="Q560" s="194"/>
      <c r="R560" s="194"/>
      <c r="S560" s="194"/>
    </row>
    <row r="561" s="191" customFormat="1" customHeight="1" spans="3:19">
      <c r="C561" s="192"/>
      <c r="H561" s="193"/>
      <c r="I561" s="193"/>
      <c r="J561" s="194"/>
      <c r="K561" s="194"/>
      <c r="L561" s="194"/>
      <c r="M561" s="194"/>
      <c r="N561" s="194"/>
      <c r="O561" s="194"/>
      <c r="P561" s="194"/>
      <c r="Q561" s="194"/>
      <c r="R561" s="194"/>
      <c r="S561" s="194"/>
    </row>
    <row r="562" s="191" customFormat="1" customHeight="1" spans="3:19">
      <c r="C562" s="192"/>
      <c r="H562" s="193"/>
      <c r="I562" s="193"/>
      <c r="J562" s="194"/>
      <c r="K562" s="194"/>
      <c r="L562" s="194"/>
      <c r="M562" s="194"/>
      <c r="N562" s="194"/>
      <c r="O562" s="194"/>
      <c r="P562" s="194"/>
      <c r="Q562" s="194"/>
      <c r="R562" s="194"/>
      <c r="S562" s="194"/>
    </row>
    <row r="563" s="191" customFormat="1" customHeight="1" spans="3:19">
      <c r="C563" s="192"/>
      <c r="H563" s="193"/>
      <c r="I563" s="193"/>
      <c r="J563" s="194"/>
      <c r="K563" s="194"/>
      <c r="L563" s="194"/>
      <c r="M563" s="194"/>
      <c r="N563" s="194"/>
      <c r="O563" s="194"/>
      <c r="P563" s="194"/>
      <c r="Q563" s="194"/>
      <c r="R563" s="194"/>
      <c r="S563" s="194"/>
    </row>
    <row r="564" s="191" customFormat="1" customHeight="1" spans="3:19">
      <c r="C564" s="192"/>
      <c r="H564" s="193"/>
      <c r="I564" s="193"/>
      <c r="J564" s="194"/>
      <c r="K564" s="194"/>
      <c r="L564" s="194"/>
      <c r="M564" s="194"/>
      <c r="N564" s="194"/>
      <c r="O564" s="194"/>
      <c r="P564" s="194"/>
      <c r="Q564" s="194"/>
      <c r="R564" s="194"/>
      <c r="S564" s="194"/>
    </row>
    <row r="565" s="191" customFormat="1" customHeight="1" spans="3:19">
      <c r="C565" s="192"/>
      <c r="H565" s="193"/>
      <c r="I565" s="193"/>
      <c r="J565" s="194"/>
      <c r="K565" s="194"/>
      <c r="L565" s="194"/>
      <c r="M565" s="194"/>
      <c r="N565" s="194"/>
      <c r="O565" s="194"/>
      <c r="P565" s="194"/>
      <c r="Q565" s="194"/>
      <c r="R565" s="194"/>
      <c r="S565" s="194"/>
    </row>
    <row r="566" s="191" customFormat="1" customHeight="1" spans="3:19">
      <c r="C566" s="192"/>
      <c r="H566" s="193"/>
      <c r="I566" s="193"/>
      <c r="J566" s="194"/>
      <c r="K566" s="194"/>
      <c r="L566" s="194"/>
      <c r="M566" s="194"/>
      <c r="N566" s="194"/>
      <c r="O566" s="194"/>
      <c r="P566" s="194"/>
      <c r="Q566" s="194"/>
      <c r="R566" s="194"/>
      <c r="S566" s="194"/>
    </row>
    <row r="567" s="191" customFormat="1" customHeight="1" spans="3:19">
      <c r="C567" s="192"/>
      <c r="H567" s="193"/>
      <c r="I567" s="193"/>
      <c r="J567" s="194"/>
      <c r="K567" s="194"/>
      <c r="L567" s="194"/>
      <c r="M567" s="194"/>
      <c r="N567" s="194"/>
      <c r="O567" s="194"/>
      <c r="P567" s="194"/>
      <c r="Q567" s="194"/>
      <c r="R567" s="194"/>
      <c r="S567" s="194"/>
    </row>
    <row r="568" s="191" customFormat="1" customHeight="1" spans="3:19">
      <c r="C568" s="192"/>
      <c r="H568" s="193"/>
      <c r="I568" s="193"/>
      <c r="J568" s="194"/>
      <c r="K568" s="194"/>
      <c r="L568" s="194"/>
      <c r="M568" s="194"/>
      <c r="N568" s="194"/>
      <c r="O568" s="194"/>
      <c r="P568" s="194"/>
      <c r="Q568" s="194"/>
      <c r="R568" s="194"/>
      <c r="S568" s="194"/>
    </row>
    <row r="569" s="191" customFormat="1" customHeight="1" spans="3:19">
      <c r="C569" s="192"/>
      <c r="H569" s="193"/>
      <c r="I569" s="193"/>
      <c r="J569" s="194"/>
      <c r="K569" s="194"/>
      <c r="L569" s="194"/>
      <c r="M569" s="194"/>
      <c r="N569" s="194"/>
      <c r="O569" s="194"/>
      <c r="P569" s="194"/>
      <c r="Q569" s="194"/>
      <c r="R569" s="194"/>
      <c r="S569" s="194"/>
    </row>
    <row r="570" s="191" customFormat="1" customHeight="1" spans="3:19">
      <c r="C570" s="192"/>
      <c r="H570" s="193"/>
      <c r="I570" s="193"/>
      <c r="J570" s="194"/>
      <c r="K570" s="194"/>
      <c r="L570" s="194"/>
      <c r="M570" s="194"/>
      <c r="N570" s="194"/>
      <c r="O570" s="194"/>
      <c r="P570" s="194"/>
      <c r="Q570" s="194"/>
      <c r="R570" s="194"/>
      <c r="S570" s="194"/>
    </row>
    <row r="571" s="191" customFormat="1" customHeight="1" spans="3:19">
      <c r="C571" s="192"/>
      <c r="H571" s="193"/>
      <c r="I571" s="193"/>
      <c r="J571" s="194"/>
      <c r="K571" s="194"/>
      <c r="L571" s="194"/>
      <c r="M571" s="194"/>
      <c r="N571" s="194"/>
      <c r="O571" s="194"/>
      <c r="P571" s="194"/>
      <c r="Q571" s="194"/>
      <c r="R571" s="194"/>
      <c r="S571" s="194"/>
    </row>
    <row r="572" s="191" customFormat="1" customHeight="1" spans="3:19">
      <c r="C572" s="192"/>
      <c r="H572" s="193"/>
      <c r="I572" s="193"/>
      <c r="J572" s="194"/>
      <c r="K572" s="194"/>
      <c r="L572" s="194"/>
      <c r="M572" s="194"/>
      <c r="N572" s="194"/>
      <c r="O572" s="194"/>
      <c r="P572" s="194"/>
      <c r="Q572" s="194"/>
      <c r="R572" s="194"/>
      <c r="S572" s="194"/>
    </row>
    <row r="573" s="191" customFormat="1" customHeight="1" spans="3:19">
      <c r="C573" s="192"/>
      <c r="H573" s="193"/>
      <c r="I573" s="193"/>
      <c r="J573" s="194"/>
      <c r="K573" s="194"/>
      <c r="L573" s="194"/>
      <c r="M573" s="194"/>
      <c r="N573" s="194"/>
      <c r="O573" s="194"/>
      <c r="P573" s="194"/>
      <c r="Q573" s="194"/>
      <c r="R573" s="194"/>
      <c r="S573" s="194"/>
    </row>
    <row r="574" s="191" customFormat="1" customHeight="1" spans="3:19">
      <c r="C574" s="192"/>
      <c r="H574" s="193"/>
      <c r="I574" s="193"/>
      <c r="J574" s="194"/>
      <c r="K574" s="194"/>
      <c r="L574" s="194"/>
      <c r="M574" s="194"/>
      <c r="N574" s="194"/>
      <c r="O574" s="194"/>
      <c r="P574" s="194"/>
      <c r="Q574" s="194"/>
      <c r="R574" s="194"/>
      <c r="S574" s="194"/>
    </row>
    <row r="575" s="191" customFormat="1" customHeight="1" spans="3:19">
      <c r="C575" s="192"/>
      <c r="H575" s="193"/>
      <c r="I575" s="193"/>
      <c r="J575" s="194"/>
      <c r="K575" s="194"/>
      <c r="L575" s="194"/>
      <c r="M575" s="194"/>
      <c r="N575" s="194"/>
      <c r="O575" s="194"/>
      <c r="P575" s="194"/>
      <c r="Q575" s="194"/>
      <c r="R575" s="194"/>
      <c r="S575" s="194"/>
    </row>
    <row r="576" s="191" customFormat="1" ht="276" customHeight="1" spans="3:19">
      <c r="C576" s="192"/>
      <c r="H576" s="193"/>
      <c r="I576" s="193"/>
      <c r="J576" s="194"/>
      <c r="K576" s="194"/>
      <c r="L576" s="194"/>
      <c r="M576" s="194"/>
      <c r="N576" s="194"/>
      <c r="O576" s="194"/>
      <c r="P576" s="194"/>
      <c r="Q576" s="194"/>
      <c r="R576" s="194"/>
      <c r="S576" s="194"/>
    </row>
    <row r="577" s="191" customFormat="1" customHeight="1" spans="3:19">
      <c r="C577" s="192"/>
      <c r="H577" s="193"/>
      <c r="I577" s="193"/>
      <c r="J577" s="194"/>
      <c r="K577" s="194"/>
      <c r="L577" s="194"/>
      <c r="M577" s="194"/>
      <c r="N577" s="194"/>
      <c r="O577" s="194"/>
      <c r="P577" s="194"/>
      <c r="Q577" s="194"/>
      <c r="R577" s="194"/>
      <c r="S577" s="194"/>
    </row>
    <row r="578" s="191" customFormat="1" customHeight="1" spans="3:19">
      <c r="C578" s="192"/>
      <c r="H578" s="193"/>
      <c r="I578" s="193"/>
      <c r="J578" s="194"/>
      <c r="K578" s="194"/>
      <c r="L578" s="194"/>
      <c r="M578" s="194"/>
      <c r="N578" s="194"/>
      <c r="O578" s="194"/>
      <c r="P578" s="194"/>
      <c r="Q578" s="194"/>
      <c r="R578" s="194"/>
      <c r="S578" s="194"/>
    </row>
    <row r="579" s="191" customFormat="1" customHeight="1" spans="3:19">
      <c r="C579" s="192"/>
      <c r="H579" s="193"/>
      <c r="I579" s="193"/>
      <c r="J579" s="194"/>
      <c r="K579" s="194"/>
      <c r="L579" s="194"/>
      <c r="M579" s="194"/>
      <c r="N579" s="194"/>
      <c r="O579" s="194"/>
      <c r="P579" s="194"/>
      <c r="Q579" s="194"/>
      <c r="R579" s="194"/>
      <c r="S579" s="194"/>
    </row>
    <row r="580" s="191" customFormat="1" customHeight="1" spans="3:19">
      <c r="C580" s="192"/>
      <c r="H580" s="193"/>
      <c r="I580" s="193"/>
      <c r="J580" s="194"/>
      <c r="K580" s="194"/>
      <c r="L580" s="194"/>
      <c r="M580" s="194"/>
      <c r="N580" s="194"/>
      <c r="O580" s="194"/>
      <c r="P580" s="194"/>
      <c r="Q580" s="194"/>
      <c r="R580" s="194"/>
      <c r="S580" s="194"/>
    </row>
    <row r="581" s="191" customFormat="1" customHeight="1" spans="3:19">
      <c r="C581" s="192"/>
      <c r="H581" s="193"/>
      <c r="I581" s="193"/>
      <c r="J581" s="194"/>
      <c r="K581" s="194"/>
      <c r="L581" s="194"/>
      <c r="M581" s="194"/>
      <c r="N581" s="194"/>
      <c r="O581" s="194"/>
      <c r="P581" s="194"/>
      <c r="Q581" s="194"/>
      <c r="R581" s="194"/>
      <c r="S581" s="194"/>
    </row>
    <row r="582" s="191" customFormat="1" ht="122" customHeight="1" spans="3:19">
      <c r="C582" s="192"/>
      <c r="H582" s="193"/>
      <c r="I582" s="193"/>
      <c r="J582" s="194"/>
      <c r="K582" s="194"/>
      <c r="L582" s="194"/>
      <c r="M582" s="194"/>
      <c r="N582" s="194"/>
      <c r="O582" s="194"/>
      <c r="P582" s="194"/>
      <c r="Q582" s="194"/>
      <c r="R582" s="194"/>
      <c r="S582" s="194"/>
    </row>
    <row r="583" s="191" customFormat="1" customHeight="1" spans="3:19">
      <c r="C583" s="192"/>
      <c r="H583" s="193"/>
      <c r="I583" s="193"/>
      <c r="J583" s="194"/>
      <c r="K583" s="194"/>
      <c r="L583" s="194"/>
      <c r="M583" s="194"/>
      <c r="N583" s="194"/>
      <c r="O583" s="194"/>
      <c r="P583" s="194"/>
      <c r="Q583" s="194"/>
      <c r="R583" s="194"/>
      <c r="S583" s="194"/>
    </row>
    <row r="584" s="191" customFormat="1" customHeight="1" spans="3:19">
      <c r="C584" s="192"/>
      <c r="H584" s="193"/>
      <c r="I584" s="193"/>
      <c r="J584" s="194"/>
      <c r="K584" s="194"/>
      <c r="L584" s="194"/>
      <c r="M584" s="194"/>
      <c r="N584" s="194"/>
      <c r="O584" s="194"/>
      <c r="P584" s="194"/>
      <c r="Q584" s="194"/>
      <c r="R584" s="194"/>
      <c r="S584" s="194"/>
    </row>
    <row r="585" s="191" customFormat="1" customHeight="1" spans="3:19">
      <c r="C585" s="192"/>
      <c r="H585" s="193"/>
      <c r="I585" s="193"/>
      <c r="J585" s="194"/>
      <c r="K585" s="194"/>
      <c r="L585" s="194"/>
      <c r="M585" s="194"/>
      <c r="N585" s="194"/>
      <c r="O585" s="194"/>
      <c r="P585" s="194"/>
      <c r="Q585" s="194"/>
      <c r="R585" s="194"/>
      <c r="S585" s="194"/>
    </row>
    <row r="586" s="191" customFormat="1" customHeight="1" spans="3:19">
      <c r="C586" s="192"/>
      <c r="H586" s="193"/>
      <c r="I586" s="193"/>
      <c r="J586" s="194"/>
      <c r="K586" s="194"/>
      <c r="L586" s="194"/>
      <c r="M586" s="194"/>
      <c r="N586" s="194"/>
      <c r="O586" s="194"/>
      <c r="P586" s="194"/>
      <c r="Q586" s="194"/>
      <c r="R586" s="194"/>
      <c r="S586" s="194"/>
    </row>
    <row r="587" s="191" customFormat="1" customHeight="1" spans="3:19">
      <c r="C587" s="192"/>
      <c r="H587" s="193"/>
      <c r="I587" s="193"/>
      <c r="J587" s="194"/>
      <c r="K587" s="194"/>
      <c r="L587" s="194"/>
      <c r="M587" s="194"/>
      <c r="N587" s="194"/>
      <c r="O587" s="194"/>
      <c r="P587" s="194"/>
      <c r="Q587" s="194"/>
      <c r="R587" s="194"/>
      <c r="S587" s="194"/>
    </row>
    <row r="588" s="191" customFormat="1" customHeight="1" spans="3:19">
      <c r="C588" s="192"/>
      <c r="H588" s="193"/>
      <c r="I588" s="193"/>
      <c r="J588" s="194"/>
      <c r="K588" s="194"/>
      <c r="L588" s="194"/>
      <c r="M588" s="194"/>
      <c r="N588" s="194"/>
      <c r="O588" s="194"/>
      <c r="P588" s="194"/>
      <c r="Q588" s="194"/>
      <c r="R588" s="194"/>
      <c r="S588" s="194"/>
    </row>
    <row r="589" s="191" customFormat="1" customHeight="1" spans="3:19">
      <c r="C589" s="192"/>
      <c r="H589" s="193"/>
      <c r="I589" s="193"/>
      <c r="J589" s="194"/>
      <c r="K589" s="194"/>
      <c r="L589" s="194"/>
      <c r="M589" s="194"/>
      <c r="N589" s="194"/>
      <c r="O589" s="194"/>
      <c r="P589" s="194"/>
      <c r="Q589" s="194"/>
      <c r="R589" s="194"/>
      <c r="S589" s="194"/>
    </row>
    <row r="590" s="191" customFormat="1" customHeight="1" spans="3:19">
      <c r="C590" s="192"/>
      <c r="H590" s="193"/>
      <c r="I590" s="193"/>
      <c r="J590" s="194"/>
      <c r="K590" s="194"/>
      <c r="L590" s="194"/>
      <c r="M590" s="194"/>
      <c r="N590" s="194"/>
      <c r="O590" s="194"/>
      <c r="P590" s="194"/>
      <c r="Q590" s="194"/>
      <c r="R590" s="194"/>
      <c r="S590" s="194"/>
    </row>
    <row r="591" s="191" customFormat="1" customHeight="1" spans="3:19">
      <c r="C591" s="192"/>
      <c r="H591" s="193"/>
      <c r="I591" s="193"/>
      <c r="J591" s="194"/>
      <c r="K591" s="194"/>
      <c r="L591" s="194"/>
      <c r="M591" s="194"/>
      <c r="N591" s="194"/>
      <c r="O591" s="194"/>
      <c r="P591" s="194"/>
      <c r="Q591" s="194"/>
      <c r="R591" s="194"/>
      <c r="S591" s="194"/>
    </row>
    <row r="592" s="191" customFormat="1" customHeight="1" spans="3:19">
      <c r="C592" s="192"/>
      <c r="H592" s="193"/>
      <c r="I592" s="193"/>
      <c r="J592" s="194"/>
      <c r="K592" s="194"/>
      <c r="L592" s="194"/>
      <c r="M592" s="194"/>
      <c r="N592" s="194"/>
      <c r="O592" s="194"/>
      <c r="P592" s="194"/>
      <c r="Q592" s="194"/>
      <c r="R592" s="194"/>
      <c r="S592" s="194"/>
    </row>
    <row r="593" s="191" customFormat="1" customHeight="1" spans="3:19">
      <c r="C593" s="192"/>
      <c r="H593" s="193"/>
      <c r="I593" s="193"/>
      <c r="J593" s="194"/>
      <c r="K593" s="194"/>
      <c r="L593" s="194"/>
      <c r="M593" s="194"/>
      <c r="N593" s="194"/>
      <c r="O593" s="194"/>
      <c r="P593" s="194"/>
      <c r="Q593" s="194"/>
      <c r="R593" s="194"/>
      <c r="S593" s="194"/>
    </row>
    <row r="594" s="191" customFormat="1" customHeight="1" spans="3:19">
      <c r="C594" s="192"/>
      <c r="H594" s="193"/>
      <c r="I594" s="193"/>
      <c r="J594" s="194"/>
      <c r="K594" s="194"/>
      <c r="L594" s="194"/>
      <c r="M594" s="194"/>
      <c r="N594" s="194"/>
      <c r="O594" s="194"/>
      <c r="P594" s="194"/>
      <c r="Q594" s="194"/>
      <c r="R594" s="194"/>
      <c r="S594" s="194"/>
    </row>
    <row r="595" s="191" customFormat="1" customHeight="1" spans="3:19">
      <c r="C595" s="192"/>
      <c r="H595" s="193"/>
      <c r="I595" s="193"/>
      <c r="J595" s="194"/>
      <c r="K595" s="194"/>
      <c r="L595" s="194"/>
      <c r="M595" s="194"/>
      <c r="N595" s="194"/>
      <c r="O595" s="194"/>
      <c r="P595" s="194"/>
      <c r="Q595" s="194"/>
      <c r="R595" s="194"/>
      <c r="S595" s="194"/>
    </row>
    <row r="596" s="191" customFormat="1" customHeight="1" spans="3:19">
      <c r="C596" s="192"/>
      <c r="H596" s="193"/>
      <c r="I596" s="193"/>
      <c r="J596" s="194"/>
      <c r="K596" s="194"/>
      <c r="L596" s="194"/>
      <c r="M596" s="194"/>
      <c r="N596" s="194"/>
      <c r="O596" s="194"/>
      <c r="P596" s="194"/>
      <c r="Q596" s="194"/>
      <c r="R596" s="194"/>
      <c r="S596" s="194"/>
    </row>
    <row r="597" s="191" customFormat="1" customHeight="1" spans="3:19">
      <c r="C597" s="192"/>
      <c r="H597" s="193"/>
      <c r="I597" s="193"/>
      <c r="J597" s="194"/>
      <c r="K597" s="194"/>
      <c r="L597" s="194"/>
      <c r="M597" s="194"/>
      <c r="N597" s="194"/>
      <c r="O597" s="194"/>
      <c r="P597" s="194"/>
      <c r="Q597" s="194"/>
      <c r="R597" s="194"/>
      <c r="S597" s="194"/>
    </row>
    <row r="598" s="191" customFormat="1" customHeight="1" spans="3:19">
      <c r="C598" s="192"/>
      <c r="H598" s="193"/>
      <c r="I598" s="193"/>
      <c r="J598" s="194"/>
      <c r="K598" s="194"/>
      <c r="L598" s="194"/>
      <c r="M598" s="194"/>
      <c r="N598" s="194"/>
      <c r="O598" s="194"/>
      <c r="P598" s="194"/>
      <c r="Q598" s="194"/>
      <c r="R598" s="194"/>
      <c r="S598" s="194"/>
    </row>
    <row r="599" s="191" customFormat="1" customHeight="1" spans="3:19">
      <c r="C599" s="192"/>
      <c r="H599" s="193"/>
      <c r="I599" s="193"/>
      <c r="J599" s="194"/>
      <c r="K599" s="194"/>
      <c r="L599" s="194"/>
      <c r="M599" s="194"/>
      <c r="N599" s="194"/>
      <c r="O599" s="194"/>
      <c r="P599" s="194"/>
      <c r="Q599" s="194"/>
      <c r="R599" s="194"/>
      <c r="S599" s="194"/>
    </row>
    <row r="600" s="191" customFormat="1" customHeight="1" spans="3:19">
      <c r="C600" s="192"/>
      <c r="H600" s="193"/>
      <c r="I600" s="193"/>
      <c r="J600" s="194"/>
      <c r="K600" s="194"/>
      <c r="L600" s="194"/>
      <c r="M600" s="194"/>
      <c r="N600" s="194"/>
      <c r="O600" s="194"/>
      <c r="P600" s="194"/>
      <c r="Q600" s="194"/>
      <c r="R600" s="194"/>
      <c r="S600" s="194"/>
    </row>
    <row r="601" s="191" customFormat="1" customHeight="1" spans="3:19">
      <c r="C601" s="192"/>
      <c r="H601" s="193"/>
      <c r="I601" s="193"/>
      <c r="J601" s="194"/>
      <c r="K601" s="194"/>
      <c r="L601" s="194"/>
      <c r="M601" s="194"/>
      <c r="N601" s="194"/>
      <c r="O601" s="194"/>
      <c r="P601" s="194"/>
      <c r="Q601" s="194"/>
      <c r="R601" s="194"/>
      <c r="S601" s="194"/>
    </row>
    <row r="602" s="191" customFormat="1" customHeight="1" spans="3:19">
      <c r="C602" s="192"/>
      <c r="H602" s="193"/>
      <c r="I602" s="193"/>
      <c r="J602" s="194"/>
      <c r="K602" s="194"/>
      <c r="L602" s="194"/>
      <c r="M602" s="194"/>
      <c r="N602" s="194"/>
      <c r="O602" s="194"/>
      <c r="P602" s="194"/>
      <c r="Q602" s="194"/>
      <c r="R602" s="194"/>
      <c r="S602" s="194"/>
    </row>
    <row r="603" s="191" customFormat="1" customHeight="1" spans="3:19">
      <c r="C603" s="192"/>
      <c r="H603" s="193"/>
      <c r="I603" s="193"/>
      <c r="J603" s="194"/>
      <c r="K603" s="194"/>
      <c r="L603" s="194"/>
      <c r="M603" s="194"/>
      <c r="N603" s="194"/>
      <c r="O603" s="194"/>
      <c r="P603" s="194"/>
      <c r="Q603" s="194"/>
      <c r="R603" s="194"/>
      <c r="S603" s="194"/>
    </row>
    <row r="604" s="191" customFormat="1" ht="90" customHeight="1" spans="3:19">
      <c r="C604" s="192"/>
      <c r="H604" s="193"/>
      <c r="I604" s="193"/>
      <c r="J604" s="194"/>
      <c r="K604" s="194"/>
      <c r="L604" s="194"/>
      <c r="M604" s="194"/>
      <c r="N604" s="194"/>
      <c r="O604" s="194"/>
      <c r="P604" s="194"/>
      <c r="Q604" s="194"/>
      <c r="R604" s="194"/>
      <c r="S604" s="194"/>
    </row>
    <row r="605" s="191" customFormat="1" customHeight="1" spans="3:19">
      <c r="C605" s="192"/>
      <c r="H605" s="193"/>
      <c r="I605" s="193"/>
      <c r="J605" s="194"/>
      <c r="K605" s="194"/>
      <c r="L605" s="194"/>
      <c r="M605" s="194"/>
      <c r="N605" s="194"/>
      <c r="O605" s="194"/>
      <c r="P605" s="194"/>
      <c r="Q605" s="194"/>
      <c r="R605" s="194"/>
      <c r="S605" s="194"/>
    </row>
    <row r="606" s="191" customFormat="1" customHeight="1" spans="3:19">
      <c r="C606" s="192"/>
      <c r="H606" s="193"/>
      <c r="I606" s="193"/>
      <c r="J606" s="194"/>
      <c r="K606" s="194"/>
      <c r="L606" s="194"/>
      <c r="M606" s="194"/>
      <c r="N606" s="194"/>
      <c r="O606" s="194"/>
      <c r="P606" s="194"/>
      <c r="Q606" s="194"/>
      <c r="R606" s="194"/>
      <c r="S606" s="194"/>
    </row>
    <row r="607" s="191" customFormat="1" customHeight="1" spans="3:19">
      <c r="C607" s="192"/>
      <c r="H607" s="193"/>
      <c r="I607" s="193"/>
      <c r="J607" s="194"/>
      <c r="K607" s="194"/>
      <c r="L607" s="194"/>
      <c r="M607" s="194"/>
      <c r="N607" s="194"/>
      <c r="O607" s="194"/>
      <c r="P607" s="194"/>
      <c r="Q607" s="194"/>
      <c r="R607" s="194"/>
      <c r="S607" s="194"/>
    </row>
    <row r="608" s="191" customFormat="1" customHeight="1" spans="3:19">
      <c r="C608" s="192"/>
      <c r="H608" s="193"/>
      <c r="I608" s="193"/>
      <c r="J608" s="194"/>
      <c r="K608" s="194"/>
      <c r="L608" s="194"/>
      <c r="M608" s="194"/>
      <c r="N608" s="194"/>
      <c r="O608" s="194"/>
      <c r="P608" s="194"/>
      <c r="Q608" s="194"/>
      <c r="R608" s="194"/>
      <c r="S608" s="194"/>
    </row>
    <row r="609" s="191" customFormat="1" customHeight="1" spans="3:19">
      <c r="C609" s="192"/>
      <c r="H609" s="193"/>
      <c r="I609" s="193"/>
      <c r="J609" s="194"/>
      <c r="K609" s="194"/>
      <c r="L609" s="194"/>
      <c r="M609" s="194"/>
      <c r="N609" s="194"/>
      <c r="O609" s="194"/>
      <c r="P609" s="194"/>
      <c r="Q609" s="194"/>
      <c r="R609" s="194"/>
      <c r="S609" s="194"/>
    </row>
    <row r="610" s="191" customFormat="1" customHeight="1" spans="3:19">
      <c r="C610" s="192"/>
      <c r="H610" s="193"/>
      <c r="I610" s="193"/>
      <c r="J610" s="194"/>
      <c r="K610" s="194"/>
      <c r="L610" s="194"/>
      <c r="M610" s="194"/>
      <c r="N610" s="194"/>
      <c r="O610" s="194"/>
      <c r="P610" s="194"/>
      <c r="Q610" s="194"/>
      <c r="R610" s="194"/>
      <c r="S610" s="194"/>
    </row>
    <row r="611" s="191" customFormat="1" customHeight="1" spans="3:19">
      <c r="C611" s="192"/>
      <c r="H611" s="193"/>
      <c r="I611" s="193"/>
      <c r="J611" s="194"/>
      <c r="K611" s="194"/>
      <c r="L611" s="194"/>
      <c r="M611" s="194"/>
      <c r="N611" s="194"/>
      <c r="O611" s="194"/>
      <c r="P611" s="194"/>
      <c r="Q611" s="194"/>
      <c r="R611" s="194"/>
      <c r="S611" s="194"/>
    </row>
    <row r="612" s="191" customFormat="1" customHeight="1" spans="3:19">
      <c r="C612" s="192"/>
      <c r="H612" s="193"/>
      <c r="I612" s="193"/>
      <c r="J612" s="194"/>
      <c r="K612" s="194"/>
      <c r="L612" s="194"/>
      <c r="M612" s="194"/>
      <c r="N612" s="194"/>
      <c r="O612" s="194"/>
      <c r="P612" s="194"/>
      <c r="Q612" s="194"/>
      <c r="R612" s="194"/>
      <c r="S612" s="194"/>
    </row>
    <row r="613" s="191" customFormat="1" customHeight="1" spans="3:19">
      <c r="C613" s="192"/>
      <c r="H613" s="193"/>
      <c r="I613" s="193"/>
      <c r="J613" s="194"/>
      <c r="K613" s="194"/>
      <c r="L613" s="194"/>
      <c r="M613" s="194"/>
      <c r="N613" s="194"/>
      <c r="O613" s="194"/>
      <c r="P613" s="194"/>
      <c r="Q613" s="194"/>
      <c r="R613" s="194"/>
      <c r="S613" s="194"/>
    </row>
    <row r="614" s="191" customFormat="1" customHeight="1" spans="3:19">
      <c r="C614" s="192"/>
      <c r="H614" s="193"/>
      <c r="I614" s="193"/>
      <c r="J614" s="194"/>
      <c r="K614" s="194"/>
      <c r="L614" s="194"/>
      <c r="M614" s="194"/>
      <c r="N614" s="194"/>
      <c r="O614" s="194"/>
      <c r="P614" s="194"/>
      <c r="Q614" s="194"/>
      <c r="R614" s="194"/>
      <c r="S614" s="194"/>
    </row>
    <row r="615" s="191" customFormat="1" customHeight="1" spans="3:19">
      <c r="C615" s="192"/>
      <c r="H615" s="193"/>
      <c r="I615" s="193"/>
      <c r="J615" s="194"/>
      <c r="K615" s="194"/>
      <c r="L615" s="194"/>
      <c r="M615" s="194"/>
      <c r="N615" s="194"/>
      <c r="O615" s="194"/>
      <c r="P615" s="194"/>
      <c r="Q615" s="194"/>
      <c r="R615" s="194"/>
      <c r="S615" s="194"/>
    </row>
    <row r="616" s="191" customFormat="1" customHeight="1" spans="3:19">
      <c r="C616" s="192"/>
      <c r="H616" s="193"/>
      <c r="I616" s="193"/>
      <c r="J616" s="194"/>
      <c r="K616" s="194"/>
      <c r="L616" s="194"/>
      <c r="M616" s="194"/>
      <c r="N616" s="194"/>
      <c r="O616" s="194"/>
      <c r="P616" s="194"/>
      <c r="Q616" s="194"/>
      <c r="R616" s="194"/>
      <c r="S616" s="194"/>
    </row>
    <row r="617" s="191" customFormat="1" customHeight="1" spans="3:19">
      <c r="C617" s="192"/>
      <c r="H617" s="193"/>
      <c r="I617" s="193"/>
      <c r="J617" s="194"/>
      <c r="K617" s="194"/>
      <c r="L617" s="194"/>
      <c r="M617" s="194"/>
      <c r="N617" s="194"/>
      <c r="O617" s="194"/>
      <c r="P617" s="194"/>
      <c r="Q617" s="194"/>
      <c r="R617" s="194"/>
      <c r="S617" s="194"/>
    </row>
    <row r="618" s="191" customFormat="1" customHeight="1" spans="3:19">
      <c r="C618" s="192"/>
      <c r="H618" s="193"/>
      <c r="I618" s="193"/>
      <c r="J618" s="194"/>
      <c r="K618" s="194"/>
      <c r="L618" s="194"/>
      <c r="M618" s="194"/>
      <c r="N618" s="194"/>
      <c r="O618" s="194"/>
      <c r="P618" s="194"/>
      <c r="Q618" s="194"/>
      <c r="R618" s="194"/>
      <c r="S618" s="194"/>
    </row>
    <row r="619" s="191" customFormat="1" customHeight="1" spans="3:19">
      <c r="C619" s="192"/>
      <c r="H619" s="193"/>
      <c r="I619" s="193"/>
      <c r="J619" s="194"/>
      <c r="K619" s="194"/>
      <c r="L619" s="194"/>
      <c r="M619" s="194"/>
      <c r="N619" s="194"/>
      <c r="O619" s="194"/>
      <c r="P619" s="194"/>
      <c r="Q619" s="194"/>
      <c r="R619" s="194"/>
      <c r="S619" s="194"/>
    </row>
    <row r="620" s="191" customFormat="1" customHeight="1" spans="3:19">
      <c r="C620" s="192"/>
      <c r="H620" s="193"/>
      <c r="I620" s="193"/>
      <c r="J620" s="194"/>
      <c r="K620" s="194"/>
      <c r="L620" s="194"/>
      <c r="M620" s="194"/>
      <c r="N620" s="194"/>
      <c r="O620" s="194"/>
      <c r="P620" s="194"/>
      <c r="Q620" s="194"/>
      <c r="R620" s="194"/>
      <c r="S620" s="194"/>
    </row>
    <row r="621" s="191" customFormat="1" customHeight="1" spans="3:19">
      <c r="C621" s="192"/>
      <c r="H621" s="193"/>
      <c r="I621" s="193"/>
      <c r="J621" s="194"/>
      <c r="K621" s="194"/>
      <c r="L621" s="194"/>
      <c r="M621" s="194"/>
      <c r="N621" s="194"/>
      <c r="O621" s="194"/>
      <c r="P621" s="194"/>
      <c r="Q621" s="194"/>
      <c r="R621" s="194"/>
      <c r="S621" s="194"/>
    </row>
    <row r="622" s="191" customFormat="1" customHeight="1" spans="3:19">
      <c r="C622" s="192"/>
      <c r="H622" s="193"/>
      <c r="I622" s="193"/>
      <c r="J622" s="194"/>
      <c r="K622" s="194"/>
      <c r="L622" s="194"/>
      <c r="M622" s="194"/>
      <c r="N622" s="194"/>
      <c r="O622" s="194"/>
      <c r="P622" s="194"/>
      <c r="Q622" s="194"/>
      <c r="R622" s="194"/>
      <c r="S622" s="194"/>
    </row>
    <row r="623" s="191" customFormat="1" customHeight="1" spans="3:19">
      <c r="C623" s="192"/>
      <c r="H623" s="193"/>
      <c r="I623" s="193"/>
      <c r="J623" s="194"/>
      <c r="K623" s="194"/>
      <c r="L623" s="194"/>
      <c r="M623" s="194"/>
      <c r="N623" s="194"/>
      <c r="O623" s="194"/>
      <c r="P623" s="194"/>
      <c r="Q623" s="194"/>
      <c r="R623" s="194"/>
      <c r="S623" s="194"/>
    </row>
    <row r="624" s="191" customFormat="1" customHeight="1" spans="3:19">
      <c r="C624" s="192"/>
      <c r="H624" s="193"/>
      <c r="I624" s="193"/>
      <c r="J624" s="194"/>
      <c r="K624" s="194"/>
      <c r="L624" s="194"/>
      <c r="M624" s="194"/>
      <c r="N624" s="194"/>
      <c r="O624" s="194"/>
      <c r="P624" s="194"/>
      <c r="Q624" s="194"/>
      <c r="R624" s="194"/>
      <c r="S624" s="194"/>
    </row>
    <row r="625" s="191" customFormat="1" customHeight="1" spans="3:19">
      <c r="C625" s="192"/>
      <c r="H625" s="193"/>
      <c r="I625" s="193"/>
      <c r="J625" s="194"/>
      <c r="K625" s="194"/>
      <c r="L625" s="194"/>
      <c r="M625" s="194"/>
      <c r="N625" s="194"/>
      <c r="O625" s="194"/>
      <c r="P625" s="194"/>
      <c r="Q625" s="194"/>
      <c r="R625" s="194"/>
      <c r="S625" s="194"/>
    </row>
    <row r="626" s="191" customFormat="1" customHeight="1" spans="3:19">
      <c r="C626" s="192"/>
      <c r="H626" s="193"/>
      <c r="I626" s="193"/>
      <c r="J626" s="194"/>
      <c r="K626" s="194"/>
      <c r="L626" s="194"/>
      <c r="M626" s="194"/>
      <c r="N626" s="194"/>
      <c r="O626" s="194"/>
      <c r="P626" s="194"/>
      <c r="Q626" s="194"/>
      <c r="R626" s="194"/>
      <c r="S626" s="194"/>
    </row>
    <row r="627" s="191" customFormat="1" customHeight="1" spans="3:19">
      <c r="C627" s="192"/>
      <c r="H627" s="193"/>
      <c r="I627" s="193"/>
      <c r="J627" s="194"/>
      <c r="K627" s="194"/>
      <c r="L627" s="194"/>
      <c r="M627" s="194"/>
      <c r="N627" s="194"/>
      <c r="O627" s="194"/>
      <c r="P627" s="194"/>
      <c r="Q627" s="194"/>
      <c r="R627" s="194"/>
      <c r="S627" s="194"/>
    </row>
    <row r="628" s="191" customFormat="1" customHeight="1" spans="3:19">
      <c r="C628" s="192"/>
      <c r="H628" s="193"/>
      <c r="I628" s="193"/>
      <c r="J628" s="194"/>
      <c r="K628" s="194"/>
      <c r="L628" s="194"/>
      <c r="M628" s="194"/>
      <c r="N628" s="194"/>
      <c r="O628" s="194"/>
      <c r="P628" s="194"/>
      <c r="Q628" s="194"/>
      <c r="R628" s="194"/>
      <c r="S628" s="194"/>
    </row>
    <row r="629" s="191" customFormat="1" customHeight="1" spans="3:19">
      <c r="C629" s="192"/>
      <c r="H629" s="193"/>
      <c r="I629" s="193"/>
      <c r="J629" s="194"/>
      <c r="K629" s="194"/>
      <c r="L629" s="194"/>
      <c r="M629" s="194"/>
      <c r="N629" s="194"/>
      <c r="O629" s="194"/>
      <c r="P629" s="194"/>
      <c r="Q629" s="194"/>
      <c r="R629" s="194"/>
      <c r="S629" s="194"/>
    </row>
    <row r="630" s="191" customFormat="1" customHeight="1" spans="3:19">
      <c r="C630" s="192"/>
      <c r="H630" s="193"/>
      <c r="I630" s="193"/>
      <c r="J630" s="194"/>
      <c r="K630" s="194"/>
      <c r="L630" s="194"/>
      <c r="M630" s="194"/>
      <c r="N630" s="194"/>
      <c r="O630" s="194"/>
      <c r="P630" s="194"/>
      <c r="Q630" s="194"/>
      <c r="R630" s="194"/>
      <c r="S630" s="194"/>
    </row>
    <row r="631" s="191" customFormat="1" customHeight="1" spans="3:19">
      <c r="C631" s="192"/>
      <c r="H631" s="193"/>
      <c r="I631" s="193"/>
      <c r="J631" s="194"/>
      <c r="K631" s="194"/>
      <c r="L631" s="194"/>
      <c r="M631" s="194"/>
      <c r="N631" s="194"/>
      <c r="O631" s="194"/>
      <c r="P631" s="194"/>
      <c r="Q631" s="194"/>
      <c r="R631" s="194"/>
      <c r="S631" s="194"/>
    </row>
    <row r="632" s="191" customFormat="1" customHeight="1" spans="3:19">
      <c r="C632" s="192"/>
      <c r="H632" s="193"/>
      <c r="I632" s="193"/>
      <c r="J632" s="194"/>
      <c r="K632" s="194"/>
      <c r="L632" s="194"/>
      <c r="M632" s="194"/>
      <c r="N632" s="194"/>
      <c r="O632" s="194"/>
      <c r="P632" s="194"/>
      <c r="Q632" s="194"/>
      <c r="R632" s="194"/>
      <c r="S632" s="194"/>
    </row>
    <row r="633" s="191" customFormat="1" customHeight="1" spans="3:19">
      <c r="C633" s="192"/>
      <c r="H633" s="193"/>
      <c r="I633" s="193"/>
      <c r="J633" s="194"/>
      <c r="K633" s="194"/>
      <c r="L633" s="194"/>
      <c r="M633" s="194"/>
      <c r="N633" s="194"/>
      <c r="O633" s="194"/>
      <c r="P633" s="194"/>
      <c r="Q633" s="194"/>
      <c r="R633" s="194"/>
      <c r="S633" s="194"/>
    </row>
    <row r="634" s="191" customFormat="1" customHeight="1" spans="3:19">
      <c r="C634" s="192"/>
      <c r="H634" s="193"/>
      <c r="I634" s="193"/>
      <c r="J634" s="194"/>
      <c r="K634" s="194"/>
      <c r="L634" s="194"/>
      <c r="M634" s="194"/>
      <c r="N634" s="194"/>
      <c r="O634" s="194"/>
      <c r="P634" s="194"/>
      <c r="Q634" s="194"/>
      <c r="R634" s="194"/>
      <c r="S634" s="194"/>
    </row>
    <row r="635" s="191" customFormat="1" customHeight="1" spans="3:19">
      <c r="C635" s="192"/>
      <c r="H635" s="193"/>
      <c r="I635" s="193"/>
      <c r="J635" s="194"/>
      <c r="K635" s="194"/>
      <c r="L635" s="194"/>
      <c r="M635" s="194"/>
      <c r="N635" s="194"/>
      <c r="O635" s="194"/>
      <c r="P635" s="194"/>
      <c r="Q635" s="194"/>
      <c r="R635" s="194"/>
      <c r="S635" s="194"/>
    </row>
    <row r="636" s="191" customFormat="1" customHeight="1" spans="3:19">
      <c r="C636" s="192"/>
      <c r="H636" s="193"/>
      <c r="I636" s="193"/>
      <c r="J636" s="194"/>
      <c r="K636" s="194"/>
      <c r="L636" s="194"/>
      <c r="M636" s="194"/>
      <c r="N636" s="194"/>
      <c r="O636" s="194"/>
      <c r="P636" s="194"/>
      <c r="Q636" s="194"/>
      <c r="R636" s="194"/>
      <c r="S636" s="194"/>
    </row>
    <row r="637" s="191" customFormat="1" customHeight="1" spans="3:19">
      <c r="C637" s="192"/>
      <c r="H637" s="193"/>
      <c r="I637" s="193"/>
      <c r="J637" s="194"/>
      <c r="K637" s="194"/>
      <c r="L637" s="194"/>
      <c r="M637" s="194"/>
      <c r="N637" s="194"/>
      <c r="O637" s="194"/>
      <c r="P637" s="194"/>
      <c r="Q637" s="194"/>
      <c r="R637" s="194"/>
      <c r="S637" s="194"/>
    </row>
    <row r="638" s="191" customFormat="1" customHeight="1" spans="3:19">
      <c r="C638" s="192"/>
      <c r="H638" s="193"/>
      <c r="I638" s="193"/>
      <c r="J638" s="194"/>
      <c r="K638" s="194"/>
      <c r="L638" s="194"/>
      <c r="M638" s="194"/>
      <c r="N638" s="194"/>
      <c r="O638" s="194"/>
      <c r="P638" s="194"/>
      <c r="Q638" s="194"/>
      <c r="R638" s="194"/>
      <c r="S638" s="194"/>
    </row>
    <row r="639" s="191" customFormat="1" customHeight="1" spans="3:19">
      <c r="C639" s="192"/>
      <c r="H639" s="193"/>
      <c r="I639" s="193"/>
      <c r="J639" s="194"/>
      <c r="K639" s="194"/>
      <c r="L639" s="194"/>
      <c r="M639" s="194"/>
      <c r="N639" s="194"/>
      <c r="O639" s="194"/>
      <c r="P639" s="194"/>
      <c r="Q639" s="194"/>
      <c r="R639" s="194"/>
      <c r="S639" s="194"/>
    </row>
    <row r="640" s="191" customFormat="1" customHeight="1" spans="3:19">
      <c r="C640" s="192"/>
      <c r="H640" s="193"/>
      <c r="I640" s="193"/>
      <c r="J640" s="194"/>
      <c r="K640" s="194"/>
      <c r="L640" s="194"/>
      <c r="M640" s="194"/>
      <c r="N640" s="194"/>
      <c r="O640" s="194"/>
      <c r="P640" s="194"/>
      <c r="Q640" s="194"/>
      <c r="R640" s="194"/>
      <c r="S640" s="194"/>
    </row>
    <row r="641" s="191" customFormat="1" customHeight="1" spans="3:19">
      <c r="C641" s="192"/>
      <c r="H641" s="193"/>
      <c r="I641" s="193"/>
      <c r="J641" s="194"/>
      <c r="K641" s="194"/>
      <c r="L641" s="194"/>
      <c r="M641" s="194"/>
      <c r="N641" s="194"/>
      <c r="O641" s="194"/>
      <c r="P641" s="194"/>
      <c r="Q641" s="194"/>
      <c r="R641" s="194"/>
      <c r="S641" s="194"/>
    </row>
    <row r="642" s="191" customFormat="1" customHeight="1" spans="3:19">
      <c r="C642" s="192"/>
      <c r="H642" s="193"/>
      <c r="I642" s="193"/>
      <c r="J642" s="194"/>
      <c r="K642" s="194"/>
      <c r="L642" s="194"/>
      <c r="M642" s="194"/>
      <c r="N642" s="194"/>
      <c r="O642" s="194"/>
      <c r="P642" s="194"/>
      <c r="Q642" s="194"/>
      <c r="R642" s="194"/>
      <c r="S642" s="194"/>
    </row>
    <row r="643" s="191" customFormat="1" customHeight="1" spans="3:19">
      <c r="C643" s="192"/>
      <c r="H643" s="193"/>
      <c r="I643" s="193"/>
      <c r="J643" s="194"/>
      <c r="K643" s="194"/>
      <c r="L643" s="194"/>
      <c r="M643" s="194"/>
      <c r="N643" s="194"/>
      <c r="O643" s="194"/>
      <c r="P643" s="194"/>
      <c r="Q643" s="194"/>
      <c r="R643" s="194"/>
      <c r="S643" s="194"/>
    </row>
    <row r="644" s="191" customFormat="1" customHeight="1" spans="3:19">
      <c r="C644" s="192"/>
      <c r="H644" s="193"/>
      <c r="I644" s="193"/>
      <c r="J644" s="194"/>
      <c r="K644" s="194"/>
      <c r="L644" s="194"/>
      <c r="M644" s="194"/>
      <c r="N644" s="194"/>
      <c r="O644" s="194"/>
      <c r="P644" s="194"/>
      <c r="Q644" s="194"/>
      <c r="R644" s="194"/>
      <c r="S644" s="194"/>
    </row>
    <row r="645" s="191" customFormat="1" customHeight="1" spans="3:19">
      <c r="C645" s="192"/>
      <c r="H645" s="193"/>
      <c r="I645" s="193"/>
      <c r="J645" s="194"/>
      <c r="K645" s="194"/>
      <c r="L645" s="194"/>
      <c r="M645" s="194"/>
      <c r="N645" s="194"/>
      <c r="O645" s="194"/>
      <c r="P645" s="194"/>
      <c r="Q645" s="194"/>
      <c r="R645" s="194"/>
      <c r="S645" s="194"/>
    </row>
    <row r="646" s="191" customFormat="1" customHeight="1" spans="3:19">
      <c r="C646" s="192"/>
      <c r="H646" s="193"/>
      <c r="I646" s="193"/>
      <c r="J646" s="194"/>
      <c r="K646" s="194"/>
      <c r="L646" s="194"/>
      <c r="M646" s="194"/>
      <c r="N646" s="194"/>
      <c r="O646" s="194"/>
      <c r="P646" s="194"/>
      <c r="Q646" s="194"/>
      <c r="R646" s="194"/>
      <c r="S646" s="194"/>
    </row>
    <row r="647" s="191" customFormat="1" customHeight="1" spans="3:19">
      <c r="C647" s="192"/>
      <c r="H647" s="193"/>
      <c r="I647" s="193"/>
      <c r="J647" s="194"/>
      <c r="K647" s="194"/>
      <c r="L647" s="194"/>
      <c r="M647" s="194"/>
      <c r="N647" s="194"/>
      <c r="O647" s="194"/>
      <c r="P647" s="194"/>
      <c r="Q647" s="194"/>
      <c r="R647" s="194"/>
      <c r="S647" s="194"/>
    </row>
    <row r="648" s="191" customFormat="1" customHeight="1" spans="3:19">
      <c r="C648" s="192"/>
      <c r="H648" s="193"/>
      <c r="I648" s="193"/>
      <c r="J648" s="194"/>
      <c r="K648" s="194"/>
      <c r="L648" s="194"/>
      <c r="M648" s="194"/>
      <c r="N648" s="194"/>
      <c r="O648" s="194"/>
      <c r="P648" s="194"/>
      <c r="Q648" s="194"/>
      <c r="R648" s="194"/>
      <c r="S648" s="194"/>
    </row>
    <row r="649" s="191" customFormat="1" customHeight="1" spans="3:19">
      <c r="C649" s="192"/>
      <c r="H649" s="193"/>
      <c r="I649" s="193"/>
      <c r="J649" s="194"/>
      <c r="K649" s="194"/>
      <c r="L649" s="194"/>
      <c r="M649" s="194"/>
      <c r="N649" s="194"/>
      <c r="O649" s="194"/>
      <c r="P649" s="194"/>
      <c r="Q649" s="194"/>
      <c r="R649" s="194"/>
      <c r="S649" s="194"/>
    </row>
    <row r="650" s="191" customFormat="1" customHeight="1" spans="3:19">
      <c r="C650" s="192"/>
      <c r="H650" s="193"/>
      <c r="I650" s="193"/>
      <c r="J650" s="194"/>
      <c r="K650" s="194"/>
      <c r="L650" s="194"/>
      <c r="M650" s="194"/>
      <c r="N650" s="194"/>
      <c r="O650" s="194"/>
      <c r="P650" s="194"/>
      <c r="Q650" s="194"/>
      <c r="R650" s="194"/>
      <c r="S650" s="194"/>
    </row>
    <row r="651" s="191" customFormat="1" customHeight="1" spans="3:19">
      <c r="C651" s="192"/>
      <c r="H651" s="193"/>
      <c r="I651" s="193"/>
      <c r="J651" s="194"/>
      <c r="K651" s="194"/>
      <c r="L651" s="194"/>
      <c r="M651" s="194"/>
      <c r="N651" s="194"/>
      <c r="O651" s="194"/>
      <c r="P651" s="194"/>
      <c r="Q651" s="194"/>
      <c r="R651" s="194"/>
      <c r="S651" s="194"/>
    </row>
    <row r="652" s="191" customFormat="1" customHeight="1" spans="3:19">
      <c r="C652" s="192"/>
      <c r="H652" s="193"/>
      <c r="I652" s="193"/>
      <c r="J652" s="194"/>
      <c r="K652" s="194"/>
      <c r="L652" s="194"/>
      <c r="M652" s="194"/>
      <c r="N652" s="194"/>
      <c r="O652" s="194"/>
      <c r="P652" s="194"/>
      <c r="Q652" s="194"/>
      <c r="R652" s="194"/>
      <c r="S652" s="194"/>
    </row>
    <row r="653" s="191" customFormat="1" customHeight="1" spans="3:19">
      <c r="C653" s="192"/>
      <c r="H653" s="193"/>
      <c r="I653" s="193"/>
      <c r="J653" s="194"/>
      <c r="K653" s="194"/>
      <c r="L653" s="194"/>
      <c r="M653" s="194"/>
      <c r="N653" s="194"/>
      <c r="O653" s="194"/>
      <c r="P653" s="194"/>
      <c r="Q653" s="194"/>
      <c r="R653" s="194"/>
      <c r="S653" s="194"/>
    </row>
    <row r="654" s="191" customFormat="1" customHeight="1" spans="3:19">
      <c r="C654" s="192"/>
      <c r="H654" s="193"/>
      <c r="I654" s="193"/>
      <c r="J654" s="194"/>
      <c r="K654" s="194"/>
      <c r="L654" s="194"/>
      <c r="M654" s="194"/>
      <c r="N654" s="194"/>
      <c r="O654" s="194"/>
      <c r="P654" s="194"/>
      <c r="Q654" s="194"/>
      <c r="R654" s="194"/>
      <c r="S654" s="194"/>
    </row>
    <row r="655" s="191" customFormat="1" customHeight="1" spans="3:19">
      <c r="C655" s="192"/>
      <c r="H655" s="193"/>
      <c r="I655" s="193"/>
      <c r="J655" s="194"/>
      <c r="K655" s="194"/>
      <c r="L655" s="194"/>
      <c r="M655" s="194"/>
      <c r="N655" s="194"/>
      <c r="O655" s="194"/>
      <c r="P655" s="194"/>
      <c r="Q655" s="194"/>
      <c r="R655" s="194"/>
      <c r="S655" s="194"/>
    </row>
    <row r="656" s="191" customFormat="1" customHeight="1" spans="3:19">
      <c r="C656" s="192"/>
      <c r="H656" s="193"/>
      <c r="I656" s="193"/>
      <c r="J656" s="194"/>
      <c r="K656" s="194"/>
      <c r="L656" s="194"/>
      <c r="M656" s="194"/>
      <c r="N656" s="194"/>
      <c r="O656" s="194"/>
      <c r="P656" s="194"/>
      <c r="Q656" s="194"/>
      <c r="R656" s="194"/>
      <c r="S656" s="194"/>
    </row>
    <row r="657" s="191" customFormat="1" customHeight="1" spans="3:19">
      <c r="C657" s="192"/>
      <c r="H657" s="193"/>
      <c r="I657" s="193"/>
      <c r="J657" s="194"/>
      <c r="K657" s="194"/>
      <c r="L657" s="194"/>
      <c r="M657" s="194"/>
      <c r="N657" s="194"/>
      <c r="O657" s="194"/>
      <c r="P657" s="194"/>
      <c r="Q657" s="194"/>
      <c r="R657" s="194"/>
      <c r="S657" s="194"/>
    </row>
    <row r="658" s="191" customFormat="1" customHeight="1" spans="3:19">
      <c r="C658" s="192"/>
      <c r="H658" s="193"/>
      <c r="I658" s="193"/>
      <c r="J658" s="194"/>
      <c r="K658" s="194"/>
      <c r="L658" s="194"/>
      <c r="M658" s="194"/>
      <c r="N658" s="194"/>
      <c r="O658" s="194"/>
      <c r="P658" s="194"/>
      <c r="Q658" s="194"/>
      <c r="R658" s="194"/>
      <c r="S658" s="194"/>
    </row>
    <row r="659" s="191" customFormat="1" customHeight="1" spans="3:19">
      <c r="C659" s="192"/>
      <c r="H659" s="193"/>
      <c r="I659" s="193"/>
      <c r="J659" s="194"/>
      <c r="K659" s="194"/>
      <c r="L659" s="194"/>
      <c r="M659" s="194"/>
      <c r="N659" s="194"/>
      <c r="O659" s="194"/>
      <c r="P659" s="194"/>
      <c r="Q659" s="194"/>
      <c r="R659" s="194"/>
      <c r="S659" s="194"/>
    </row>
    <row r="660" s="191" customFormat="1" customHeight="1" spans="3:19">
      <c r="C660" s="192"/>
      <c r="H660" s="193"/>
      <c r="I660" s="193"/>
      <c r="J660" s="194"/>
      <c r="K660" s="194"/>
      <c r="L660" s="194"/>
      <c r="M660" s="194"/>
      <c r="N660" s="194"/>
      <c r="O660" s="194"/>
      <c r="P660" s="194"/>
      <c r="Q660" s="194"/>
      <c r="R660" s="194"/>
      <c r="S660" s="194"/>
    </row>
    <row r="661" s="191" customFormat="1" customHeight="1" spans="3:19">
      <c r="C661" s="192"/>
      <c r="H661" s="193"/>
      <c r="I661" s="193"/>
      <c r="J661" s="194"/>
      <c r="K661" s="194"/>
      <c r="L661" s="194"/>
      <c r="M661" s="194"/>
      <c r="N661" s="194"/>
      <c r="O661" s="194"/>
      <c r="P661" s="194"/>
      <c r="Q661" s="194"/>
      <c r="R661" s="194"/>
      <c r="S661" s="194"/>
    </row>
    <row r="662" s="191" customFormat="1" customHeight="1" spans="3:19">
      <c r="C662" s="192"/>
      <c r="H662" s="193"/>
      <c r="I662" s="193"/>
      <c r="J662" s="194"/>
      <c r="K662" s="194"/>
      <c r="L662" s="194"/>
      <c r="M662" s="194"/>
      <c r="N662" s="194"/>
      <c r="O662" s="194"/>
      <c r="P662" s="194"/>
      <c r="Q662" s="194"/>
      <c r="R662" s="194"/>
      <c r="S662" s="194"/>
    </row>
    <row r="663" s="191" customFormat="1" customHeight="1" spans="3:19">
      <c r="C663" s="192"/>
      <c r="H663" s="193"/>
      <c r="I663" s="193"/>
      <c r="J663" s="194"/>
      <c r="K663" s="194"/>
      <c r="L663" s="194"/>
      <c r="M663" s="194"/>
      <c r="N663" s="194"/>
      <c r="O663" s="194"/>
      <c r="P663" s="194"/>
      <c r="Q663" s="194"/>
      <c r="R663" s="194"/>
      <c r="S663" s="194"/>
    </row>
    <row r="664" s="191" customFormat="1" customHeight="1" spans="3:19">
      <c r="C664" s="192"/>
      <c r="H664" s="193"/>
      <c r="I664" s="193"/>
      <c r="J664" s="194"/>
      <c r="K664" s="194"/>
      <c r="L664" s="194"/>
      <c r="M664" s="194"/>
      <c r="N664" s="194"/>
      <c r="O664" s="194"/>
      <c r="P664" s="194"/>
      <c r="Q664" s="194"/>
      <c r="R664" s="194"/>
      <c r="S664" s="194"/>
    </row>
    <row r="665" s="191" customFormat="1" customHeight="1" spans="3:19">
      <c r="C665" s="192"/>
      <c r="H665" s="193"/>
      <c r="I665" s="193"/>
      <c r="J665" s="194"/>
      <c r="K665" s="194"/>
      <c r="L665" s="194"/>
      <c r="M665" s="194"/>
      <c r="N665" s="194"/>
      <c r="O665" s="194"/>
      <c r="P665" s="194"/>
      <c r="Q665" s="194"/>
      <c r="R665" s="194"/>
      <c r="S665" s="194"/>
    </row>
    <row r="666" s="191" customFormat="1" customHeight="1" spans="3:19">
      <c r="C666" s="192"/>
      <c r="H666" s="193"/>
      <c r="I666" s="193"/>
      <c r="J666" s="194"/>
      <c r="K666" s="194"/>
      <c r="L666" s="194"/>
      <c r="M666" s="194"/>
      <c r="N666" s="194"/>
      <c r="O666" s="194"/>
      <c r="P666" s="194"/>
      <c r="Q666" s="194"/>
      <c r="R666" s="194"/>
      <c r="S666" s="194"/>
    </row>
    <row r="667" s="191" customFormat="1" customHeight="1" spans="3:19">
      <c r="C667" s="192"/>
      <c r="H667" s="193"/>
      <c r="I667" s="193"/>
      <c r="J667" s="194"/>
      <c r="K667" s="194"/>
      <c r="L667" s="194"/>
      <c r="M667" s="194"/>
      <c r="N667" s="194"/>
      <c r="O667" s="194"/>
      <c r="P667" s="194"/>
      <c r="Q667" s="194"/>
      <c r="R667" s="194"/>
      <c r="S667" s="194"/>
    </row>
    <row r="668" s="191" customFormat="1" customHeight="1" spans="3:19">
      <c r="C668" s="192"/>
      <c r="H668" s="193"/>
      <c r="I668" s="193"/>
      <c r="J668" s="194"/>
      <c r="K668" s="194"/>
      <c r="L668" s="194"/>
      <c r="M668" s="194"/>
      <c r="N668" s="194"/>
      <c r="O668" s="194"/>
      <c r="P668" s="194"/>
      <c r="Q668" s="194"/>
      <c r="R668" s="194"/>
      <c r="S668" s="194"/>
    </row>
    <row r="669" s="191" customFormat="1" customHeight="1" spans="3:19">
      <c r="C669" s="192"/>
      <c r="H669" s="193"/>
      <c r="I669" s="193"/>
      <c r="J669" s="194"/>
      <c r="K669" s="194"/>
      <c r="L669" s="194"/>
      <c r="M669" s="194"/>
      <c r="N669" s="194"/>
      <c r="O669" s="194"/>
      <c r="P669" s="194"/>
      <c r="Q669" s="194"/>
      <c r="R669" s="194"/>
      <c r="S669" s="194"/>
    </row>
    <row r="670" s="191" customFormat="1" customHeight="1" spans="3:19">
      <c r="C670" s="192"/>
      <c r="H670" s="193"/>
      <c r="I670" s="193"/>
      <c r="J670" s="194"/>
      <c r="K670" s="194"/>
      <c r="L670" s="194"/>
      <c r="M670" s="194"/>
      <c r="N670" s="194"/>
      <c r="O670" s="194"/>
      <c r="P670" s="194"/>
      <c r="Q670" s="194"/>
      <c r="R670" s="194"/>
      <c r="S670" s="194"/>
    </row>
    <row r="671" s="191" customFormat="1" customHeight="1" spans="3:19">
      <c r="C671" s="192"/>
      <c r="H671" s="193"/>
      <c r="I671" s="193"/>
      <c r="J671" s="194"/>
      <c r="K671" s="194"/>
      <c r="L671" s="194"/>
      <c r="M671" s="194"/>
      <c r="N671" s="194"/>
      <c r="O671" s="194"/>
      <c r="P671" s="194"/>
      <c r="Q671" s="194"/>
      <c r="R671" s="194"/>
      <c r="S671" s="194"/>
    </row>
    <row r="672" s="191" customFormat="1" customHeight="1" spans="3:19">
      <c r="C672" s="192"/>
      <c r="H672" s="193"/>
      <c r="I672" s="193"/>
      <c r="J672" s="194"/>
      <c r="K672" s="194"/>
      <c r="L672" s="194"/>
      <c r="M672" s="194"/>
      <c r="N672" s="194"/>
      <c r="O672" s="194"/>
      <c r="P672" s="194"/>
      <c r="Q672" s="194"/>
      <c r="R672" s="194"/>
      <c r="S672" s="194"/>
    </row>
    <row r="673" s="191" customFormat="1" customHeight="1" spans="3:19">
      <c r="C673" s="192"/>
      <c r="H673" s="193"/>
      <c r="I673" s="193"/>
      <c r="J673" s="194"/>
      <c r="K673" s="194"/>
      <c r="L673" s="194"/>
      <c r="M673" s="194"/>
      <c r="N673" s="194"/>
      <c r="O673" s="194"/>
      <c r="P673" s="194"/>
      <c r="Q673" s="194"/>
      <c r="R673" s="194"/>
      <c r="S673" s="194"/>
    </row>
    <row r="674" s="191" customFormat="1" customHeight="1" spans="3:19">
      <c r="C674" s="192"/>
      <c r="H674" s="193"/>
      <c r="I674" s="193"/>
      <c r="J674" s="194"/>
      <c r="K674" s="194"/>
      <c r="L674" s="194"/>
      <c r="M674" s="194"/>
      <c r="N674" s="194"/>
      <c r="O674" s="194"/>
      <c r="P674" s="194"/>
      <c r="Q674" s="194"/>
      <c r="R674" s="194"/>
      <c r="S674" s="194"/>
    </row>
    <row r="675" s="191" customFormat="1" customHeight="1" spans="3:19">
      <c r="C675" s="192"/>
      <c r="H675" s="193"/>
      <c r="I675" s="193"/>
      <c r="J675" s="194"/>
      <c r="K675" s="194"/>
      <c r="L675" s="194"/>
      <c r="M675" s="194"/>
      <c r="N675" s="194"/>
      <c r="O675" s="194"/>
      <c r="P675" s="194"/>
      <c r="Q675" s="194"/>
      <c r="R675" s="194"/>
      <c r="S675" s="194"/>
    </row>
    <row r="676" s="191" customFormat="1" customHeight="1" spans="3:19">
      <c r="C676" s="192"/>
      <c r="H676" s="193"/>
      <c r="I676" s="193"/>
      <c r="J676" s="194"/>
      <c r="K676" s="194"/>
      <c r="L676" s="194"/>
      <c r="M676" s="194"/>
      <c r="N676" s="194"/>
      <c r="O676" s="194"/>
      <c r="P676" s="194"/>
      <c r="Q676" s="194"/>
      <c r="R676" s="194"/>
      <c r="S676" s="194"/>
    </row>
    <row r="677" s="191" customFormat="1" customHeight="1" spans="3:19">
      <c r="C677" s="192"/>
      <c r="H677" s="193"/>
      <c r="I677" s="193"/>
      <c r="J677" s="194"/>
      <c r="K677" s="194"/>
      <c r="L677" s="194"/>
      <c r="M677" s="194"/>
      <c r="N677" s="194"/>
      <c r="O677" s="194"/>
      <c r="P677" s="194"/>
      <c r="Q677" s="194"/>
      <c r="R677" s="194"/>
      <c r="S677" s="194"/>
    </row>
    <row r="678" s="191" customFormat="1" customHeight="1" spans="3:19">
      <c r="C678" s="192"/>
      <c r="H678" s="193"/>
      <c r="I678" s="193"/>
      <c r="J678" s="194"/>
      <c r="K678" s="194"/>
      <c r="L678" s="194"/>
      <c r="M678" s="194"/>
      <c r="N678" s="194"/>
      <c r="O678" s="194"/>
      <c r="P678" s="194"/>
      <c r="Q678" s="194"/>
      <c r="R678" s="194"/>
      <c r="S678" s="194"/>
    </row>
    <row r="679" s="191" customFormat="1" customHeight="1" spans="3:19">
      <c r="C679" s="192"/>
      <c r="H679" s="193"/>
      <c r="I679" s="193"/>
      <c r="J679" s="194"/>
      <c r="K679" s="194"/>
      <c r="L679" s="194"/>
      <c r="M679" s="194"/>
      <c r="N679" s="194"/>
      <c r="O679" s="194"/>
      <c r="P679" s="194"/>
      <c r="Q679" s="194"/>
      <c r="R679" s="194"/>
      <c r="S679" s="194"/>
    </row>
    <row r="680" s="191" customFormat="1" customHeight="1" spans="3:19">
      <c r="C680" s="192"/>
      <c r="H680" s="193"/>
      <c r="I680" s="193"/>
      <c r="J680" s="194"/>
      <c r="K680" s="194"/>
      <c r="L680" s="194"/>
      <c r="M680" s="194"/>
      <c r="N680" s="194"/>
      <c r="O680" s="194"/>
      <c r="P680" s="194"/>
      <c r="Q680" s="194"/>
      <c r="R680" s="194"/>
      <c r="S680" s="194"/>
    </row>
    <row r="681" s="191" customFormat="1" customHeight="1" spans="3:19">
      <c r="C681" s="192"/>
      <c r="H681" s="193"/>
      <c r="I681" s="193"/>
      <c r="J681" s="194"/>
      <c r="K681" s="194"/>
      <c r="L681" s="194"/>
      <c r="M681" s="194"/>
      <c r="N681" s="194"/>
      <c r="O681" s="194"/>
      <c r="P681" s="194"/>
      <c r="Q681" s="194"/>
      <c r="R681" s="194"/>
      <c r="S681" s="194"/>
    </row>
    <row r="682" s="191" customFormat="1" customHeight="1" spans="3:19">
      <c r="C682" s="192"/>
      <c r="H682" s="193"/>
      <c r="I682" s="193"/>
      <c r="J682" s="194"/>
      <c r="K682" s="194"/>
      <c r="L682" s="194"/>
      <c r="M682" s="194"/>
      <c r="N682" s="194"/>
      <c r="O682" s="194"/>
      <c r="P682" s="194"/>
      <c r="Q682" s="194"/>
      <c r="R682" s="194"/>
      <c r="S682" s="194"/>
    </row>
    <row r="683" s="191" customFormat="1" customHeight="1" spans="3:19">
      <c r="C683" s="192"/>
      <c r="H683" s="193"/>
      <c r="I683" s="193"/>
      <c r="J683" s="194"/>
      <c r="K683" s="194"/>
      <c r="L683" s="194"/>
      <c r="M683" s="194"/>
      <c r="N683" s="194"/>
      <c r="O683" s="194"/>
      <c r="P683" s="194"/>
      <c r="Q683" s="194"/>
      <c r="R683" s="194"/>
      <c r="S683" s="194"/>
    </row>
    <row r="684" s="191" customFormat="1" customHeight="1" spans="3:19">
      <c r="C684" s="192"/>
      <c r="H684" s="193"/>
      <c r="I684" s="193"/>
      <c r="J684" s="194"/>
      <c r="K684" s="194"/>
      <c r="L684" s="194"/>
      <c r="M684" s="194"/>
      <c r="N684" s="194"/>
      <c r="O684" s="194"/>
      <c r="P684" s="194"/>
      <c r="Q684" s="194"/>
      <c r="R684" s="194"/>
      <c r="S684" s="194"/>
    </row>
    <row r="685" s="191" customFormat="1" customHeight="1" spans="3:19">
      <c r="C685" s="192"/>
      <c r="H685" s="193"/>
      <c r="I685" s="193"/>
      <c r="J685" s="194"/>
      <c r="K685" s="194"/>
      <c r="L685" s="194"/>
      <c r="M685" s="194"/>
      <c r="N685" s="194"/>
      <c r="O685" s="194"/>
      <c r="P685" s="194"/>
      <c r="Q685" s="194"/>
      <c r="R685" s="194"/>
      <c r="S685" s="194"/>
    </row>
    <row r="686" s="191" customFormat="1" customHeight="1" spans="3:19">
      <c r="C686" s="192"/>
      <c r="H686" s="193"/>
      <c r="I686" s="193"/>
      <c r="J686" s="194"/>
      <c r="K686" s="194"/>
      <c r="L686" s="194"/>
      <c r="M686" s="194"/>
      <c r="N686" s="194"/>
      <c r="O686" s="194"/>
      <c r="P686" s="194"/>
      <c r="Q686" s="194"/>
      <c r="R686" s="194"/>
      <c r="S686" s="194"/>
    </row>
    <row r="687" s="191" customFormat="1" customHeight="1" spans="3:19">
      <c r="C687" s="192"/>
      <c r="H687" s="193"/>
      <c r="I687" s="193"/>
      <c r="J687" s="194"/>
      <c r="K687" s="194"/>
      <c r="L687" s="194"/>
      <c r="M687" s="194"/>
      <c r="N687" s="194"/>
      <c r="O687" s="194"/>
      <c r="P687" s="194"/>
      <c r="Q687" s="194"/>
      <c r="R687" s="194"/>
      <c r="S687" s="194"/>
    </row>
    <row r="688" s="191" customFormat="1" customHeight="1" spans="3:19">
      <c r="C688" s="192"/>
      <c r="H688" s="193"/>
      <c r="I688" s="193"/>
      <c r="J688" s="194"/>
      <c r="K688" s="194"/>
      <c r="L688" s="194"/>
      <c r="M688" s="194"/>
      <c r="N688" s="194"/>
      <c r="O688" s="194"/>
      <c r="P688" s="194"/>
      <c r="Q688" s="194"/>
      <c r="R688" s="194"/>
      <c r="S688" s="194"/>
    </row>
    <row r="689" s="191" customFormat="1" customHeight="1" spans="3:19">
      <c r="C689" s="192"/>
      <c r="H689" s="193"/>
      <c r="I689" s="193"/>
      <c r="J689" s="194"/>
      <c r="K689" s="194"/>
      <c r="L689" s="194"/>
      <c r="M689" s="194"/>
      <c r="N689" s="194"/>
      <c r="O689" s="194"/>
      <c r="P689" s="194"/>
      <c r="Q689" s="194"/>
      <c r="R689" s="194"/>
      <c r="S689" s="194"/>
    </row>
    <row r="690" s="191" customFormat="1" customHeight="1" spans="3:19">
      <c r="C690" s="192"/>
      <c r="H690" s="193"/>
      <c r="I690" s="193"/>
      <c r="J690" s="194"/>
      <c r="K690" s="194"/>
      <c r="L690" s="194"/>
      <c r="M690" s="194"/>
      <c r="N690" s="194"/>
      <c r="O690" s="194"/>
      <c r="P690" s="194"/>
      <c r="Q690" s="194"/>
      <c r="R690" s="194"/>
      <c r="S690" s="194"/>
    </row>
    <row r="691" s="191" customFormat="1" customHeight="1" spans="3:19">
      <c r="C691" s="192"/>
      <c r="H691" s="193"/>
      <c r="I691" s="193"/>
      <c r="J691" s="194"/>
      <c r="K691" s="194"/>
      <c r="L691" s="194"/>
      <c r="M691" s="194"/>
      <c r="N691" s="194"/>
      <c r="O691" s="194"/>
      <c r="P691" s="194"/>
      <c r="Q691" s="194"/>
      <c r="R691" s="194"/>
      <c r="S691" s="194"/>
    </row>
    <row r="692" s="191" customFormat="1" customHeight="1" spans="3:19">
      <c r="C692" s="192"/>
      <c r="H692" s="193"/>
      <c r="I692" s="193"/>
      <c r="J692" s="194"/>
      <c r="K692" s="194"/>
      <c r="L692" s="194"/>
      <c r="M692" s="194"/>
      <c r="N692" s="194"/>
      <c r="O692" s="194"/>
      <c r="P692" s="194"/>
      <c r="Q692" s="194"/>
      <c r="R692" s="194"/>
      <c r="S692" s="194"/>
    </row>
    <row r="693" s="191" customFormat="1" ht="75" customHeight="1" spans="3:19">
      <c r="C693" s="192"/>
      <c r="H693" s="193"/>
      <c r="I693" s="193"/>
      <c r="J693" s="194"/>
      <c r="K693" s="194"/>
      <c r="L693" s="194"/>
      <c r="M693" s="194"/>
      <c r="N693" s="194"/>
      <c r="O693" s="194"/>
      <c r="P693" s="194"/>
      <c r="Q693" s="194"/>
      <c r="R693" s="194"/>
      <c r="S693" s="194"/>
    </row>
    <row r="694" s="191" customFormat="1" customHeight="1" spans="3:19">
      <c r="C694" s="192"/>
      <c r="H694" s="193"/>
      <c r="I694" s="193"/>
      <c r="J694" s="194"/>
      <c r="K694" s="194"/>
      <c r="L694" s="194"/>
      <c r="M694" s="194"/>
      <c r="N694" s="194"/>
      <c r="O694" s="194"/>
      <c r="P694" s="194"/>
      <c r="Q694" s="194"/>
      <c r="R694" s="194"/>
      <c r="S694" s="194"/>
    </row>
    <row r="695" s="191" customFormat="1" customHeight="1" spans="3:19">
      <c r="C695" s="192"/>
      <c r="H695" s="193"/>
      <c r="I695" s="193"/>
      <c r="J695" s="194"/>
      <c r="K695" s="194"/>
      <c r="L695" s="194"/>
      <c r="M695" s="194"/>
      <c r="N695" s="194"/>
      <c r="O695" s="194"/>
      <c r="P695" s="194"/>
      <c r="Q695" s="194"/>
      <c r="R695" s="194"/>
      <c r="S695" s="194"/>
    </row>
    <row r="696" s="191" customFormat="1" customHeight="1" spans="3:19">
      <c r="C696" s="192"/>
      <c r="H696" s="193"/>
      <c r="I696" s="193"/>
      <c r="J696" s="194"/>
      <c r="K696" s="194"/>
      <c r="L696" s="194"/>
      <c r="M696" s="194"/>
      <c r="N696" s="194"/>
      <c r="O696" s="194"/>
      <c r="P696" s="194"/>
      <c r="Q696" s="194"/>
      <c r="R696" s="194"/>
      <c r="S696" s="194"/>
    </row>
    <row r="697" s="191" customFormat="1" customHeight="1" spans="3:19">
      <c r="C697" s="192"/>
      <c r="H697" s="193"/>
      <c r="I697" s="193"/>
      <c r="J697" s="194"/>
      <c r="K697" s="194"/>
      <c r="L697" s="194"/>
      <c r="M697" s="194"/>
      <c r="N697" s="194"/>
      <c r="O697" s="194"/>
      <c r="P697" s="194"/>
      <c r="Q697" s="194"/>
      <c r="R697" s="194"/>
      <c r="S697" s="194"/>
    </row>
    <row r="698" s="191" customFormat="1" customHeight="1" spans="3:19">
      <c r="C698" s="192"/>
      <c r="H698" s="193"/>
      <c r="I698" s="193"/>
      <c r="J698" s="194"/>
      <c r="K698" s="194"/>
      <c r="L698" s="194"/>
      <c r="M698" s="194"/>
      <c r="N698" s="194"/>
      <c r="O698" s="194"/>
      <c r="P698" s="194"/>
      <c r="Q698" s="194"/>
      <c r="R698" s="194"/>
      <c r="S698" s="194"/>
    </row>
    <row r="699" s="191" customFormat="1" customHeight="1" spans="3:19">
      <c r="C699" s="192"/>
      <c r="H699" s="193"/>
      <c r="I699" s="193"/>
      <c r="J699" s="194"/>
      <c r="K699" s="194"/>
      <c r="L699" s="194"/>
      <c r="M699" s="194"/>
      <c r="N699" s="194"/>
      <c r="O699" s="194"/>
      <c r="P699" s="194"/>
      <c r="Q699" s="194"/>
      <c r="R699" s="194"/>
      <c r="S699" s="194"/>
    </row>
    <row r="700" s="191" customFormat="1" customHeight="1" spans="3:19">
      <c r="C700" s="192"/>
      <c r="H700" s="193"/>
      <c r="I700" s="193"/>
      <c r="J700" s="194"/>
      <c r="K700" s="194"/>
      <c r="L700" s="194"/>
      <c r="M700" s="194"/>
      <c r="N700" s="194"/>
      <c r="O700" s="194"/>
      <c r="P700" s="194"/>
      <c r="Q700" s="194"/>
      <c r="R700" s="194"/>
      <c r="S700" s="194"/>
    </row>
    <row r="701" s="191" customFormat="1" customHeight="1" spans="3:19">
      <c r="C701" s="192"/>
      <c r="H701" s="193"/>
      <c r="I701" s="193"/>
      <c r="J701" s="194"/>
      <c r="K701" s="194"/>
      <c r="L701" s="194"/>
      <c r="M701" s="194"/>
      <c r="N701" s="194"/>
      <c r="O701" s="194"/>
      <c r="P701" s="194"/>
      <c r="Q701" s="194"/>
      <c r="R701" s="194"/>
      <c r="S701" s="194"/>
    </row>
    <row r="702" s="191" customFormat="1" customHeight="1" spans="3:19">
      <c r="C702" s="192"/>
      <c r="H702" s="193"/>
      <c r="I702" s="193"/>
      <c r="J702" s="194"/>
      <c r="K702" s="194"/>
      <c r="L702" s="194"/>
      <c r="M702" s="194"/>
      <c r="N702" s="194"/>
      <c r="O702" s="194"/>
      <c r="P702" s="194"/>
      <c r="Q702" s="194"/>
      <c r="R702" s="194"/>
      <c r="S702" s="194"/>
    </row>
    <row r="703" s="191" customFormat="1" customHeight="1" spans="3:19">
      <c r="C703" s="192"/>
      <c r="H703" s="193"/>
      <c r="I703" s="193"/>
      <c r="J703" s="194"/>
      <c r="K703" s="194"/>
      <c r="L703" s="194"/>
      <c r="M703" s="194"/>
      <c r="N703" s="194"/>
      <c r="O703" s="194"/>
      <c r="P703" s="194"/>
      <c r="Q703" s="194"/>
      <c r="R703" s="194"/>
      <c r="S703" s="194"/>
    </row>
    <row r="704" s="191" customFormat="1" customHeight="1" spans="3:19">
      <c r="C704" s="192"/>
      <c r="H704" s="193"/>
      <c r="I704" s="193"/>
      <c r="J704" s="194"/>
      <c r="K704" s="194"/>
      <c r="L704" s="194"/>
      <c r="M704" s="194"/>
      <c r="N704" s="194"/>
      <c r="O704" s="194"/>
      <c r="P704" s="194"/>
      <c r="Q704" s="194"/>
      <c r="R704" s="194"/>
      <c r="S704" s="194"/>
    </row>
    <row r="705" s="191" customFormat="1" customHeight="1" spans="3:19">
      <c r="C705" s="192"/>
      <c r="H705" s="193"/>
      <c r="I705" s="193"/>
      <c r="J705" s="194"/>
      <c r="K705" s="194"/>
      <c r="L705" s="194"/>
      <c r="M705" s="194"/>
      <c r="N705" s="194"/>
      <c r="O705" s="194"/>
      <c r="P705" s="194"/>
      <c r="Q705" s="194"/>
      <c r="R705" s="194"/>
      <c r="S705" s="194"/>
    </row>
    <row r="706" s="191" customFormat="1" customHeight="1" spans="3:19">
      <c r="C706" s="192"/>
      <c r="H706" s="193"/>
      <c r="I706" s="193"/>
      <c r="J706" s="194"/>
      <c r="K706" s="194"/>
      <c r="L706" s="194"/>
      <c r="M706" s="194"/>
      <c r="N706" s="194"/>
      <c r="O706" s="194"/>
      <c r="P706" s="194"/>
      <c r="Q706" s="194"/>
      <c r="R706" s="194"/>
      <c r="S706" s="194"/>
    </row>
    <row r="707" s="191" customFormat="1" ht="161" customHeight="1" spans="3:19">
      <c r="C707" s="192"/>
      <c r="H707" s="193"/>
      <c r="I707" s="193"/>
      <c r="J707" s="194"/>
      <c r="K707" s="194"/>
      <c r="L707" s="194"/>
      <c r="M707" s="194"/>
      <c r="N707" s="194"/>
      <c r="O707" s="194"/>
      <c r="P707" s="194"/>
      <c r="Q707" s="194"/>
      <c r="R707" s="194"/>
      <c r="S707" s="194"/>
    </row>
    <row r="708" s="191" customFormat="1" customHeight="1" spans="3:19">
      <c r="C708" s="192"/>
      <c r="H708" s="193"/>
      <c r="I708" s="193"/>
      <c r="J708" s="194"/>
      <c r="K708" s="194"/>
      <c r="L708" s="194"/>
      <c r="M708" s="194"/>
      <c r="N708" s="194"/>
      <c r="O708" s="194"/>
      <c r="P708" s="194"/>
      <c r="Q708" s="194"/>
      <c r="R708" s="194"/>
      <c r="S708" s="194"/>
    </row>
    <row r="709" s="191" customFormat="1" customHeight="1" spans="3:19">
      <c r="C709" s="192"/>
      <c r="H709" s="193"/>
      <c r="I709" s="193"/>
      <c r="J709" s="194"/>
      <c r="K709" s="194"/>
      <c r="L709" s="194"/>
      <c r="M709" s="194"/>
      <c r="N709" s="194"/>
      <c r="O709" s="194"/>
      <c r="P709" s="194"/>
      <c r="Q709" s="194"/>
      <c r="R709" s="194"/>
      <c r="S709" s="194"/>
    </row>
    <row r="710" s="191" customFormat="1" customHeight="1" spans="3:19">
      <c r="C710" s="192"/>
      <c r="H710" s="193"/>
      <c r="I710" s="193"/>
      <c r="J710" s="194"/>
      <c r="K710" s="194"/>
      <c r="L710" s="194"/>
      <c r="M710" s="194"/>
      <c r="N710" s="194"/>
      <c r="O710" s="194"/>
      <c r="P710" s="194"/>
      <c r="Q710" s="194"/>
      <c r="R710" s="194"/>
      <c r="S710" s="194"/>
    </row>
    <row r="711" s="191" customFormat="1" customHeight="1" spans="3:19">
      <c r="C711" s="192"/>
      <c r="H711" s="193"/>
      <c r="I711" s="193"/>
      <c r="J711" s="194"/>
      <c r="K711" s="194"/>
      <c r="L711" s="194"/>
      <c r="M711" s="194"/>
      <c r="N711" s="194"/>
      <c r="O711" s="194"/>
      <c r="P711" s="194"/>
      <c r="Q711" s="194"/>
      <c r="R711" s="194"/>
      <c r="S711" s="194"/>
    </row>
    <row r="712" s="191" customFormat="1" customHeight="1" spans="3:19">
      <c r="C712" s="192"/>
      <c r="H712" s="193"/>
      <c r="I712" s="193"/>
      <c r="J712" s="194"/>
      <c r="K712" s="194"/>
      <c r="L712" s="194"/>
      <c r="M712" s="194"/>
      <c r="N712" s="194"/>
      <c r="O712" s="194"/>
      <c r="P712" s="194"/>
      <c r="Q712" s="194"/>
      <c r="R712" s="194"/>
      <c r="S712" s="194"/>
    </row>
    <row r="713" s="191" customFormat="1" customHeight="1" spans="3:19">
      <c r="C713" s="192"/>
      <c r="H713" s="193"/>
      <c r="I713" s="193"/>
      <c r="J713" s="194"/>
      <c r="K713" s="194"/>
      <c r="L713" s="194"/>
      <c r="M713" s="194"/>
      <c r="N713" s="194"/>
      <c r="O713" s="194"/>
      <c r="P713" s="194"/>
      <c r="Q713" s="194"/>
      <c r="R713" s="194"/>
      <c r="S713" s="194"/>
    </row>
    <row r="714" s="191" customFormat="1" customHeight="1" spans="3:19">
      <c r="C714" s="192"/>
      <c r="H714" s="193"/>
      <c r="I714" s="193"/>
      <c r="J714" s="194"/>
      <c r="K714" s="194"/>
      <c r="L714" s="194"/>
      <c r="M714" s="194"/>
      <c r="N714" s="194"/>
      <c r="O714" s="194"/>
      <c r="P714" s="194"/>
      <c r="Q714" s="194"/>
      <c r="R714" s="194"/>
      <c r="S714" s="194"/>
    </row>
    <row r="715" s="191" customFormat="1" customHeight="1" spans="3:19">
      <c r="C715" s="192"/>
      <c r="H715" s="193"/>
      <c r="I715" s="193"/>
      <c r="J715" s="194"/>
      <c r="K715" s="194"/>
      <c r="L715" s="194"/>
      <c r="M715" s="194"/>
      <c r="N715" s="194"/>
      <c r="O715" s="194"/>
      <c r="P715" s="194"/>
      <c r="Q715" s="194"/>
      <c r="R715" s="194"/>
      <c r="S715" s="194"/>
    </row>
    <row r="716" s="191" customFormat="1" customHeight="1" spans="3:19">
      <c r="C716" s="192"/>
      <c r="H716" s="193"/>
      <c r="I716" s="193"/>
      <c r="J716" s="194"/>
      <c r="K716" s="194"/>
      <c r="L716" s="194"/>
      <c r="M716" s="194"/>
      <c r="N716" s="194"/>
      <c r="O716" s="194"/>
      <c r="P716" s="194"/>
      <c r="Q716" s="194"/>
      <c r="R716" s="194"/>
      <c r="S716" s="194"/>
    </row>
    <row r="717" s="191" customFormat="1" customHeight="1" spans="3:19">
      <c r="C717" s="192"/>
      <c r="H717" s="193"/>
      <c r="I717" s="193"/>
      <c r="J717" s="194"/>
      <c r="K717" s="194"/>
      <c r="L717" s="194"/>
      <c r="M717" s="194"/>
      <c r="N717" s="194"/>
      <c r="O717" s="194"/>
      <c r="P717" s="194"/>
      <c r="Q717" s="194"/>
      <c r="R717" s="194"/>
      <c r="S717" s="194"/>
    </row>
    <row r="718" s="191" customFormat="1" customHeight="1" spans="3:19">
      <c r="C718" s="192"/>
      <c r="H718" s="193"/>
      <c r="I718" s="193"/>
      <c r="J718" s="194"/>
      <c r="K718" s="194"/>
      <c r="L718" s="194"/>
      <c r="M718" s="194"/>
      <c r="N718" s="194"/>
      <c r="O718" s="194"/>
      <c r="P718" s="194"/>
      <c r="Q718" s="194"/>
      <c r="R718" s="194"/>
      <c r="S718" s="194"/>
    </row>
    <row r="719" s="191" customFormat="1" customHeight="1" spans="3:19">
      <c r="C719" s="192"/>
      <c r="H719" s="193"/>
      <c r="I719" s="193"/>
      <c r="J719" s="194"/>
      <c r="K719" s="194"/>
      <c r="L719" s="194"/>
      <c r="M719" s="194"/>
      <c r="N719" s="194"/>
      <c r="O719" s="194"/>
      <c r="P719" s="194"/>
      <c r="Q719" s="194"/>
      <c r="R719" s="194"/>
      <c r="S719" s="194"/>
    </row>
    <row r="720" s="191" customFormat="1" customHeight="1" spans="3:19">
      <c r="C720" s="192"/>
      <c r="H720" s="193"/>
      <c r="I720" s="193"/>
      <c r="J720" s="194"/>
      <c r="K720" s="194"/>
      <c r="L720" s="194"/>
      <c r="M720" s="194"/>
      <c r="N720" s="194"/>
      <c r="O720" s="194"/>
      <c r="P720" s="194"/>
      <c r="Q720" s="194"/>
      <c r="R720" s="194"/>
      <c r="S720" s="194"/>
    </row>
    <row r="721" s="191" customFormat="1" customHeight="1" spans="3:19">
      <c r="C721" s="192"/>
      <c r="H721" s="193"/>
      <c r="I721" s="193"/>
      <c r="J721" s="194"/>
      <c r="K721" s="194"/>
      <c r="L721" s="194"/>
      <c r="M721" s="194"/>
      <c r="N721" s="194"/>
      <c r="O721" s="194"/>
      <c r="P721" s="194"/>
      <c r="Q721" s="194"/>
      <c r="R721" s="194"/>
      <c r="S721" s="194"/>
    </row>
    <row r="722" s="191" customFormat="1" customHeight="1" spans="3:19">
      <c r="C722" s="192"/>
      <c r="H722" s="193"/>
      <c r="I722" s="193"/>
      <c r="J722" s="194"/>
      <c r="K722" s="194"/>
      <c r="L722" s="194"/>
      <c r="M722" s="194"/>
      <c r="N722" s="194"/>
      <c r="O722" s="194"/>
      <c r="P722" s="194"/>
      <c r="Q722" s="194"/>
      <c r="R722" s="194"/>
      <c r="S722" s="194"/>
    </row>
    <row r="723" s="191" customFormat="1" customHeight="1" spans="3:19">
      <c r="C723" s="192"/>
      <c r="H723" s="193"/>
      <c r="I723" s="193"/>
      <c r="J723" s="194"/>
      <c r="K723" s="194"/>
      <c r="L723" s="194"/>
      <c r="M723" s="194"/>
      <c r="N723" s="194"/>
      <c r="O723" s="194"/>
      <c r="P723" s="194"/>
      <c r="Q723" s="194"/>
      <c r="R723" s="194"/>
      <c r="S723" s="194"/>
    </row>
    <row r="724" s="191" customFormat="1" customHeight="1" spans="3:19">
      <c r="C724" s="192"/>
      <c r="H724" s="193"/>
      <c r="I724" s="193"/>
      <c r="J724" s="194"/>
      <c r="K724" s="194"/>
      <c r="L724" s="194"/>
      <c r="M724" s="194"/>
      <c r="N724" s="194"/>
      <c r="O724" s="194"/>
      <c r="P724" s="194"/>
      <c r="Q724" s="194"/>
      <c r="R724" s="194"/>
      <c r="S724" s="194"/>
    </row>
    <row r="725" s="191" customFormat="1" customHeight="1" spans="3:19">
      <c r="C725" s="192"/>
      <c r="H725" s="193"/>
      <c r="I725" s="193"/>
      <c r="J725" s="194"/>
      <c r="K725" s="194"/>
      <c r="L725" s="194"/>
      <c r="M725" s="194"/>
      <c r="N725" s="194"/>
      <c r="O725" s="194"/>
      <c r="P725" s="194"/>
      <c r="Q725" s="194"/>
      <c r="R725" s="194"/>
      <c r="S725" s="194"/>
    </row>
    <row r="726" s="191" customFormat="1" customHeight="1" spans="3:19">
      <c r="C726" s="192"/>
      <c r="H726" s="193"/>
      <c r="I726" s="193"/>
      <c r="J726" s="194"/>
      <c r="K726" s="194"/>
      <c r="L726" s="194"/>
      <c r="M726" s="194"/>
      <c r="N726" s="194"/>
      <c r="O726" s="194"/>
      <c r="P726" s="194"/>
      <c r="Q726" s="194"/>
      <c r="R726" s="194"/>
      <c r="S726" s="194"/>
    </row>
    <row r="727" s="191" customFormat="1" customHeight="1" spans="3:19">
      <c r="C727" s="192"/>
      <c r="H727" s="193"/>
      <c r="I727" s="193"/>
      <c r="J727" s="194"/>
      <c r="K727" s="194"/>
      <c r="L727" s="194"/>
      <c r="M727" s="194"/>
      <c r="N727" s="194"/>
      <c r="O727" s="194"/>
      <c r="P727" s="194"/>
      <c r="Q727" s="194"/>
      <c r="R727" s="194"/>
      <c r="S727" s="194"/>
    </row>
    <row r="728" s="191" customFormat="1" customHeight="1" spans="3:19">
      <c r="C728" s="192"/>
      <c r="H728" s="193"/>
      <c r="I728" s="193"/>
      <c r="J728" s="194"/>
      <c r="K728" s="194"/>
      <c r="L728" s="194"/>
      <c r="M728" s="194"/>
      <c r="N728" s="194"/>
      <c r="O728" s="194"/>
      <c r="P728" s="194"/>
      <c r="Q728" s="194"/>
      <c r="R728" s="194"/>
      <c r="S728" s="194"/>
    </row>
    <row r="729" s="191" customFormat="1" customHeight="1" spans="3:19">
      <c r="C729" s="192"/>
      <c r="H729" s="193"/>
      <c r="I729" s="193"/>
      <c r="J729" s="194"/>
      <c r="K729" s="194"/>
      <c r="L729" s="194"/>
      <c r="M729" s="194"/>
      <c r="N729" s="194"/>
      <c r="O729" s="194"/>
      <c r="P729" s="194"/>
      <c r="Q729" s="194"/>
      <c r="R729" s="194"/>
      <c r="S729" s="194"/>
    </row>
    <row r="730" s="191" customFormat="1" customHeight="1" spans="3:19">
      <c r="C730" s="192"/>
      <c r="H730" s="193"/>
      <c r="I730" s="193"/>
      <c r="J730" s="194"/>
      <c r="K730" s="194"/>
      <c r="L730" s="194"/>
      <c r="M730" s="194"/>
      <c r="N730" s="194"/>
      <c r="O730" s="194"/>
      <c r="P730" s="194"/>
      <c r="Q730" s="194"/>
      <c r="R730" s="194"/>
      <c r="S730" s="194"/>
    </row>
    <row r="731" s="191" customFormat="1" customHeight="1" spans="3:19">
      <c r="C731" s="192"/>
      <c r="H731" s="193"/>
      <c r="I731" s="193"/>
      <c r="J731" s="194"/>
      <c r="K731" s="194"/>
      <c r="L731" s="194"/>
      <c r="M731" s="194"/>
      <c r="N731" s="194"/>
      <c r="O731" s="194"/>
      <c r="P731" s="194"/>
      <c r="Q731" s="194"/>
      <c r="R731" s="194"/>
      <c r="S731" s="194"/>
    </row>
    <row r="732" s="191" customFormat="1" customHeight="1" spans="3:19">
      <c r="C732" s="192"/>
      <c r="H732" s="193"/>
      <c r="I732" s="193"/>
      <c r="J732" s="194"/>
      <c r="K732" s="194"/>
      <c r="L732" s="194"/>
      <c r="M732" s="194"/>
      <c r="N732" s="194"/>
      <c r="O732" s="194"/>
      <c r="P732" s="194"/>
      <c r="Q732" s="194"/>
      <c r="R732" s="194"/>
      <c r="S732" s="194"/>
    </row>
    <row r="733" s="191" customFormat="1" ht="106" customHeight="1" spans="3:19">
      <c r="C733" s="192"/>
      <c r="H733" s="193"/>
      <c r="I733" s="193"/>
      <c r="J733" s="194"/>
      <c r="K733" s="194"/>
      <c r="L733" s="194"/>
      <c r="M733" s="194"/>
      <c r="N733" s="194"/>
      <c r="O733" s="194"/>
      <c r="P733" s="194"/>
      <c r="Q733" s="194"/>
      <c r="R733" s="194"/>
      <c r="S733" s="194"/>
    </row>
    <row r="734" s="191" customFormat="1" customHeight="1" spans="3:19">
      <c r="C734" s="192"/>
      <c r="H734" s="193"/>
      <c r="I734" s="193"/>
      <c r="J734" s="194"/>
      <c r="K734" s="194"/>
      <c r="L734" s="194"/>
      <c r="M734" s="194"/>
      <c r="N734" s="194"/>
      <c r="O734" s="194"/>
      <c r="P734" s="194"/>
      <c r="Q734" s="194"/>
      <c r="R734" s="194"/>
      <c r="S734" s="194"/>
    </row>
    <row r="735" s="191" customFormat="1" customHeight="1" spans="3:19">
      <c r="C735" s="192"/>
      <c r="H735" s="193"/>
      <c r="I735" s="193"/>
      <c r="J735" s="194"/>
      <c r="K735" s="194"/>
      <c r="L735" s="194"/>
      <c r="M735" s="194"/>
      <c r="N735" s="194"/>
      <c r="O735" s="194"/>
      <c r="P735" s="194"/>
      <c r="Q735" s="194"/>
      <c r="R735" s="194"/>
      <c r="S735" s="194"/>
    </row>
    <row r="736" s="191" customFormat="1" customHeight="1" spans="3:19">
      <c r="C736" s="192"/>
      <c r="H736" s="193"/>
      <c r="I736" s="193"/>
      <c r="J736" s="194"/>
      <c r="K736" s="194"/>
      <c r="L736" s="194"/>
      <c r="M736" s="194"/>
      <c r="N736" s="194"/>
      <c r="O736" s="194"/>
      <c r="P736" s="194"/>
      <c r="Q736" s="194"/>
      <c r="R736" s="194"/>
      <c r="S736" s="194"/>
    </row>
    <row r="737" s="191" customFormat="1" customHeight="1" spans="3:19">
      <c r="C737" s="192"/>
      <c r="H737" s="193"/>
      <c r="I737" s="193"/>
      <c r="J737" s="194"/>
      <c r="K737" s="194"/>
      <c r="L737" s="194"/>
      <c r="M737" s="194"/>
      <c r="N737" s="194"/>
      <c r="O737" s="194"/>
      <c r="P737" s="194"/>
      <c r="Q737" s="194"/>
      <c r="R737" s="194"/>
      <c r="S737" s="194"/>
    </row>
    <row r="738" ht="49" customHeight="1"/>
  </sheetData>
  <mergeCells count="14">
    <mergeCell ref="D4:G4"/>
    <mergeCell ref="H4:J4"/>
    <mergeCell ref="K4:M4"/>
    <mergeCell ref="N4:P4"/>
    <mergeCell ref="Q4:S4"/>
    <mergeCell ref="A6:G6"/>
    <mergeCell ref="A4:A5"/>
    <mergeCell ref="B4:B5"/>
    <mergeCell ref="C4:C5"/>
    <mergeCell ref="N16:N17"/>
    <mergeCell ref="O16:O17"/>
    <mergeCell ref="P16:P17"/>
    <mergeCell ref="T4:T5"/>
    <mergeCell ref="T16:T17"/>
  </mergeCells>
  <printOptions horizontalCentered="1"/>
  <pageMargins left="0.700694444444445" right="0.700694444444445" top="0.751388888888889" bottom="0.751388888888889" header="0.298611111111111" footer="0.298611111111111"/>
  <pageSetup paperSize="8" scale="83" fitToHeight="0" orientation="landscape" horizontalDpi="600"/>
  <headerFooter>
    <oddFooter>&amp;C-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6"/>
  <sheetViews>
    <sheetView workbookViewId="0">
      <selection activeCell="F9" sqref="F9"/>
    </sheetView>
  </sheetViews>
  <sheetFormatPr defaultColWidth="9" defaultRowHeight="23.25" customHeight="1"/>
  <cols>
    <col min="1" max="1" width="5" style="137" customWidth="1"/>
    <col min="2" max="2" width="15.5" style="137" hidden="1" customWidth="1"/>
    <col min="3" max="3" width="15.7833333333333" style="141" customWidth="1"/>
    <col min="4" max="4" width="30.9333333333333" style="141" customWidth="1"/>
    <col min="5" max="5" width="19.25" style="142" customWidth="1"/>
    <col min="6" max="6" width="16.8833333333333" style="142" customWidth="1"/>
    <col min="7" max="8" width="16.8833333333333" style="137" customWidth="1"/>
    <col min="9" max="9" width="19" style="141" customWidth="1"/>
    <col min="10" max="10" width="58.9" style="141" customWidth="1"/>
    <col min="11" max="11" width="17" style="143" customWidth="1"/>
    <col min="12" max="12" width="8.38333333333333" style="137" hidden="1" customWidth="1"/>
    <col min="13" max="13" width="13.75" style="137"/>
    <col min="14" max="15" width="12.6333333333333" style="137"/>
    <col min="16" max="16384" width="9" style="137"/>
  </cols>
  <sheetData>
    <row r="1" s="137" customFormat="1" customHeight="1" spans="1:11">
      <c r="A1" s="137" t="s">
        <v>3722</v>
      </c>
      <c r="C1" s="141"/>
      <c r="D1" s="141"/>
      <c r="E1" s="142"/>
      <c r="F1" s="142"/>
      <c r="I1" s="141"/>
      <c r="J1" s="141"/>
      <c r="K1" s="143"/>
    </row>
    <row r="2" s="137" customFormat="1" ht="28" customHeight="1" spans="1:12">
      <c r="A2" s="144" t="s">
        <v>3723</v>
      </c>
      <c r="B2" s="144"/>
      <c r="C2" s="144"/>
      <c r="D2" s="144"/>
      <c r="E2" s="144"/>
      <c r="F2" s="144"/>
      <c r="G2" s="144"/>
      <c r="H2" s="144"/>
      <c r="I2" s="144"/>
      <c r="J2" s="144"/>
      <c r="K2" s="144"/>
      <c r="L2" s="144"/>
    </row>
    <row r="3" s="137" customFormat="1" customHeight="1" spans="3:12">
      <c r="C3" s="141"/>
      <c r="D3" s="141"/>
      <c r="E3" s="142"/>
      <c r="F3" s="142"/>
      <c r="I3" s="141"/>
      <c r="J3" s="179" t="s">
        <v>3724</v>
      </c>
      <c r="K3" s="138"/>
      <c r="L3" s="179"/>
    </row>
    <row r="4" s="138" customFormat="1" ht="37" customHeight="1" spans="1:12">
      <c r="A4" s="145" t="s">
        <v>3516</v>
      </c>
      <c r="B4" s="146" t="s">
        <v>3725</v>
      </c>
      <c r="C4" s="146" t="s">
        <v>3361</v>
      </c>
      <c r="D4" s="146" t="s">
        <v>3726</v>
      </c>
      <c r="E4" s="146" t="s">
        <v>3727</v>
      </c>
      <c r="F4" s="147" t="s">
        <v>3728</v>
      </c>
      <c r="G4" s="148"/>
      <c r="H4" s="149"/>
      <c r="I4" s="146" t="s">
        <v>3729</v>
      </c>
      <c r="J4" s="146" t="s">
        <v>3730</v>
      </c>
      <c r="K4" s="146" t="s">
        <v>3731</v>
      </c>
      <c r="L4" s="145" t="s">
        <v>37</v>
      </c>
    </row>
    <row r="5" s="138" customFormat="1" ht="37" customHeight="1" spans="1:12">
      <c r="A5" s="150"/>
      <c r="B5" s="151"/>
      <c r="C5" s="151"/>
      <c r="D5" s="151"/>
      <c r="E5" s="151"/>
      <c r="F5" s="152" t="s">
        <v>3732</v>
      </c>
      <c r="G5" s="152" t="s">
        <v>3733</v>
      </c>
      <c r="H5" s="152" t="s">
        <v>3734</v>
      </c>
      <c r="I5" s="151"/>
      <c r="J5" s="151"/>
      <c r="K5" s="151"/>
      <c r="L5" s="150"/>
    </row>
    <row r="6" s="139" customFormat="1" customHeight="1" spans="1:12">
      <c r="A6" s="153" t="s">
        <v>3735</v>
      </c>
      <c r="B6" s="153"/>
      <c r="C6" s="153"/>
      <c r="D6" s="153"/>
      <c r="E6" s="154">
        <f t="shared" ref="E6:I6" si="0">SUM(E14,E7)</f>
        <v>172936772.43</v>
      </c>
      <c r="F6" s="154">
        <f t="shared" si="0"/>
        <v>3648076.29</v>
      </c>
      <c r="G6" s="154">
        <f t="shared" si="0"/>
        <v>332924.02</v>
      </c>
      <c r="H6" s="154">
        <f t="shared" si="0"/>
        <v>3315152.27</v>
      </c>
      <c r="I6" s="154">
        <f t="shared" si="0"/>
        <v>31072887.5</v>
      </c>
      <c r="J6" s="180"/>
      <c r="K6" s="153"/>
      <c r="L6" s="181"/>
    </row>
    <row r="7" s="140" customFormat="1" customHeight="1" spans="1:12">
      <c r="A7" s="155" t="s">
        <v>3736</v>
      </c>
      <c r="B7" s="156" t="s">
        <v>3737</v>
      </c>
      <c r="C7" s="157"/>
      <c r="D7" s="158"/>
      <c r="E7" s="159">
        <f t="shared" ref="E7:I7" si="1">SUM(E8,E13)</f>
        <v>44840000</v>
      </c>
      <c r="F7" s="159">
        <f t="shared" si="1"/>
        <v>0</v>
      </c>
      <c r="G7" s="159">
        <f t="shared" si="1"/>
        <v>0</v>
      </c>
      <c r="H7" s="159">
        <f t="shared" si="1"/>
        <v>0</v>
      </c>
      <c r="I7" s="159">
        <f t="shared" si="1"/>
        <v>14252000</v>
      </c>
      <c r="J7" s="182"/>
      <c r="K7" s="182"/>
      <c r="L7" s="155"/>
    </row>
    <row r="8" s="140" customFormat="1" customHeight="1" spans="1:12">
      <c r="A8" s="160"/>
      <c r="B8" s="161"/>
      <c r="C8" s="162" t="s">
        <v>3738</v>
      </c>
      <c r="D8" s="163"/>
      <c r="E8" s="164">
        <f t="shared" ref="E8:I8" si="2">SUM(E9:E12)</f>
        <v>44840000</v>
      </c>
      <c r="F8" s="164">
        <f t="shared" si="2"/>
        <v>0</v>
      </c>
      <c r="G8" s="164">
        <f t="shared" si="2"/>
        <v>0</v>
      </c>
      <c r="H8" s="164">
        <f t="shared" si="2"/>
        <v>0</v>
      </c>
      <c r="I8" s="164">
        <f t="shared" si="2"/>
        <v>14252000</v>
      </c>
      <c r="J8" s="183"/>
      <c r="K8" s="183"/>
      <c r="L8" s="160"/>
    </row>
    <row r="9" s="138" customFormat="1" ht="67" customHeight="1" spans="1:12">
      <c r="A9" s="165">
        <f t="shared" ref="A9:A12" si="3">ROW()-8</f>
        <v>1</v>
      </c>
      <c r="B9" s="166"/>
      <c r="C9" s="167" t="s">
        <v>3739</v>
      </c>
      <c r="D9" s="168" t="s">
        <v>3740</v>
      </c>
      <c r="E9" s="169">
        <v>1500000</v>
      </c>
      <c r="F9" s="169">
        <f>SUM(G9:H9)</f>
        <v>0</v>
      </c>
      <c r="G9" s="169">
        <v>0</v>
      </c>
      <c r="H9" s="169">
        <v>0</v>
      </c>
      <c r="I9" s="169">
        <f t="shared" ref="I9:I12" si="4">ROUND(E9*0.8,2)</f>
        <v>1200000</v>
      </c>
      <c r="J9" s="168" t="s">
        <v>3741</v>
      </c>
      <c r="K9" s="184">
        <v>45085</v>
      </c>
      <c r="L9" s="166"/>
    </row>
    <row r="10" s="138" customFormat="1" ht="80" customHeight="1" spans="1:12">
      <c r="A10" s="165">
        <f t="shared" si="3"/>
        <v>2</v>
      </c>
      <c r="B10" s="166"/>
      <c r="C10" s="170" t="s">
        <v>3742</v>
      </c>
      <c r="D10" s="171" t="s">
        <v>3743</v>
      </c>
      <c r="E10" s="172">
        <v>43240000</v>
      </c>
      <c r="F10" s="172">
        <v>0</v>
      </c>
      <c r="G10" s="172">
        <v>0</v>
      </c>
      <c r="H10" s="172">
        <v>0</v>
      </c>
      <c r="I10" s="169">
        <f>ROUND(E10*0.3,2)</f>
        <v>12972000</v>
      </c>
      <c r="J10" s="168" t="s">
        <v>3744</v>
      </c>
      <c r="K10" s="173" t="s">
        <v>3745</v>
      </c>
      <c r="L10" s="166"/>
    </row>
    <row r="11" s="138" customFormat="1" ht="43" customHeight="1" spans="1:15">
      <c r="A11" s="165">
        <f t="shared" si="3"/>
        <v>3</v>
      </c>
      <c r="B11" s="166"/>
      <c r="C11" s="170" t="s">
        <v>3746</v>
      </c>
      <c r="D11" s="173" t="s">
        <v>3747</v>
      </c>
      <c r="E11" s="172">
        <v>80000</v>
      </c>
      <c r="F11" s="172">
        <v>0</v>
      </c>
      <c r="G11" s="172">
        <v>0</v>
      </c>
      <c r="H11" s="172">
        <v>0</v>
      </c>
      <c r="I11" s="172">
        <f t="shared" si="4"/>
        <v>64000</v>
      </c>
      <c r="J11" s="168" t="s">
        <v>3741</v>
      </c>
      <c r="K11" s="185"/>
      <c r="L11" s="186"/>
      <c r="M11" s="137"/>
      <c r="N11" s="137"/>
      <c r="O11" s="137"/>
    </row>
    <row r="12" s="137" customFormat="1" ht="43" customHeight="1" spans="1:12">
      <c r="A12" s="165">
        <f t="shared" si="3"/>
        <v>4</v>
      </c>
      <c r="B12" s="166"/>
      <c r="C12" s="170" t="s">
        <v>3748</v>
      </c>
      <c r="D12" s="173" t="s">
        <v>3749</v>
      </c>
      <c r="E12" s="172">
        <v>20000</v>
      </c>
      <c r="F12" s="172">
        <v>0</v>
      </c>
      <c r="G12" s="172">
        <v>0</v>
      </c>
      <c r="H12" s="172">
        <v>0</v>
      </c>
      <c r="I12" s="172">
        <f t="shared" si="4"/>
        <v>16000</v>
      </c>
      <c r="J12" s="168" t="s">
        <v>3741</v>
      </c>
      <c r="K12" s="185"/>
      <c r="L12" s="186"/>
    </row>
    <row r="13" s="140" customFormat="1" customHeight="1" spans="1:12">
      <c r="A13" s="160"/>
      <c r="B13" s="161"/>
      <c r="C13" s="162" t="s">
        <v>3750</v>
      </c>
      <c r="D13" s="163"/>
      <c r="E13" s="164">
        <v>0</v>
      </c>
      <c r="F13" s="164">
        <v>0</v>
      </c>
      <c r="G13" s="164">
        <v>0</v>
      </c>
      <c r="H13" s="164">
        <v>0</v>
      </c>
      <c r="I13" s="164">
        <v>0</v>
      </c>
      <c r="J13" s="183"/>
      <c r="K13" s="183"/>
      <c r="L13" s="160"/>
    </row>
    <row r="14" s="137" customFormat="1" customHeight="1" spans="1:12">
      <c r="A14" s="159"/>
      <c r="B14" s="156" t="s">
        <v>3751</v>
      </c>
      <c r="C14" s="157"/>
      <c r="D14" s="158"/>
      <c r="E14" s="159">
        <f t="shared" ref="E14:I14" si="5">SUM(E15,E32)</f>
        <v>128096772.43</v>
      </c>
      <c r="F14" s="159">
        <f t="shared" si="5"/>
        <v>3648076.29</v>
      </c>
      <c r="G14" s="159">
        <f t="shared" si="5"/>
        <v>332924.02</v>
      </c>
      <c r="H14" s="159">
        <f t="shared" si="5"/>
        <v>3315152.27</v>
      </c>
      <c r="I14" s="159">
        <f t="shared" si="5"/>
        <v>16820887.5</v>
      </c>
      <c r="J14" s="182"/>
      <c r="K14" s="182"/>
      <c r="L14" s="187"/>
    </row>
    <row r="15" s="140" customFormat="1" customHeight="1" spans="1:12">
      <c r="A15" s="160"/>
      <c r="B15" s="161"/>
      <c r="C15" s="162" t="s">
        <v>3738</v>
      </c>
      <c r="D15" s="163"/>
      <c r="E15" s="164">
        <f t="shared" ref="E15:I15" si="6">SUM(E16:E31)</f>
        <v>121418767.53</v>
      </c>
      <c r="F15" s="164">
        <f t="shared" si="6"/>
        <v>3648076.29</v>
      </c>
      <c r="G15" s="164">
        <f t="shared" si="6"/>
        <v>332924.02</v>
      </c>
      <c r="H15" s="164">
        <f t="shared" si="6"/>
        <v>3315152.27</v>
      </c>
      <c r="I15" s="164">
        <f t="shared" si="6"/>
        <v>15644733.31</v>
      </c>
      <c r="J15" s="183"/>
      <c r="K15" s="183"/>
      <c r="L15" s="160"/>
    </row>
    <row r="16" s="138" customFormat="1" ht="150" customHeight="1" spans="1:12">
      <c r="A16" s="165">
        <f t="shared" ref="A16:A31" si="7">ROW()-11</f>
        <v>5</v>
      </c>
      <c r="B16" s="166"/>
      <c r="C16" s="174" t="s">
        <v>3752</v>
      </c>
      <c r="D16" s="175" t="s">
        <v>3753</v>
      </c>
      <c r="E16" s="169">
        <v>29281400</v>
      </c>
      <c r="F16" s="169">
        <f t="shared" ref="F16:F31" si="8">SUM(G16:H16)</f>
        <v>2596342.21</v>
      </c>
      <c r="G16" s="169">
        <v>198917.68</v>
      </c>
      <c r="H16" s="169">
        <v>2397424.53</v>
      </c>
      <c r="I16" s="169">
        <v>3981968.04</v>
      </c>
      <c r="J16" s="188" t="s">
        <v>3754</v>
      </c>
      <c r="K16" s="189"/>
      <c r="L16" s="166"/>
    </row>
    <row r="17" s="138" customFormat="1" ht="129" customHeight="1" spans="1:12">
      <c r="A17" s="165">
        <f t="shared" si="7"/>
        <v>6</v>
      </c>
      <c r="B17" s="166"/>
      <c r="C17" s="174" t="s">
        <v>3755</v>
      </c>
      <c r="D17" s="175" t="s">
        <v>3756</v>
      </c>
      <c r="E17" s="169">
        <v>41142900</v>
      </c>
      <c r="F17" s="169">
        <f t="shared" si="8"/>
        <v>352371.33</v>
      </c>
      <c r="G17" s="169">
        <v>109742.37</v>
      </c>
      <c r="H17" s="169">
        <v>242628.96</v>
      </c>
      <c r="I17" s="169">
        <v>717492.13</v>
      </c>
      <c r="J17" s="188" t="s">
        <v>3757</v>
      </c>
      <c r="K17" s="185"/>
      <c r="L17" s="166"/>
    </row>
    <row r="18" s="138" customFormat="1" ht="129" customHeight="1" spans="1:12">
      <c r="A18" s="165">
        <f t="shared" si="7"/>
        <v>7</v>
      </c>
      <c r="B18" s="166"/>
      <c r="C18" s="174" t="s">
        <v>3758</v>
      </c>
      <c r="D18" s="175" t="s">
        <v>3756</v>
      </c>
      <c r="E18" s="169">
        <v>37652200</v>
      </c>
      <c r="F18" s="169">
        <f t="shared" si="8"/>
        <v>228623.01</v>
      </c>
      <c r="G18" s="169">
        <v>24263.97</v>
      </c>
      <c r="H18" s="169">
        <v>204359.04</v>
      </c>
      <c r="I18" s="169">
        <v>752290.28</v>
      </c>
      <c r="J18" s="188" t="s">
        <v>3759</v>
      </c>
      <c r="K18" s="185"/>
      <c r="L18" s="166"/>
    </row>
    <row r="19" s="138" customFormat="1" ht="70" customHeight="1" spans="1:12">
      <c r="A19" s="165">
        <f t="shared" si="7"/>
        <v>8</v>
      </c>
      <c r="B19" s="166"/>
      <c r="C19" s="167" t="s">
        <v>3760</v>
      </c>
      <c r="D19" s="175" t="s">
        <v>3761</v>
      </c>
      <c r="E19" s="169">
        <v>1745536.98</v>
      </c>
      <c r="F19" s="169">
        <f t="shared" si="8"/>
        <v>0</v>
      </c>
      <c r="G19" s="169">
        <v>0</v>
      </c>
      <c r="H19" s="169">
        <v>0</v>
      </c>
      <c r="I19" s="169">
        <f>E19-700000</f>
        <v>1045536.98</v>
      </c>
      <c r="J19" s="188" t="s">
        <v>3762</v>
      </c>
      <c r="K19" s="189">
        <v>45295</v>
      </c>
      <c r="L19" s="166"/>
    </row>
    <row r="20" s="138" customFormat="1" ht="100" customHeight="1" spans="1:12">
      <c r="A20" s="165">
        <f t="shared" si="7"/>
        <v>9</v>
      </c>
      <c r="B20" s="166"/>
      <c r="C20" s="167" t="s">
        <v>3763</v>
      </c>
      <c r="D20" s="175" t="s">
        <v>3761</v>
      </c>
      <c r="E20" s="176">
        <v>199280.2</v>
      </c>
      <c r="F20" s="169">
        <f t="shared" si="8"/>
        <v>159424.16</v>
      </c>
      <c r="G20" s="169">
        <v>0</v>
      </c>
      <c r="H20" s="169">
        <f t="shared" ref="H20:H25" si="9">ROUND(E20*0.8,2)</f>
        <v>159424.16</v>
      </c>
      <c r="I20" s="169">
        <f t="shared" ref="I20:I26" si="10">E20-F20</f>
        <v>39856.04</v>
      </c>
      <c r="J20" s="188" t="s">
        <v>3764</v>
      </c>
      <c r="K20" s="189">
        <v>45439</v>
      </c>
      <c r="L20" s="166"/>
    </row>
    <row r="21" s="138" customFormat="1" ht="47" customHeight="1" spans="1:12">
      <c r="A21" s="165">
        <f t="shared" si="7"/>
        <v>10</v>
      </c>
      <c r="B21" s="166"/>
      <c r="C21" s="174" t="s">
        <v>3765</v>
      </c>
      <c r="D21" s="175" t="s">
        <v>3761</v>
      </c>
      <c r="E21" s="176">
        <v>59127.91</v>
      </c>
      <c r="F21" s="169">
        <f t="shared" si="8"/>
        <v>47302.33</v>
      </c>
      <c r="G21" s="169">
        <v>0</v>
      </c>
      <c r="H21" s="169">
        <f t="shared" si="9"/>
        <v>47302.33</v>
      </c>
      <c r="I21" s="169">
        <f t="shared" si="10"/>
        <v>11825.58</v>
      </c>
      <c r="J21" s="188" t="s">
        <v>3764</v>
      </c>
      <c r="K21" s="189">
        <v>45419</v>
      </c>
      <c r="L21" s="166"/>
    </row>
    <row r="22" s="138" customFormat="1" ht="47" customHeight="1" spans="1:12">
      <c r="A22" s="165">
        <f t="shared" si="7"/>
        <v>11</v>
      </c>
      <c r="B22" s="166"/>
      <c r="C22" s="174" t="s">
        <v>3766</v>
      </c>
      <c r="D22" s="175" t="s">
        <v>3761</v>
      </c>
      <c r="E22" s="176">
        <v>180620.44</v>
      </c>
      <c r="F22" s="169">
        <f t="shared" si="8"/>
        <v>0</v>
      </c>
      <c r="G22" s="169">
        <v>0</v>
      </c>
      <c r="H22" s="169">
        <v>0</v>
      </c>
      <c r="I22" s="169">
        <f t="shared" si="10"/>
        <v>180620.44</v>
      </c>
      <c r="J22" s="188" t="s">
        <v>3767</v>
      </c>
      <c r="K22" s="189">
        <v>45399</v>
      </c>
      <c r="L22" s="166"/>
    </row>
    <row r="23" s="138" customFormat="1" ht="47" customHeight="1" spans="1:12">
      <c r="A23" s="165">
        <f t="shared" si="7"/>
        <v>12</v>
      </c>
      <c r="B23" s="166"/>
      <c r="C23" s="174" t="s">
        <v>3768</v>
      </c>
      <c r="D23" s="175" t="s">
        <v>3761</v>
      </c>
      <c r="E23" s="176">
        <v>160816.82</v>
      </c>
      <c r="F23" s="169">
        <f t="shared" si="8"/>
        <v>0</v>
      </c>
      <c r="G23" s="169">
        <v>0</v>
      </c>
      <c r="H23" s="169">
        <v>0</v>
      </c>
      <c r="I23" s="169">
        <f t="shared" si="10"/>
        <v>160816.82</v>
      </c>
      <c r="J23" s="188" t="s">
        <v>3767</v>
      </c>
      <c r="K23" s="189">
        <v>45399</v>
      </c>
      <c r="L23" s="166"/>
    </row>
    <row r="24" s="138" customFormat="1" ht="47" customHeight="1" spans="1:12">
      <c r="A24" s="165">
        <f t="shared" si="7"/>
        <v>13</v>
      </c>
      <c r="B24" s="166"/>
      <c r="C24" s="174" t="s">
        <v>3769</v>
      </c>
      <c r="D24" s="175" t="s">
        <v>3761</v>
      </c>
      <c r="E24" s="176">
        <v>296783.17</v>
      </c>
      <c r="F24" s="169">
        <f t="shared" si="8"/>
        <v>0</v>
      </c>
      <c r="G24" s="169">
        <v>0</v>
      </c>
      <c r="H24" s="169">
        <v>0</v>
      </c>
      <c r="I24" s="169">
        <f t="shared" si="10"/>
        <v>296783.17</v>
      </c>
      <c r="J24" s="188" t="s">
        <v>3767</v>
      </c>
      <c r="K24" s="189">
        <v>45391</v>
      </c>
      <c r="L24" s="166"/>
    </row>
    <row r="25" s="138" customFormat="1" ht="47" customHeight="1" spans="1:12">
      <c r="A25" s="165">
        <f t="shared" si="7"/>
        <v>14</v>
      </c>
      <c r="B25" s="166"/>
      <c r="C25" s="174" t="s">
        <v>3770</v>
      </c>
      <c r="D25" s="175" t="s">
        <v>3761</v>
      </c>
      <c r="E25" s="169">
        <v>79865.66</v>
      </c>
      <c r="F25" s="169">
        <f t="shared" si="8"/>
        <v>63892.53</v>
      </c>
      <c r="G25" s="169">
        <v>0</v>
      </c>
      <c r="H25" s="169">
        <f t="shared" si="9"/>
        <v>63892.53</v>
      </c>
      <c r="I25" s="169">
        <f t="shared" si="10"/>
        <v>15973.13</v>
      </c>
      <c r="J25" s="188" t="s">
        <v>3764</v>
      </c>
      <c r="K25" s="189">
        <v>45429</v>
      </c>
      <c r="L25" s="166"/>
    </row>
    <row r="26" customFormat="1" ht="47" customHeight="1" spans="1:12">
      <c r="A26" s="165">
        <f t="shared" si="7"/>
        <v>15</v>
      </c>
      <c r="B26" s="166"/>
      <c r="C26" s="167" t="s">
        <v>3771</v>
      </c>
      <c r="D26" s="175" t="s">
        <v>3772</v>
      </c>
      <c r="E26" s="169">
        <v>667069.07</v>
      </c>
      <c r="F26" s="169">
        <f t="shared" si="8"/>
        <v>200120.72</v>
      </c>
      <c r="G26" s="169">
        <v>0</v>
      </c>
      <c r="H26" s="169">
        <f>ROUND(E26*0.3,2)</f>
        <v>200120.72</v>
      </c>
      <c r="I26" s="169">
        <f t="shared" si="10"/>
        <v>466948.35</v>
      </c>
      <c r="J26" s="188" t="s">
        <v>3773</v>
      </c>
      <c r="K26" s="189">
        <v>45401</v>
      </c>
      <c r="L26" s="186"/>
    </row>
    <row r="27" customFormat="1" ht="47" customHeight="1" spans="1:12">
      <c r="A27" s="165">
        <f t="shared" si="7"/>
        <v>16</v>
      </c>
      <c r="B27" s="166"/>
      <c r="C27" s="174" t="s">
        <v>3774</v>
      </c>
      <c r="D27" s="175" t="s">
        <v>3775</v>
      </c>
      <c r="E27" s="169">
        <v>8600000</v>
      </c>
      <c r="F27" s="169">
        <f t="shared" si="8"/>
        <v>0</v>
      </c>
      <c r="G27" s="169">
        <v>0</v>
      </c>
      <c r="H27" s="169">
        <v>0</v>
      </c>
      <c r="I27" s="169">
        <f>ROUND(E27*0.8,2)</f>
        <v>6880000</v>
      </c>
      <c r="J27" s="188" t="s">
        <v>3776</v>
      </c>
      <c r="K27" s="189">
        <v>45036</v>
      </c>
      <c r="L27" s="186"/>
    </row>
    <row r="28" customFormat="1" ht="47" customHeight="1" spans="1:12">
      <c r="A28" s="165">
        <f t="shared" si="7"/>
        <v>17</v>
      </c>
      <c r="B28" s="166" t="s">
        <v>3777</v>
      </c>
      <c r="C28" s="174" t="s">
        <v>3778</v>
      </c>
      <c r="D28" s="175" t="s">
        <v>3779</v>
      </c>
      <c r="E28" s="169">
        <v>26261.89</v>
      </c>
      <c r="F28" s="169">
        <f t="shared" si="8"/>
        <v>0</v>
      </c>
      <c r="G28" s="169">
        <v>0</v>
      </c>
      <c r="H28" s="169">
        <v>0</v>
      </c>
      <c r="I28" s="169">
        <f>E28-F28</f>
        <v>26261.89</v>
      </c>
      <c r="J28" s="188" t="s">
        <v>3780</v>
      </c>
      <c r="K28" s="189"/>
      <c r="L28" s="186"/>
    </row>
    <row r="29" customFormat="1" ht="47" customHeight="1" spans="1:12">
      <c r="A29" s="165">
        <f t="shared" si="7"/>
        <v>18</v>
      </c>
      <c r="B29" s="166" t="s">
        <v>3781</v>
      </c>
      <c r="C29" s="174" t="s">
        <v>3782</v>
      </c>
      <c r="D29" s="175"/>
      <c r="E29" s="169">
        <v>170699.22</v>
      </c>
      <c r="F29" s="169">
        <f t="shared" si="8"/>
        <v>0</v>
      </c>
      <c r="G29" s="169">
        <v>0</v>
      </c>
      <c r="H29" s="169">
        <v>0</v>
      </c>
      <c r="I29" s="169">
        <f>E29-F29</f>
        <v>170699.22</v>
      </c>
      <c r="J29" s="188" t="s">
        <v>3783</v>
      </c>
      <c r="K29" s="189">
        <v>44897</v>
      </c>
      <c r="L29" s="186"/>
    </row>
    <row r="30" customFormat="1" ht="47" customHeight="1" spans="1:12">
      <c r="A30" s="165">
        <f t="shared" si="7"/>
        <v>19</v>
      </c>
      <c r="B30" s="166" t="s">
        <v>3784</v>
      </c>
      <c r="C30" s="174" t="s">
        <v>3785</v>
      </c>
      <c r="D30" s="175" t="s">
        <v>3786</v>
      </c>
      <c r="E30" s="169">
        <v>273037</v>
      </c>
      <c r="F30" s="169">
        <f t="shared" si="8"/>
        <v>0</v>
      </c>
      <c r="G30" s="169">
        <v>0</v>
      </c>
      <c r="H30" s="169">
        <v>0</v>
      </c>
      <c r="I30" s="169">
        <v>191125.9</v>
      </c>
      <c r="J30" s="188" t="s">
        <v>3787</v>
      </c>
      <c r="K30" s="189">
        <v>43720</v>
      </c>
      <c r="L30" s="186"/>
    </row>
    <row r="31" customFormat="1" ht="47" customHeight="1" spans="1:12">
      <c r="A31" s="165">
        <f t="shared" si="7"/>
        <v>20</v>
      </c>
      <c r="B31" s="166" t="s">
        <v>3788</v>
      </c>
      <c r="C31" s="174" t="s">
        <v>3789</v>
      </c>
      <c r="D31" s="175"/>
      <c r="E31" s="169">
        <v>883169.17</v>
      </c>
      <c r="F31" s="169">
        <f t="shared" si="8"/>
        <v>0</v>
      </c>
      <c r="G31" s="169">
        <v>0</v>
      </c>
      <c r="H31" s="169">
        <v>0</v>
      </c>
      <c r="I31" s="169">
        <v>706535.34</v>
      </c>
      <c r="J31" s="188" t="s">
        <v>3790</v>
      </c>
      <c r="K31" s="189">
        <v>44455</v>
      </c>
      <c r="L31" s="186"/>
    </row>
    <row r="32" s="140" customFormat="1" customHeight="1" spans="1:12">
      <c r="A32" s="164"/>
      <c r="B32" s="161"/>
      <c r="C32" s="162" t="s">
        <v>3750</v>
      </c>
      <c r="D32" s="163"/>
      <c r="E32" s="164">
        <f t="shared" ref="E32:I32" si="11">SUM(E33:E34)</f>
        <v>6678004.9</v>
      </c>
      <c r="F32" s="164">
        <f t="shared" si="11"/>
        <v>0</v>
      </c>
      <c r="G32" s="164">
        <f t="shared" si="11"/>
        <v>0</v>
      </c>
      <c r="H32" s="164">
        <f t="shared" si="11"/>
        <v>0</v>
      </c>
      <c r="I32" s="164">
        <f t="shared" si="11"/>
        <v>1176154.19</v>
      </c>
      <c r="J32" s="183"/>
      <c r="K32" s="183"/>
      <c r="L32" s="160"/>
    </row>
    <row r="33" s="137" customFormat="1" ht="49" customHeight="1" spans="1:12">
      <c r="A33" s="165">
        <f>ROW()-12</f>
        <v>21</v>
      </c>
      <c r="B33" s="166" t="s">
        <v>3791</v>
      </c>
      <c r="C33" s="174" t="s">
        <v>3792</v>
      </c>
      <c r="D33" s="175"/>
      <c r="E33" s="169">
        <v>6438989.42</v>
      </c>
      <c r="F33" s="169">
        <f>SUM(G33:H33)</f>
        <v>0</v>
      </c>
      <c r="G33" s="169">
        <v>0</v>
      </c>
      <c r="H33" s="169">
        <v>0</v>
      </c>
      <c r="I33" s="169">
        <v>1128351.09</v>
      </c>
      <c r="J33" s="188" t="s">
        <v>3793</v>
      </c>
      <c r="K33" s="189">
        <v>42821</v>
      </c>
      <c r="L33" s="190"/>
    </row>
    <row r="34" s="137" customFormat="1" ht="49" customHeight="1" spans="1:12">
      <c r="A34" s="165">
        <f>ROW()-12</f>
        <v>22</v>
      </c>
      <c r="B34" s="166" t="s">
        <v>3794</v>
      </c>
      <c r="C34" s="174" t="s">
        <v>3795</v>
      </c>
      <c r="D34" s="175"/>
      <c r="E34" s="169">
        <v>239015.48</v>
      </c>
      <c r="F34" s="169">
        <f>SUM(G34:H34)</f>
        <v>0</v>
      </c>
      <c r="G34" s="169">
        <v>0</v>
      </c>
      <c r="H34" s="169">
        <v>0</v>
      </c>
      <c r="I34" s="169">
        <v>47803.1</v>
      </c>
      <c r="J34" s="188" t="s">
        <v>3796</v>
      </c>
      <c r="K34" s="189">
        <v>44721</v>
      </c>
      <c r="L34" s="190"/>
    </row>
    <row r="35" s="137" customFormat="1" customHeight="1" spans="1:12">
      <c r="A35" s="165" t="s">
        <v>3797</v>
      </c>
      <c r="B35" s="165"/>
      <c r="C35" s="177"/>
      <c r="D35" s="16"/>
      <c r="E35" s="178"/>
      <c r="F35" s="178"/>
      <c r="G35" s="178"/>
      <c r="H35" s="178"/>
      <c r="I35" s="178"/>
      <c r="J35" s="152"/>
      <c r="K35" s="152"/>
      <c r="L35" s="190"/>
    </row>
    <row r="36" s="137" customFormat="1" customHeight="1" spans="1:11">
      <c r="A36" s="137" t="s">
        <v>3798</v>
      </c>
      <c r="C36" s="141"/>
      <c r="D36" s="141"/>
      <c r="E36" s="142"/>
      <c r="F36" s="142"/>
      <c r="I36" s="141"/>
      <c r="J36" s="141"/>
      <c r="K36" s="143"/>
    </row>
  </sheetData>
  <mergeCells count="19">
    <mergeCell ref="A2:L2"/>
    <mergeCell ref="J3:L3"/>
    <mergeCell ref="F4:H4"/>
    <mergeCell ref="A6:D6"/>
    <mergeCell ref="B7:D7"/>
    <mergeCell ref="C8:D8"/>
    <mergeCell ref="C13:D13"/>
    <mergeCell ref="B14:D14"/>
    <mergeCell ref="C15:D15"/>
    <mergeCell ref="C32:D32"/>
    <mergeCell ref="A4:A5"/>
    <mergeCell ref="B4:B5"/>
    <mergeCell ref="C4:C5"/>
    <mergeCell ref="D4:D5"/>
    <mergeCell ref="E4:E5"/>
    <mergeCell ref="I4:I5"/>
    <mergeCell ref="J4:J5"/>
    <mergeCell ref="K4:K5"/>
    <mergeCell ref="L4:L5"/>
  </mergeCells>
  <conditionalFormatting sqref="E24">
    <cfRule type="duplicateValues" dxfId="2" priority="1"/>
  </conditionalFormatting>
  <conditionalFormatting sqref="E22:E23">
    <cfRule type="duplicateValues" dxfId="2" priority="2"/>
  </conditionalFormatting>
  <pageMargins left="0.751388888888889" right="0.751388888888889" top="1" bottom="1" header="0.5" footer="0.5"/>
  <pageSetup paperSize="9" scale="61"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51" sqref="C51:F51"/>
    </sheetView>
  </sheetViews>
  <sheetFormatPr defaultColWidth="9" defaultRowHeight="13.5"/>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4"/>
  <sheetViews>
    <sheetView workbookViewId="0">
      <selection activeCell="C51" sqref="C51:F51"/>
    </sheetView>
  </sheetViews>
  <sheetFormatPr defaultColWidth="8.96666666666667" defaultRowHeight="24" customHeight="1"/>
  <cols>
    <col min="1" max="1" width="29.5" style="79" customWidth="1"/>
    <col min="2" max="4" width="12.1333333333333" style="80" hidden="1" customWidth="1"/>
    <col min="5" max="6" width="8.5" style="80" hidden="1" customWidth="1"/>
    <col min="7" max="7" width="11.8833333333333" style="80" hidden="1" customWidth="1"/>
    <col min="8" max="8" width="8.5" style="84" hidden="1" customWidth="1"/>
    <col min="9" max="9" width="8.5" style="80" hidden="1" customWidth="1"/>
    <col min="10" max="10" width="11.8833333333333" style="80" hidden="1" customWidth="1"/>
    <col min="11" max="11" width="8.5" style="84" hidden="1" customWidth="1"/>
    <col min="12" max="12" width="8.5" style="80" hidden="1" customWidth="1"/>
    <col min="13" max="13" width="11.8833333333333" style="80" hidden="1" customWidth="1"/>
    <col min="14" max="15" width="9.88333333333333" style="80" customWidth="1"/>
    <col min="16" max="17" width="11.8833333333333" style="80" customWidth="1"/>
    <col min="18" max="18" width="11" style="80" customWidth="1"/>
    <col min="19" max="19" width="11.8833333333333" style="80" customWidth="1"/>
    <col min="20" max="20" width="11.75" style="80" customWidth="1"/>
    <col min="21" max="21" width="8.25" style="85" customWidth="1"/>
    <col min="22" max="22" width="62.3833333333333" style="79" customWidth="1"/>
    <col min="23" max="24" width="11.1333333333333" style="79"/>
    <col min="25" max="16384" width="8.96666666666667" style="79"/>
  </cols>
  <sheetData>
    <row r="1" s="79" customFormat="1" customHeight="1" spans="1:21">
      <c r="A1" s="86" t="s">
        <v>3571</v>
      </c>
      <c r="B1" s="80"/>
      <c r="C1" s="80"/>
      <c r="D1" s="80"/>
      <c r="E1" s="87"/>
      <c r="F1" s="80"/>
      <c r="G1" s="80"/>
      <c r="H1" s="84"/>
      <c r="I1" s="80"/>
      <c r="J1" s="80"/>
      <c r="K1" s="84"/>
      <c r="L1" s="80"/>
      <c r="M1" s="80"/>
      <c r="N1" s="111"/>
      <c r="O1" s="111"/>
      <c r="P1" s="111"/>
      <c r="Q1" s="111"/>
      <c r="R1" s="111"/>
      <c r="S1" s="111"/>
      <c r="T1" s="117"/>
      <c r="U1" s="85"/>
    </row>
    <row r="2" s="79" customFormat="1" customHeight="1" spans="1:22">
      <c r="A2" s="88" t="s">
        <v>3572</v>
      </c>
      <c r="B2" s="88"/>
      <c r="C2" s="88"/>
      <c r="D2" s="88"/>
      <c r="E2" s="88"/>
      <c r="F2" s="88"/>
      <c r="G2" s="88"/>
      <c r="H2" s="88"/>
      <c r="I2" s="88"/>
      <c r="J2" s="88"/>
      <c r="K2" s="88"/>
      <c r="L2" s="88"/>
      <c r="M2" s="88"/>
      <c r="N2" s="88"/>
      <c r="O2" s="88"/>
      <c r="P2" s="88"/>
      <c r="Q2" s="88"/>
      <c r="R2" s="88"/>
      <c r="S2" s="88"/>
      <c r="T2" s="88"/>
      <c r="U2" s="88"/>
      <c r="V2" s="88"/>
    </row>
    <row r="3" s="79" customFormat="1" customHeight="1" spans="2:22">
      <c r="B3" s="80"/>
      <c r="C3" s="80"/>
      <c r="D3" s="80"/>
      <c r="E3" s="89"/>
      <c r="F3" s="80"/>
      <c r="G3" s="80"/>
      <c r="H3" s="84"/>
      <c r="I3" s="112"/>
      <c r="J3" s="80"/>
      <c r="K3" s="84"/>
      <c r="L3" s="80"/>
      <c r="M3" s="80"/>
      <c r="N3" s="80"/>
      <c r="O3" s="80"/>
      <c r="P3" s="80"/>
      <c r="Q3" s="80"/>
      <c r="R3" s="80"/>
      <c r="S3" s="80"/>
      <c r="T3" s="80"/>
      <c r="U3" s="118"/>
      <c r="V3" s="119" t="s">
        <v>3359</v>
      </c>
    </row>
    <row r="4" s="79" customFormat="1" customHeight="1" spans="1:22">
      <c r="A4" s="90" t="s">
        <v>3573</v>
      </c>
      <c r="B4" s="90" t="s">
        <v>3372</v>
      </c>
      <c r="C4" s="90"/>
      <c r="D4" s="90"/>
      <c r="E4" s="91" t="s">
        <v>3373</v>
      </c>
      <c r="F4" s="92"/>
      <c r="G4" s="93"/>
      <c r="H4" s="94" t="s">
        <v>3374</v>
      </c>
      <c r="I4" s="113"/>
      <c r="J4" s="113"/>
      <c r="K4" s="94" t="s">
        <v>3375</v>
      </c>
      <c r="L4" s="113"/>
      <c r="M4" s="113"/>
      <c r="N4" s="94" t="s">
        <v>3376</v>
      </c>
      <c r="O4" s="113"/>
      <c r="P4" s="113"/>
      <c r="Q4" s="94" t="s">
        <v>3309</v>
      </c>
      <c r="R4" s="113"/>
      <c r="S4" s="113"/>
      <c r="T4" s="90" t="s">
        <v>3574</v>
      </c>
      <c r="U4" s="120" t="s">
        <v>3377</v>
      </c>
      <c r="V4" s="121" t="s">
        <v>37</v>
      </c>
    </row>
    <row r="5" s="80" customFormat="1" customHeight="1" spans="1:22">
      <c r="A5" s="90"/>
      <c r="B5" s="90" t="s">
        <v>3575</v>
      </c>
      <c r="C5" s="90" t="s">
        <v>3576</v>
      </c>
      <c r="D5" s="90" t="s">
        <v>3363</v>
      </c>
      <c r="E5" s="95" t="s">
        <v>3575</v>
      </c>
      <c r="F5" s="90" t="s">
        <v>3576</v>
      </c>
      <c r="G5" s="90" t="s">
        <v>3363</v>
      </c>
      <c r="H5" s="96" t="s">
        <v>3575</v>
      </c>
      <c r="I5" s="90" t="s">
        <v>3576</v>
      </c>
      <c r="J5" s="90" t="s">
        <v>3363</v>
      </c>
      <c r="K5" s="96" t="s">
        <v>3575</v>
      </c>
      <c r="L5" s="90" t="s">
        <v>3576</v>
      </c>
      <c r="M5" s="90" t="s">
        <v>3363</v>
      </c>
      <c r="N5" s="96" t="s">
        <v>3575</v>
      </c>
      <c r="O5" s="90" t="s">
        <v>3576</v>
      </c>
      <c r="P5" s="90" t="s">
        <v>3363</v>
      </c>
      <c r="Q5" s="96" t="s">
        <v>3575</v>
      </c>
      <c r="R5" s="90" t="s">
        <v>3576</v>
      </c>
      <c r="S5" s="90" t="s">
        <v>3363</v>
      </c>
      <c r="T5" s="90"/>
      <c r="U5" s="120"/>
      <c r="V5" s="122"/>
    </row>
    <row r="6" s="81" customFormat="1" customHeight="1" spans="1:22">
      <c r="A6" s="97" t="s">
        <v>38</v>
      </c>
      <c r="B6" s="97"/>
      <c r="C6" s="98"/>
      <c r="D6" s="99">
        <v>27003.84</v>
      </c>
      <c r="E6" s="98"/>
      <c r="F6" s="98"/>
      <c r="G6" s="99">
        <v>28317.29</v>
      </c>
      <c r="H6" s="100"/>
      <c r="I6" s="98"/>
      <c r="J6" s="99">
        <v>30032.41006</v>
      </c>
      <c r="K6" s="100"/>
      <c r="L6" s="98"/>
      <c r="M6" s="99">
        <v>31876.07096</v>
      </c>
      <c r="N6" s="114"/>
      <c r="O6" s="98"/>
      <c r="P6" s="99">
        <v>32790.031107</v>
      </c>
      <c r="Q6" s="114"/>
      <c r="R6" s="98"/>
      <c r="S6" s="99">
        <v>34561.80579768</v>
      </c>
      <c r="T6" s="99">
        <f>T7+T24</f>
        <v>1771.77469068</v>
      </c>
      <c r="U6" s="123">
        <f t="shared" ref="U6:U8" si="0">T6/M6</f>
        <v>0.0555832208085912</v>
      </c>
      <c r="V6" s="102" t="s">
        <v>3577</v>
      </c>
    </row>
    <row r="7" s="81" customFormat="1" customHeight="1" spans="1:22">
      <c r="A7" s="101" t="s">
        <v>3578</v>
      </c>
      <c r="B7" s="97"/>
      <c r="C7" s="98"/>
      <c r="D7" s="99">
        <v>26278.9</v>
      </c>
      <c r="E7" s="98"/>
      <c r="F7" s="98"/>
      <c r="G7" s="99">
        <v>27613.88</v>
      </c>
      <c r="H7" s="98"/>
      <c r="I7" s="98"/>
      <c r="J7" s="99">
        <v>29355.15006</v>
      </c>
      <c r="K7" s="98"/>
      <c r="L7" s="98"/>
      <c r="M7" s="99">
        <v>31221.54096</v>
      </c>
      <c r="N7" s="114"/>
      <c r="O7" s="98"/>
      <c r="P7" s="99">
        <v>31956.991107</v>
      </c>
      <c r="Q7" s="114"/>
      <c r="R7" s="98"/>
      <c r="S7" s="99">
        <v>33641.95333768</v>
      </c>
      <c r="T7" s="99">
        <f>T8+T19+T21</f>
        <v>1684.96223068</v>
      </c>
      <c r="U7" s="123">
        <f t="shared" si="0"/>
        <v>0.0539679394056405</v>
      </c>
      <c r="V7" s="101"/>
    </row>
    <row r="8" s="81" customFormat="1" ht="41" customHeight="1" spans="1:22">
      <c r="A8" s="101" t="s">
        <v>3579</v>
      </c>
      <c r="B8" s="97">
        <v>1210</v>
      </c>
      <c r="C8" s="98"/>
      <c r="D8" s="98">
        <v>18858.89</v>
      </c>
      <c r="E8" s="100">
        <v>1243</v>
      </c>
      <c r="F8" s="98"/>
      <c r="G8" s="98">
        <v>20259.97</v>
      </c>
      <c r="H8" s="100">
        <v>1249</v>
      </c>
      <c r="I8" s="98"/>
      <c r="J8" s="99">
        <v>21653.16</v>
      </c>
      <c r="K8" s="100">
        <v>1260</v>
      </c>
      <c r="L8" s="98"/>
      <c r="M8" s="99">
        <v>23049.93</v>
      </c>
      <c r="N8" s="100">
        <v>1254</v>
      </c>
      <c r="O8" s="98"/>
      <c r="P8" s="99">
        <v>23647.851107</v>
      </c>
      <c r="Q8" s="100">
        <v>1257</v>
      </c>
      <c r="R8" s="98"/>
      <c r="S8" s="99">
        <v>24709.942504</v>
      </c>
      <c r="T8" s="99">
        <f>SUM(T9:T18)</f>
        <v>1062.091397</v>
      </c>
      <c r="U8" s="124">
        <f t="shared" si="0"/>
        <v>0.0460778578069436</v>
      </c>
      <c r="V8" s="125" t="s">
        <v>3799</v>
      </c>
    </row>
    <row r="9" s="79" customFormat="1" ht="34" customHeight="1" spans="1:22">
      <c r="A9" s="102" t="s">
        <v>3581</v>
      </c>
      <c r="B9" s="103">
        <v>769</v>
      </c>
      <c r="C9" s="104">
        <v>17.31</v>
      </c>
      <c r="D9" s="104">
        <v>13311.39</v>
      </c>
      <c r="E9" s="105">
        <v>755</v>
      </c>
      <c r="F9" s="104">
        <v>17.8</v>
      </c>
      <c r="G9" s="104">
        <v>13439</v>
      </c>
      <c r="H9" s="106">
        <v>808</v>
      </c>
      <c r="I9" s="104">
        <v>19.12</v>
      </c>
      <c r="J9" s="115">
        <v>15448.96</v>
      </c>
      <c r="K9" s="106">
        <v>838</v>
      </c>
      <c r="L9" s="104">
        <v>19.77</v>
      </c>
      <c r="M9" s="115">
        <v>16567.26</v>
      </c>
      <c r="N9" s="105">
        <v>831</v>
      </c>
      <c r="O9" s="104">
        <v>20.412326</v>
      </c>
      <c r="P9" s="115">
        <v>16962.642906</v>
      </c>
      <c r="Q9" s="105">
        <v>863</v>
      </c>
      <c r="R9" s="104">
        <v>21.323125</v>
      </c>
      <c r="S9" s="115">
        <v>18401.856875</v>
      </c>
      <c r="T9" s="126">
        <f t="shared" ref="T9:T16" si="1">S9-P9</f>
        <v>1439.213969</v>
      </c>
      <c r="U9" s="124">
        <f t="shared" ref="U9:U16" si="2">T9/P9</f>
        <v>0.0848460924972325</v>
      </c>
      <c r="V9" s="127" t="s">
        <v>3800</v>
      </c>
    </row>
    <row r="10" s="79" customFormat="1" ht="48" customHeight="1" spans="1:22">
      <c r="A10" s="102" t="s">
        <v>3801</v>
      </c>
      <c r="B10" s="103">
        <v>27</v>
      </c>
      <c r="C10" s="104">
        <v>13.85</v>
      </c>
      <c r="D10" s="104">
        <v>373.95</v>
      </c>
      <c r="E10" s="107">
        <v>24</v>
      </c>
      <c r="F10" s="104">
        <v>14.24</v>
      </c>
      <c r="G10" s="104">
        <v>341.76</v>
      </c>
      <c r="H10" s="106">
        <v>19</v>
      </c>
      <c r="I10" s="104">
        <v>15.3</v>
      </c>
      <c r="J10" s="115">
        <v>290.7</v>
      </c>
      <c r="K10" s="106">
        <v>15</v>
      </c>
      <c r="L10" s="104">
        <v>15.82</v>
      </c>
      <c r="M10" s="115">
        <v>237.3</v>
      </c>
      <c r="N10" s="105">
        <v>13</v>
      </c>
      <c r="O10" s="104">
        <v>16.071477</v>
      </c>
      <c r="P10" s="115">
        <v>208.929201</v>
      </c>
      <c r="Q10" s="105">
        <v>11</v>
      </c>
      <c r="R10" s="104">
        <v>16.935055</v>
      </c>
      <c r="S10" s="115">
        <v>186.285605</v>
      </c>
      <c r="T10" s="126">
        <f t="shared" si="1"/>
        <v>-22.643596</v>
      </c>
      <c r="U10" s="124">
        <f t="shared" si="2"/>
        <v>-0.108379278203433</v>
      </c>
      <c r="V10" s="127" t="s">
        <v>3802</v>
      </c>
    </row>
    <row r="11" s="79" customFormat="1" ht="26" customHeight="1" spans="1:22">
      <c r="A11" s="102" t="s">
        <v>3803</v>
      </c>
      <c r="B11" s="103">
        <v>37</v>
      </c>
      <c r="C11" s="104">
        <v>8</v>
      </c>
      <c r="D11" s="104">
        <v>296</v>
      </c>
      <c r="E11" s="105">
        <v>31</v>
      </c>
      <c r="F11" s="104">
        <v>13.5</v>
      </c>
      <c r="G11" s="104">
        <v>418.5</v>
      </c>
      <c r="H11" s="106">
        <v>31</v>
      </c>
      <c r="I11" s="104">
        <v>13.7</v>
      </c>
      <c r="J11" s="115">
        <v>424.7</v>
      </c>
      <c r="K11" s="106">
        <v>31</v>
      </c>
      <c r="L11" s="104">
        <v>13.7</v>
      </c>
      <c r="M11" s="115">
        <v>424.7</v>
      </c>
      <c r="N11" s="105">
        <v>31</v>
      </c>
      <c r="O11" s="104">
        <v>12.7158064516129</v>
      </c>
      <c r="P11" s="115">
        <v>394.19</v>
      </c>
      <c r="Q11" s="105">
        <v>31</v>
      </c>
      <c r="R11" s="104">
        <v>13.5933933242046</v>
      </c>
      <c r="S11" s="115">
        <v>421.395193050344</v>
      </c>
      <c r="T11" s="126">
        <f t="shared" si="1"/>
        <v>27.205193050344</v>
      </c>
      <c r="U11" s="124">
        <f t="shared" si="2"/>
        <v>0.0690154317723534</v>
      </c>
      <c r="V11" s="128" t="s">
        <v>3804</v>
      </c>
    </row>
    <row r="12" s="79" customFormat="1" ht="26" customHeight="1" spans="1:22">
      <c r="A12" s="102" t="s">
        <v>3587</v>
      </c>
      <c r="B12" s="103">
        <v>28</v>
      </c>
      <c r="C12" s="104">
        <v>13.85</v>
      </c>
      <c r="D12" s="104">
        <v>387.8</v>
      </c>
      <c r="E12" s="105">
        <v>206</v>
      </c>
      <c r="F12" s="104">
        <v>14.24</v>
      </c>
      <c r="G12" s="104">
        <v>2933.44</v>
      </c>
      <c r="H12" s="106">
        <v>229</v>
      </c>
      <c r="I12" s="104">
        <v>15.3</v>
      </c>
      <c r="J12" s="115">
        <v>3503.7</v>
      </c>
      <c r="K12" s="106">
        <v>226</v>
      </c>
      <c r="L12" s="104">
        <v>15.82</v>
      </c>
      <c r="M12" s="115">
        <v>3575.32</v>
      </c>
      <c r="N12" s="105">
        <v>259</v>
      </c>
      <c r="O12" s="104">
        <v>16.9168725868726</v>
      </c>
      <c r="P12" s="115">
        <v>4381.47</v>
      </c>
      <c r="Q12" s="105">
        <v>274</v>
      </c>
      <c r="R12" s="104">
        <v>16.8398478665145</v>
      </c>
      <c r="S12" s="115">
        <v>4614.11831542496</v>
      </c>
      <c r="T12" s="126">
        <f t="shared" si="1"/>
        <v>232.64831542496</v>
      </c>
      <c r="U12" s="124">
        <f t="shared" si="2"/>
        <v>0.0530982331101114</v>
      </c>
      <c r="V12" s="129"/>
    </row>
    <row r="13" s="79" customFormat="1" ht="26" customHeight="1" spans="1:22">
      <c r="A13" s="102" t="s">
        <v>3588</v>
      </c>
      <c r="B13" s="103">
        <v>263</v>
      </c>
      <c r="C13" s="104">
        <v>13.85</v>
      </c>
      <c r="D13" s="104">
        <v>3731.05</v>
      </c>
      <c r="E13" s="105">
        <v>139</v>
      </c>
      <c r="F13" s="104">
        <v>14.24</v>
      </c>
      <c r="G13" s="104">
        <v>1979.36</v>
      </c>
      <c r="H13" s="106">
        <v>77</v>
      </c>
      <c r="I13" s="104">
        <v>15.3</v>
      </c>
      <c r="J13" s="115">
        <v>1178.1</v>
      </c>
      <c r="K13" s="106">
        <v>64</v>
      </c>
      <c r="L13" s="104">
        <v>15.82</v>
      </c>
      <c r="M13" s="115">
        <v>1012.48</v>
      </c>
      <c r="N13" s="105">
        <v>46</v>
      </c>
      <c r="O13" s="104">
        <v>16.3298608</v>
      </c>
      <c r="P13" s="115">
        <v>751.17</v>
      </c>
      <c r="Q13" s="105">
        <v>18</v>
      </c>
      <c r="R13" s="104">
        <v>21.9083007701591</v>
      </c>
      <c r="S13" s="115">
        <v>394.349413862864</v>
      </c>
      <c r="T13" s="126">
        <f t="shared" si="1"/>
        <v>-356.820586137136</v>
      </c>
      <c r="U13" s="124">
        <f t="shared" si="2"/>
        <v>-0.475019750705081</v>
      </c>
      <c r="V13" s="129"/>
    </row>
    <row r="14" s="79" customFormat="1" ht="26" customHeight="1" spans="1:22">
      <c r="A14" s="102" t="s">
        <v>3589</v>
      </c>
      <c r="B14" s="103">
        <v>3</v>
      </c>
      <c r="C14" s="104">
        <v>10</v>
      </c>
      <c r="D14" s="104">
        <v>30</v>
      </c>
      <c r="E14" s="105">
        <v>3</v>
      </c>
      <c r="F14" s="104">
        <v>10</v>
      </c>
      <c r="G14" s="104">
        <v>30</v>
      </c>
      <c r="H14" s="106">
        <v>3</v>
      </c>
      <c r="I14" s="104">
        <v>11</v>
      </c>
      <c r="J14" s="115">
        <v>33</v>
      </c>
      <c r="K14" s="106">
        <v>3</v>
      </c>
      <c r="L14" s="104">
        <v>11</v>
      </c>
      <c r="M14" s="115">
        <v>33</v>
      </c>
      <c r="N14" s="105">
        <v>3</v>
      </c>
      <c r="O14" s="104">
        <v>15.99</v>
      </c>
      <c r="P14" s="115">
        <v>47.98</v>
      </c>
      <c r="Q14" s="105">
        <v>1</v>
      </c>
      <c r="R14" s="104">
        <v>15.4761256742261</v>
      </c>
      <c r="S14" s="115">
        <v>15.4761256742261</v>
      </c>
      <c r="T14" s="126">
        <f t="shared" si="1"/>
        <v>-32.5038743257739</v>
      </c>
      <c r="U14" s="124">
        <f t="shared" si="2"/>
        <v>-0.677446317752686</v>
      </c>
      <c r="V14" s="129"/>
    </row>
    <row r="15" s="79" customFormat="1" ht="26" customHeight="1" spans="1:22">
      <c r="A15" s="102" t="s">
        <v>3590</v>
      </c>
      <c r="B15" s="103">
        <v>46</v>
      </c>
      <c r="C15" s="104">
        <v>5.5</v>
      </c>
      <c r="D15" s="104">
        <v>253</v>
      </c>
      <c r="E15" s="105">
        <v>46</v>
      </c>
      <c r="F15" s="104">
        <v>5.5</v>
      </c>
      <c r="G15" s="104">
        <v>253</v>
      </c>
      <c r="H15" s="106">
        <v>44</v>
      </c>
      <c r="I15" s="104">
        <v>5.5</v>
      </c>
      <c r="J15" s="115">
        <v>242</v>
      </c>
      <c r="K15" s="106">
        <v>40</v>
      </c>
      <c r="L15" s="104">
        <v>5.5</v>
      </c>
      <c r="M15" s="115">
        <v>220</v>
      </c>
      <c r="N15" s="105">
        <v>37</v>
      </c>
      <c r="O15" s="104">
        <v>8.21</v>
      </c>
      <c r="P15" s="115">
        <v>303.91</v>
      </c>
      <c r="Q15" s="105">
        <v>34</v>
      </c>
      <c r="R15" s="104">
        <v>8.65863086803068</v>
      </c>
      <c r="S15" s="115">
        <v>294.393449513043</v>
      </c>
      <c r="T15" s="126">
        <f t="shared" si="1"/>
        <v>-9.51655048695704</v>
      </c>
      <c r="U15" s="124">
        <f t="shared" si="2"/>
        <v>-0.0313137128984141</v>
      </c>
      <c r="V15" s="129"/>
    </row>
    <row r="16" s="79" customFormat="1" ht="44" customHeight="1" spans="1:22">
      <c r="A16" s="102" t="s">
        <v>3591</v>
      </c>
      <c r="B16" s="103">
        <v>37</v>
      </c>
      <c r="C16" s="104">
        <v>12.5</v>
      </c>
      <c r="D16" s="104">
        <v>462.5</v>
      </c>
      <c r="E16" s="105">
        <v>39</v>
      </c>
      <c r="F16" s="104">
        <v>12.8</v>
      </c>
      <c r="G16" s="104">
        <v>499.2</v>
      </c>
      <c r="H16" s="106">
        <v>38</v>
      </c>
      <c r="I16" s="104">
        <v>14</v>
      </c>
      <c r="J16" s="115">
        <v>532</v>
      </c>
      <c r="K16" s="106">
        <v>43</v>
      </c>
      <c r="L16" s="104">
        <v>14</v>
      </c>
      <c r="M16" s="115">
        <v>602</v>
      </c>
      <c r="N16" s="105">
        <v>34</v>
      </c>
      <c r="O16" s="104">
        <v>14.5</v>
      </c>
      <c r="P16" s="115">
        <v>493</v>
      </c>
      <c r="Q16" s="105">
        <v>25</v>
      </c>
      <c r="R16" s="104">
        <v>15.2827010589826</v>
      </c>
      <c r="S16" s="115">
        <v>382.067526474565</v>
      </c>
      <c r="T16" s="126">
        <f t="shared" si="1"/>
        <v>-110.932473525435</v>
      </c>
      <c r="U16" s="124">
        <f t="shared" si="2"/>
        <v>-0.225015159280801</v>
      </c>
      <c r="V16" s="130"/>
    </row>
    <row r="17" s="79" customFormat="1" ht="26" customHeight="1" spans="1:22">
      <c r="A17" s="102" t="s">
        <v>3592</v>
      </c>
      <c r="B17" s="103"/>
      <c r="C17" s="104"/>
      <c r="D17" s="104">
        <v>13.2</v>
      </c>
      <c r="E17" s="107"/>
      <c r="F17" s="104"/>
      <c r="G17" s="104">
        <v>27.6</v>
      </c>
      <c r="H17" s="106"/>
      <c r="I17" s="104"/>
      <c r="J17" s="115"/>
      <c r="K17" s="106"/>
      <c r="L17" s="104"/>
      <c r="M17" s="115"/>
      <c r="N17" s="105"/>
      <c r="O17" s="104"/>
      <c r="P17" s="115"/>
      <c r="Q17" s="105"/>
      <c r="R17" s="104"/>
      <c r="S17" s="115"/>
      <c r="T17" s="126"/>
      <c r="U17" s="124"/>
      <c r="V17" s="131"/>
    </row>
    <row r="18" s="79" customFormat="1" ht="26" customHeight="1" spans="1:22">
      <c r="A18" s="102" t="s">
        <v>3593</v>
      </c>
      <c r="B18" s="103"/>
      <c r="C18" s="104"/>
      <c r="D18" s="104"/>
      <c r="E18" s="107"/>
      <c r="F18" s="104"/>
      <c r="G18" s="104">
        <v>338.11</v>
      </c>
      <c r="H18" s="106"/>
      <c r="I18" s="104"/>
      <c r="J18" s="115"/>
      <c r="K18" s="106"/>
      <c r="L18" s="104"/>
      <c r="M18" s="115">
        <v>377.87</v>
      </c>
      <c r="N18" s="105"/>
      <c r="O18" s="104"/>
      <c r="P18" s="115">
        <v>104.559</v>
      </c>
      <c r="Q18" s="105"/>
      <c r="R18" s="104"/>
      <c r="S18" s="132"/>
      <c r="T18" s="126">
        <f t="shared" ref="T18:T23" si="3">S18-P18</f>
        <v>-104.559</v>
      </c>
      <c r="U18" s="124">
        <f t="shared" ref="U18:U23" si="4">T18/P18</f>
        <v>-1</v>
      </c>
      <c r="V18" s="131"/>
    </row>
    <row r="19" s="82" customFormat="1" customHeight="1" spans="1:22">
      <c r="A19" s="101" t="s">
        <v>3594</v>
      </c>
      <c r="B19" s="97">
        <v>0</v>
      </c>
      <c r="C19" s="98">
        <v>0</v>
      </c>
      <c r="D19" s="98">
        <v>6650.01</v>
      </c>
      <c r="E19" s="98">
        <v>0</v>
      </c>
      <c r="F19" s="98"/>
      <c r="G19" s="98">
        <v>6553.11</v>
      </c>
      <c r="H19" s="100"/>
      <c r="I19" s="98"/>
      <c r="J19" s="99">
        <v>6941.19006</v>
      </c>
      <c r="K19" s="100"/>
      <c r="L19" s="98"/>
      <c r="M19" s="99">
        <v>7410.81096</v>
      </c>
      <c r="N19" s="114"/>
      <c r="O19" s="98"/>
      <c r="P19" s="99">
        <v>7572.66</v>
      </c>
      <c r="Q19" s="114"/>
      <c r="R19" s="98"/>
      <c r="S19" s="99">
        <v>8197.37083368</v>
      </c>
      <c r="T19" s="99">
        <f>SUM(T20)</f>
        <v>624.710833679999</v>
      </c>
      <c r="U19" s="123">
        <f t="shared" ref="U19:U24" si="5">T19/D19</f>
        <v>0.0939413374837029</v>
      </c>
      <c r="V19" s="133"/>
    </row>
    <row r="20" s="79" customFormat="1" ht="51" customHeight="1" spans="1:22">
      <c r="A20" s="102" t="s">
        <v>3595</v>
      </c>
      <c r="B20" s="103"/>
      <c r="C20" s="104"/>
      <c r="D20" s="104">
        <v>6650.01</v>
      </c>
      <c r="E20" s="107"/>
      <c r="F20" s="104"/>
      <c r="G20" s="104">
        <v>6553.11</v>
      </c>
      <c r="H20" s="106"/>
      <c r="I20" s="104"/>
      <c r="J20" s="115">
        <v>6941.19006</v>
      </c>
      <c r="K20" s="106"/>
      <c r="L20" s="104"/>
      <c r="M20" s="115">
        <v>7410.81096</v>
      </c>
      <c r="N20" s="105"/>
      <c r="O20" s="104"/>
      <c r="P20" s="115">
        <v>7572.66</v>
      </c>
      <c r="Q20" s="105"/>
      <c r="R20" s="104"/>
      <c r="S20" s="115">
        <v>8197.37083368</v>
      </c>
      <c r="T20" s="126">
        <f t="shared" si="3"/>
        <v>624.710833679999</v>
      </c>
      <c r="U20" s="124">
        <f t="shared" si="4"/>
        <v>0.0824955608306723</v>
      </c>
      <c r="V20" s="127" t="s">
        <v>3805</v>
      </c>
    </row>
    <row r="21" s="82" customFormat="1" customHeight="1" spans="1:22">
      <c r="A21" s="101" t="s">
        <v>3597</v>
      </c>
      <c r="B21" s="97"/>
      <c r="C21" s="98"/>
      <c r="D21" s="98">
        <v>770</v>
      </c>
      <c r="E21" s="108"/>
      <c r="F21" s="98"/>
      <c r="G21" s="98">
        <v>800.8</v>
      </c>
      <c r="H21" s="100"/>
      <c r="I21" s="98"/>
      <c r="J21" s="99">
        <v>760.8</v>
      </c>
      <c r="K21" s="100"/>
      <c r="L21" s="98"/>
      <c r="M21" s="99">
        <v>760.8</v>
      </c>
      <c r="N21" s="114"/>
      <c r="O21" s="98"/>
      <c r="P21" s="99">
        <v>736.48</v>
      </c>
      <c r="Q21" s="114"/>
      <c r="R21" s="98"/>
      <c r="S21" s="99">
        <v>734.64</v>
      </c>
      <c r="T21" s="99">
        <f>SUM(T22:T23)</f>
        <v>-1.84000000000003</v>
      </c>
      <c r="U21" s="123">
        <f t="shared" si="5"/>
        <v>-0.00238961038961043</v>
      </c>
      <c r="V21" s="133"/>
    </row>
    <row r="22" s="79" customFormat="1" ht="55" customHeight="1" spans="1:22">
      <c r="A22" s="102" t="s">
        <v>3598</v>
      </c>
      <c r="B22" s="103">
        <v>1250</v>
      </c>
      <c r="C22" s="104">
        <v>0.4</v>
      </c>
      <c r="D22" s="104">
        <v>500</v>
      </c>
      <c r="E22" s="105">
        <v>1300</v>
      </c>
      <c r="F22" s="104">
        <v>0.4</v>
      </c>
      <c r="G22" s="104">
        <v>520</v>
      </c>
      <c r="H22" s="106">
        <v>1200</v>
      </c>
      <c r="I22" s="104">
        <v>0.4</v>
      </c>
      <c r="J22" s="115">
        <v>480</v>
      </c>
      <c r="K22" s="106">
        <v>1200</v>
      </c>
      <c r="L22" s="104">
        <v>0.4</v>
      </c>
      <c r="M22" s="115">
        <v>480</v>
      </c>
      <c r="N22" s="105">
        <v>1150</v>
      </c>
      <c r="O22" s="104">
        <v>0.4</v>
      </c>
      <c r="P22" s="115">
        <v>460</v>
      </c>
      <c r="Q22" s="105">
        <v>1140</v>
      </c>
      <c r="R22" s="104">
        <v>0.4</v>
      </c>
      <c r="S22" s="115">
        <v>456</v>
      </c>
      <c r="T22" s="126">
        <f t="shared" si="3"/>
        <v>-4</v>
      </c>
      <c r="U22" s="124">
        <f t="shared" si="4"/>
        <v>-0.00869565217391304</v>
      </c>
      <c r="V22" s="127" t="s">
        <v>3806</v>
      </c>
    </row>
    <row r="23" s="79" customFormat="1" ht="43" customHeight="1" spans="1:22">
      <c r="A23" s="102" t="s">
        <v>3600</v>
      </c>
      <c r="B23" s="103">
        <v>1250</v>
      </c>
      <c r="C23" s="109">
        <v>0.216</v>
      </c>
      <c r="D23" s="104">
        <v>270</v>
      </c>
      <c r="E23" s="105">
        <v>1300</v>
      </c>
      <c r="F23" s="109">
        <v>0.216</v>
      </c>
      <c r="G23" s="104">
        <v>280.8</v>
      </c>
      <c r="H23" s="106">
        <v>1300</v>
      </c>
      <c r="I23" s="104">
        <v>0.216</v>
      </c>
      <c r="J23" s="115">
        <v>280.8</v>
      </c>
      <c r="K23" s="106">
        <v>1300</v>
      </c>
      <c r="L23" s="116">
        <v>0.216</v>
      </c>
      <c r="M23" s="115">
        <v>280.8</v>
      </c>
      <c r="N23" s="105">
        <v>1280</v>
      </c>
      <c r="O23" s="116">
        <v>0.216</v>
      </c>
      <c r="P23" s="115">
        <v>276.48</v>
      </c>
      <c r="Q23" s="105">
        <v>1290</v>
      </c>
      <c r="R23" s="116">
        <v>0.216</v>
      </c>
      <c r="S23" s="115">
        <v>278.64</v>
      </c>
      <c r="T23" s="126">
        <f t="shared" si="3"/>
        <v>2.15999999999997</v>
      </c>
      <c r="U23" s="124">
        <f t="shared" si="4"/>
        <v>0.00781249999999988</v>
      </c>
      <c r="V23" s="127" t="s">
        <v>3807</v>
      </c>
    </row>
    <row r="24" s="81" customFormat="1" customHeight="1" spans="1:22">
      <c r="A24" s="101" t="s">
        <v>3602</v>
      </c>
      <c r="B24" s="97"/>
      <c r="C24" s="98"/>
      <c r="D24" s="98">
        <v>724.94</v>
      </c>
      <c r="E24" s="98"/>
      <c r="F24" s="98"/>
      <c r="G24" s="98">
        <v>703.41</v>
      </c>
      <c r="H24" s="98"/>
      <c r="I24" s="98"/>
      <c r="J24" s="99">
        <v>677.26</v>
      </c>
      <c r="K24" s="98"/>
      <c r="L24" s="98"/>
      <c r="M24" s="99">
        <v>654.53</v>
      </c>
      <c r="N24" s="114"/>
      <c r="O24" s="98"/>
      <c r="P24" s="99">
        <v>833.04</v>
      </c>
      <c r="Q24" s="114"/>
      <c r="R24" s="98"/>
      <c r="S24" s="99">
        <v>919.85246</v>
      </c>
      <c r="T24" s="99">
        <f>SUM(T25:T33)</f>
        <v>86.81246</v>
      </c>
      <c r="U24" s="123">
        <f t="shared" si="5"/>
        <v>0.119751234584931</v>
      </c>
      <c r="V24" s="101"/>
    </row>
    <row r="25" s="79" customFormat="1" customHeight="1" spans="1:22">
      <c r="A25" s="102" t="s">
        <v>3603</v>
      </c>
      <c r="B25" s="103"/>
      <c r="C25" s="104"/>
      <c r="D25" s="104">
        <v>260.97</v>
      </c>
      <c r="E25" s="107"/>
      <c r="F25" s="104"/>
      <c r="G25" s="104">
        <v>186.82</v>
      </c>
      <c r="H25" s="106"/>
      <c r="I25" s="104"/>
      <c r="J25" s="115">
        <v>157.94</v>
      </c>
      <c r="K25" s="106"/>
      <c r="L25" s="104"/>
      <c r="M25" s="115">
        <v>129.63</v>
      </c>
      <c r="N25" s="105"/>
      <c r="O25" s="104"/>
      <c r="P25" s="115">
        <v>114.59</v>
      </c>
      <c r="Q25" s="105"/>
      <c r="R25" s="104"/>
      <c r="S25" s="115">
        <v>151.43616</v>
      </c>
      <c r="T25" s="126">
        <f t="shared" ref="T25:T33" si="6">S25-P25</f>
        <v>36.84616</v>
      </c>
      <c r="U25" s="124">
        <f t="shared" ref="U25:U33" si="7">T25/P25</f>
        <v>0.32154777903831</v>
      </c>
      <c r="V25" s="134" t="s">
        <v>3808</v>
      </c>
    </row>
    <row r="26" s="79" customFormat="1" customHeight="1" spans="1:22">
      <c r="A26" s="102" t="s">
        <v>3809</v>
      </c>
      <c r="B26" s="103"/>
      <c r="C26" s="104"/>
      <c r="D26" s="104">
        <v>9.64</v>
      </c>
      <c r="E26" s="107"/>
      <c r="F26" s="104"/>
      <c r="G26" s="104">
        <v>7.39</v>
      </c>
      <c r="H26" s="106"/>
      <c r="I26" s="104"/>
      <c r="J26" s="115">
        <v>10.4</v>
      </c>
      <c r="K26" s="106"/>
      <c r="L26" s="104"/>
      <c r="M26" s="115">
        <v>9.27</v>
      </c>
      <c r="N26" s="105"/>
      <c r="O26" s="104"/>
      <c r="P26" s="115">
        <v>8.32</v>
      </c>
      <c r="Q26" s="105"/>
      <c r="R26" s="104"/>
      <c r="S26" s="115">
        <v>8.32492</v>
      </c>
      <c r="T26" s="126">
        <f t="shared" si="6"/>
        <v>0.00492000000000026</v>
      </c>
      <c r="U26" s="124">
        <f t="shared" si="7"/>
        <v>0.000591346153846185</v>
      </c>
      <c r="V26" s="135"/>
    </row>
    <row r="27" s="79" customFormat="1" customHeight="1" spans="1:22">
      <c r="A27" s="102" t="s">
        <v>3606</v>
      </c>
      <c r="B27" s="103"/>
      <c r="C27" s="104"/>
      <c r="D27" s="104">
        <v>19.99</v>
      </c>
      <c r="E27" s="107"/>
      <c r="F27" s="104"/>
      <c r="G27" s="104">
        <v>26.57</v>
      </c>
      <c r="H27" s="106"/>
      <c r="I27" s="104"/>
      <c r="J27" s="115">
        <v>28.94</v>
      </c>
      <c r="K27" s="106"/>
      <c r="L27" s="104"/>
      <c r="M27" s="115">
        <v>30.17</v>
      </c>
      <c r="N27" s="105"/>
      <c r="O27" s="104"/>
      <c r="P27" s="115">
        <v>40.16</v>
      </c>
      <c r="Q27" s="105"/>
      <c r="R27" s="104"/>
      <c r="S27" s="115">
        <v>51.11058</v>
      </c>
      <c r="T27" s="126">
        <f t="shared" si="6"/>
        <v>10.95058</v>
      </c>
      <c r="U27" s="124">
        <f t="shared" si="7"/>
        <v>0.272673804780877</v>
      </c>
      <c r="V27" s="135"/>
    </row>
    <row r="28" s="79" customFormat="1" customHeight="1" spans="1:22">
      <c r="A28" s="102" t="s">
        <v>3607</v>
      </c>
      <c r="B28" s="103"/>
      <c r="C28" s="104"/>
      <c r="D28" s="104">
        <v>38.16</v>
      </c>
      <c r="E28" s="107"/>
      <c r="F28" s="104"/>
      <c r="G28" s="104">
        <v>95.7</v>
      </c>
      <c r="H28" s="106"/>
      <c r="I28" s="104"/>
      <c r="J28" s="115">
        <v>93.6</v>
      </c>
      <c r="K28" s="106"/>
      <c r="L28" s="104"/>
      <c r="M28" s="115">
        <v>92.7</v>
      </c>
      <c r="N28" s="105"/>
      <c r="O28" s="104"/>
      <c r="P28" s="115">
        <v>96.1</v>
      </c>
      <c r="Q28" s="105"/>
      <c r="R28" s="104"/>
      <c r="S28" s="115">
        <v>97.1</v>
      </c>
      <c r="T28" s="126">
        <f t="shared" si="6"/>
        <v>1</v>
      </c>
      <c r="U28" s="124">
        <f t="shared" si="7"/>
        <v>0.0104058272632674</v>
      </c>
      <c r="V28" s="135"/>
    </row>
    <row r="29" s="79" customFormat="1" customHeight="1" spans="1:22">
      <c r="A29" s="102" t="s">
        <v>3608</v>
      </c>
      <c r="B29" s="103"/>
      <c r="C29" s="104"/>
      <c r="D29" s="104">
        <v>292.6</v>
      </c>
      <c r="E29" s="107"/>
      <c r="F29" s="104"/>
      <c r="G29" s="104">
        <v>283.4</v>
      </c>
      <c r="H29" s="106"/>
      <c r="I29" s="104"/>
      <c r="J29" s="115">
        <v>282</v>
      </c>
      <c r="K29" s="106"/>
      <c r="L29" s="104"/>
      <c r="M29" s="115">
        <v>279</v>
      </c>
      <c r="N29" s="105"/>
      <c r="O29" s="104"/>
      <c r="P29" s="115">
        <v>462</v>
      </c>
      <c r="Q29" s="105"/>
      <c r="R29" s="104"/>
      <c r="S29" s="115">
        <v>501.7848</v>
      </c>
      <c r="T29" s="126">
        <f t="shared" si="6"/>
        <v>39.7848</v>
      </c>
      <c r="U29" s="124">
        <f t="shared" si="7"/>
        <v>0.0861142857142858</v>
      </c>
      <c r="V29" s="135"/>
    </row>
    <row r="30" s="79" customFormat="1" customHeight="1" spans="1:22">
      <c r="A30" s="102" t="s">
        <v>3609</v>
      </c>
      <c r="B30" s="103"/>
      <c r="C30" s="104"/>
      <c r="D30" s="104">
        <v>101.86</v>
      </c>
      <c r="E30" s="107"/>
      <c r="F30" s="104"/>
      <c r="G30" s="104">
        <v>101.81</v>
      </c>
      <c r="H30" s="106"/>
      <c r="I30" s="104"/>
      <c r="J30" s="115">
        <v>101.42</v>
      </c>
      <c r="K30" s="106"/>
      <c r="L30" s="104"/>
      <c r="M30" s="115">
        <v>100.68</v>
      </c>
      <c r="N30" s="105"/>
      <c r="O30" s="104"/>
      <c r="P30" s="115">
        <v>100.59</v>
      </c>
      <c r="Q30" s="105"/>
      <c r="R30" s="104"/>
      <c r="S30" s="115">
        <v>105.096</v>
      </c>
      <c r="T30" s="126">
        <f t="shared" si="6"/>
        <v>4.506</v>
      </c>
      <c r="U30" s="124">
        <f t="shared" si="7"/>
        <v>0.0447957053385028</v>
      </c>
      <c r="V30" s="135"/>
    </row>
    <row r="31" s="79" customFormat="1" customHeight="1" spans="1:22">
      <c r="A31" s="102" t="s">
        <v>3610</v>
      </c>
      <c r="B31" s="103"/>
      <c r="C31" s="104"/>
      <c r="D31" s="104"/>
      <c r="E31" s="107"/>
      <c r="F31" s="104"/>
      <c r="G31" s="104"/>
      <c r="H31" s="106"/>
      <c r="I31" s="104"/>
      <c r="J31" s="115"/>
      <c r="K31" s="106"/>
      <c r="L31" s="104"/>
      <c r="M31" s="115">
        <v>5</v>
      </c>
      <c r="N31" s="105"/>
      <c r="O31" s="104"/>
      <c r="P31" s="115">
        <v>5</v>
      </c>
      <c r="Q31" s="105"/>
      <c r="R31" s="104"/>
      <c r="S31" s="115">
        <v>5</v>
      </c>
      <c r="T31" s="126">
        <f t="shared" si="6"/>
        <v>0</v>
      </c>
      <c r="U31" s="124">
        <f t="shared" si="7"/>
        <v>0</v>
      </c>
      <c r="V31" s="135"/>
    </row>
    <row r="32" s="79" customFormat="1" customHeight="1" spans="1:22">
      <c r="A32" s="102" t="s">
        <v>3611</v>
      </c>
      <c r="B32" s="103"/>
      <c r="C32" s="104"/>
      <c r="D32" s="104"/>
      <c r="E32" s="107"/>
      <c r="F32" s="104"/>
      <c r="G32" s="104"/>
      <c r="H32" s="106"/>
      <c r="I32" s="104"/>
      <c r="J32" s="115"/>
      <c r="K32" s="106"/>
      <c r="L32" s="104"/>
      <c r="M32" s="115">
        <v>6.48</v>
      </c>
      <c r="N32" s="105"/>
      <c r="O32" s="104"/>
      <c r="P32" s="115">
        <v>4.68</v>
      </c>
      <c r="Q32" s="105"/>
      <c r="R32" s="104"/>
      <c r="S32" s="136"/>
      <c r="T32" s="126">
        <f t="shared" si="6"/>
        <v>-4.68</v>
      </c>
      <c r="U32" s="124">
        <f t="shared" si="7"/>
        <v>-1</v>
      </c>
      <c r="V32" s="135"/>
    </row>
    <row r="33" s="79" customFormat="1" customHeight="1" spans="1:22">
      <c r="A33" s="102" t="s">
        <v>3612</v>
      </c>
      <c r="B33" s="103"/>
      <c r="C33" s="104"/>
      <c r="D33" s="104">
        <v>1.72</v>
      </c>
      <c r="E33" s="107"/>
      <c r="F33" s="104"/>
      <c r="G33" s="104">
        <v>1.72</v>
      </c>
      <c r="H33" s="106"/>
      <c r="I33" s="104"/>
      <c r="J33" s="115">
        <v>2.96</v>
      </c>
      <c r="K33" s="106"/>
      <c r="L33" s="104"/>
      <c r="M33" s="115">
        <v>1.6</v>
      </c>
      <c r="N33" s="105"/>
      <c r="O33" s="104"/>
      <c r="P33" s="115">
        <v>1.6</v>
      </c>
      <c r="Q33" s="105"/>
      <c r="R33" s="104"/>
      <c r="S33" s="115">
        <v>0</v>
      </c>
      <c r="T33" s="126">
        <f t="shared" si="6"/>
        <v>-1.6</v>
      </c>
      <c r="U33" s="124">
        <f t="shared" si="7"/>
        <v>-1</v>
      </c>
      <c r="V33" s="135"/>
    </row>
    <row r="34" s="83" customFormat="1" ht="30" customHeight="1" spans="1:22">
      <c r="A34" s="110" t="s">
        <v>3810</v>
      </c>
      <c r="B34" s="110"/>
      <c r="C34" s="110"/>
      <c r="D34" s="110"/>
      <c r="E34" s="110"/>
      <c r="F34" s="110"/>
      <c r="G34" s="110"/>
      <c r="H34" s="110"/>
      <c r="I34" s="110"/>
      <c r="J34" s="110"/>
      <c r="K34" s="110"/>
      <c r="L34" s="110"/>
      <c r="M34" s="110"/>
      <c r="N34" s="110"/>
      <c r="O34" s="110"/>
      <c r="P34" s="110"/>
      <c r="Q34" s="110"/>
      <c r="R34" s="110"/>
      <c r="S34" s="110"/>
      <c r="T34" s="110"/>
      <c r="U34" s="110"/>
      <c r="V34" s="110"/>
    </row>
    <row r="35" s="79" customFormat="1" customHeight="1" spans="2:21">
      <c r="B35" s="80"/>
      <c r="C35" s="80"/>
      <c r="D35" s="80"/>
      <c r="E35" s="80"/>
      <c r="F35" s="80"/>
      <c r="G35" s="80"/>
      <c r="H35" s="84"/>
      <c r="I35" s="80"/>
      <c r="J35" s="80"/>
      <c r="K35" s="84"/>
      <c r="L35" s="80"/>
      <c r="M35" s="80"/>
      <c r="N35" s="80"/>
      <c r="O35" s="80"/>
      <c r="P35" s="80"/>
      <c r="Q35" s="80"/>
      <c r="R35" s="80"/>
      <c r="S35" s="80"/>
      <c r="T35" s="80"/>
      <c r="U35" s="85"/>
    </row>
    <row r="36" s="79" customFormat="1" customHeight="1" spans="2:21">
      <c r="B36" s="80"/>
      <c r="C36" s="80"/>
      <c r="D36" s="80"/>
      <c r="E36" s="80"/>
      <c r="F36" s="80"/>
      <c r="G36" s="80"/>
      <c r="H36" s="84"/>
      <c r="I36" s="80"/>
      <c r="J36" s="80"/>
      <c r="K36" s="84"/>
      <c r="L36" s="80"/>
      <c r="M36" s="80"/>
      <c r="N36" s="80"/>
      <c r="O36" s="80"/>
      <c r="P36" s="80"/>
      <c r="Q36" s="80"/>
      <c r="R36" s="80"/>
      <c r="S36" s="80"/>
      <c r="T36" s="80"/>
      <c r="U36" s="85"/>
    </row>
    <row r="37" s="79" customFormat="1" customHeight="1" spans="2:21">
      <c r="B37" s="80"/>
      <c r="C37" s="80"/>
      <c r="D37" s="80"/>
      <c r="E37" s="80"/>
      <c r="F37" s="80"/>
      <c r="G37" s="80"/>
      <c r="H37" s="84"/>
      <c r="I37" s="80"/>
      <c r="J37" s="80"/>
      <c r="K37" s="84"/>
      <c r="L37" s="80"/>
      <c r="M37" s="80"/>
      <c r="N37" s="80"/>
      <c r="O37" s="80"/>
      <c r="P37" s="80"/>
      <c r="Q37" s="80"/>
      <c r="R37" s="80"/>
      <c r="S37" s="80"/>
      <c r="T37" s="80"/>
      <c r="U37" s="85"/>
    </row>
    <row r="38" s="79" customFormat="1" customHeight="1" spans="2:21">
      <c r="B38" s="80"/>
      <c r="C38" s="80"/>
      <c r="D38" s="80"/>
      <c r="E38" s="80"/>
      <c r="F38" s="80"/>
      <c r="G38" s="80"/>
      <c r="H38" s="84"/>
      <c r="I38" s="80"/>
      <c r="J38" s="80"/>
      <c r="K38" s="84"/>
      <c r="L38" s="80"/>
      <c r="M38" s="80"/>
      <c r="N38" s="80"/>
      <c r="O38" s="80"/>
      <c r="P38" s="80"/>
      <c r="Q38" s="80"/>
      <c r="R38" s="80"/>
      <c r="S38" s="80"/>
      <c r="T38" s="80"/>
      <c r="U38" s="85"/>
    </row>
    <row r="39" s="79" customFormat="1" customHeight="1" spans="2:21">
      <c r="B39" s="80"/>
      <c r="C39" s="80"/>
      <c r="D39" s="80"/>
      <c r="E39" s="80"/>
      <c r="F39" s="80"/>
      <c r="G39" s="80"/>
      <c r="H39" s="84"/>
      <c r="I39" s="80"/>
      <c r="J39" s="80"/>
      <c r="K39" s="84"/>
      <c r="L39" s="80"/>
      <c r="M39" s="80"/>
      <c r="N39" s="80"/>
      <c r="O39" s="80"/>
      <c r="P39" s="80"/>
      <c r="Q39" s="80"/>
      <c r="R39" s="80"/>
      <c r="S39" s="80"/>
      <c r="T39" s="80"/>
      <c r="U39" s="85"/>
    </row>
    <row r="40" s="79" customFormat="1" customHeight="1" spans="2:21">
      <c r="B40" s="80"/>
      <c r="C40" s="80"/>
      <c r="D40" s="80"/>
      <c r="E40" s="80"/>
      <c r="F40" s="80"/>
      <c r="G40" s="80"/>
      <c r="H40" s="84"/>
      <c r="I40" s="80"/>
      <c r="J40" s="80"/>
      <c r="K40" s="84"/>
      <c r="L40" s="80"/>
      <c r="M40" s="80"/>
      <c r="N40" s="80"/>
      <c r="O40" s="80"/>
      <c r="P40" s="80"/>
      <c r="Q40" s="80"/>
      <c r="R40" s="80"/>
      <c r="S40" s="80"/>
      <c r="T40" s="80"/>
      <c r="U40" s="85"/>
    </row>
    <row r="41" s="79" customFormat="1" customHeight="1" spans="2:21">
      <c r="B41" s="80"/>
      <c r="C41" s="80"/>
      <c r="D41" s="80"/>
      <c r="E41" s="80"/>
      <c r="F41" s="80"/>
      <c r="G41" s="80"/>
      <c r="H41" s="84"/>
      <c r="I41" s="80"/>
      <c r="J41" s="80"/>
      <c r="K41" s="84"/>
      <c r="L41" s="80"/>
      <c r="M41" s="80"/>
      <c r="N41" s="80"/>
      <c r="O41" s="80"/>
      <c r="P41" s="80"/>
      <c r="Q41" s="80"/>
      <c r="R41" s="80"/>
      <c r="S41" s="80"/>
      <c r="T41" s="80"/>
      <c r="U41" s="85"/>
    </row>
    <row r="42" s="79" customFormat="1" customHeight="1" spans="2:21">
      <c r="B42" s="80"/>
      <c r="C42" s="80"/>
      <c r="D42" s="80"/>
      <c r="E42" s="80"/>
      <c r="F42" s="80"/>
      <c r="G42" s="80"/>
      <c r="H42" s="84"/>
      <c r="I42" s="80"/>
      <c r="J42" s="80"/>
      <c r="K42" s="84"/>
      <c r="L42" s="80"/>
      <c r="M42" s="80"/>
      <c r="N42" s="80"/>
      <c r="O42" s="80"/>
      <c r="P42" s="80"/>
      <c r="Q42" s="80"/>
      <c r="R42" s="80"/>
      <c r="S42" s="80"/>
      <c r="T42" s="80"/>
      <c r="U42" s="85"/>
    </row>
    <row r="43" s="79" customFormat="1" customHeight="1" spans="2:21">
      <c r="B43" s="80"/>
      <c r="C43" s="80"/>
      <c r="D43" s="80"/>
      <c r="E43" s="80"/>
      <c r="F43" s="80"/>
      <c r="G43" s="80"/>
      <c r="H43" s="84"/>
      <c r="I43" s="80"/>
      <c r="J43" s="80"/>
      <c r="K43" s="84"/>
      <c r="L43" s="80"/>
      <c r="M43" s="80"/>
      <c r="N43" s="80"/>
      <c r="O43" s="80"/>
      <c r="P43" s="80"/>
      <c r="Q43" s="80"/>
      <c r="R43" s="80"/>
      <c r="S43" s="80"/>
      <c r="T43" s="80"/>
      <c r="U43" s="85"/>
    </row>
    <row r="44" s="79" customFormat="1" customHeight="1" spans="2:21">
      <c r="B44" s="80"/>
      <c r="C44" s="80"/>
      <c r="D44" s="80"/>
      <c r="E44" s="80"/>
      <c r="F44" s="80"/>
      <c r="G44" s="80"/>
      <c r="H44" s="84"/>
      <c r="I44" s="80"/>
      <c r="J44" s="80"/>
      <c r="K44" s="84"/>
      <c r="L44" s="80"/>
      <c r="M44" s="80"/>
      <c r="N44" s="80"/>
      <c r="O44" s="80"/>
      <c r="P44" s="80"/>
      <c r="Q44" s="80"/>
      <c r="R44" s="80"/>
      <c r="S44" s="80"/>
      <c r="T44" s="80"/>
      <c r="U44" s="85"/>
    </row>
    <row r="45" s="79" customFormat="1" customHeight="1" spans="2:21">
      <c r="B45" s="80"/>
      <c r="C45" s="80"/>
      <c r="D45" s="80"/>
      <c r="E45" s="80"/>
      <c r="F45" s="80"/>
      <c r="G45" s="80"/>
      <c r="H45" s="84"/>
      <c r="I45" s="80"/>
      <c r="J45" s="80"/>
      <c r="K45" s="84"/>
      <c r="L45" s="80"/>
      <c r="M45" s="80"/>
      <c r="N45" s="80"/>
      <c r="O45" s="80"/>
      <c r="P45" s="80"/>
      <c r="Q45" s="80"/>
      <c r="R45" s="80"/>
      <c r="S45" s="80"/>
      <c r="T45" s="80"/>
      <c r="U45" s="85"/>
    </row>
    <row r="46" s="79" customFormat="1" customHeight="1" spans="2:21">
      <c r="B46" s="80"/>
      <c r="C46" s="80"/>
      <c r="D46" s="80"/>
      <c r="E46" s="80"/>
      <c r="F46" s="80"/>
      <c r="G46" s="80"/>
      <c r="H46" s="84"/>
      <c r="I46" s="80"/>
      <c r="J46" s="80"/>
      <c r="K46" s="84"/>
      <c r="L46" s="80"/>
      <c r="M46" s="80"/>
      <c r="N46" s="80"/>
      <c r="O46" s="80"/>
      <c r="P46" s="80"/>
      <c r="Q46" s="80"/>
      <c r="R46" s="80"/>
      <c r="S46" s="80"/>
      <c r="T46" s="80"/>
      <c r="U46" s="85"/>
    </row>
    <row r="47" s="79" customFormat="1" customHeight="1" spans="2:21">
      <c r="B47" s="80"/>
      <c r="C47" s="80"/>
      <c r="D47" s="80"/>
      <c r="E47" s="80"/>
      <c r="F47" s="80"/>
      <c r="G47" s="80"/>
      <c r="H47" s="84"/>
      <c r="I47" s="80"/>
      <c r="J47" s="80"/>
      <c r="K47" s="84"/>
      <c r="L47" s="80"/>
      <c r="M47" s="80"/>
      <c r="N47" s="80"/>
      <c r="O47" s="80"/>
      <c r="P47" s="80"/>
      <c r="Q47" s="80"/>
      <c r="R47" s="80"/>
      <c r="S47" s="80"/>
      <c r="T47" s="80"/>
      <c r="U47" s="85"/>
    </row>
    <row r="48" s="79" customFormat="1" customHeight="1" spans="2:21">
      <c r="B48" s="80"/>
      <c r="C48" s="80"/>
      <c r="D48" s="80"/>
      <c r="E48" s="80"/>
      <c r="F48" s="80"/>
      <c r="G48" s="80"/>
      <c r="H48" s="84"/>
      <c r="I48" s="80"/>
      <c r="J48" s="80"/>
      <c r="K48" s="84"/>
      <c r="L48" s="80"/>
      <c r="M48" s="80"/>
      <c r="N48" s="80"/>
      <c r="O48" s="80"/>
      <c r="P48" s="80"/>
      <c r="Q48" s="80"/>
      <c r="R48" s="80"/>
      <c r="S48" s="80"/>
      <c r="T48" s="80"/>
      <c r="U48" s="85"/>
    </row>
    <row r="49" s="79" customFormat="1" customHeight="1" spans="2:21">
      <c r="B49" s="80"/>
      <c r="C49" s="80"/>
      <c r="D49" s="80"/>
      <c r="E49" s="80"/>
      <c r="F49" s="80"/>
      <c r="G49" s="80"/>
      <c r="H49" s="84"/>
      <c r="I49" s="80"/>
      <c r="J49" s="80"/>
      <c r="K49" s="84"/>
      <c r="L49" s="80"/>
      <c r="M49" s="80"/>
      <c r="N49" s="80"/>
      <c r="O49" s="80"/>
      <c r="P49" s="80"/>
      <c r="Q49" s="80"/>
      <c r="R49" s="80"/>
      <c r="S49" s="80"/>
      <c r="T49" s="80"/>
      <c r="U49" s="85"/>
    </row>
    <row r="50" s="79" customFormat="1" customHeight="1" spans="2:21">
      <c r="B50" s="80"/>
      <c r="C50" s="80"/>
      <c r="D50" s="80"/>
      <c r="E50" s="80"/>
      <c r="F50" s="80"/>
      <c r="G50" s="80"/>
      <c r="H50" s="84"/>
      <c r="I50" s="80"/>
      <c r="J50" s="80"/>
      <c r="K50" s="84"/>
      <c r="L50" s="80"/>
      <c r="M50" s="80"/>
      <c r="N50" s="80"/>
      <c r="O50" s="80"/>
      <c r="P50" s="80"/>
      <c r="Q50" s="80"/>
      <c r="R50" s="80"/>
      <c r="S50" s="80"/>
      <c r="T50" s="80"/>
      <c r="U50" s="85"/>
    </row>
    <row r="51" s="79" customFormat="1" customHeight="1" spans="2:21">
      <c r="B51" s="80"/>
      <c r="C51" s="80"/>
      <c r="D51" s="80"/>
      <c r="E51" s="80"/>
      <c r="F51" s="80"/>
      <c r="G51" s="80"/>
      <c r="H51" s="84"/>
      <c r="I51" s="80"/>
      <c r="J51" s="80"/>
      <c r="K51" s="84"/>
      <c r="L51" s="80"/>
      <c r="M51" s="80"/>
      <c r="N51" s="80"/>
      <c r="O51" s="80"/>
      <c r="P51" s="80"/>
      <c r="Q51" s="80"/>
      <c r="R51" s="80"/>
      <c r="S51" s="80"/>
      <c r="T51" s="80"/>
      <c r="U51" s="85"/>
    </row>
    <row r="52" s="79" customFormat="1" customHeight="1" spans="2:21">
      <c r="B52" s="80"/>
      <c r="C52" s="80"/>
      <c r="D52" s="80"/>
      <c r="E52" s="80"/>
      <c r="F52" s="80"/>
      <c r="G52" s="80"/>
      <c r="H52" s="84"/>
      <c r="I52" s="80"/>
      <c r="J52" s="80"/>
      <c r="K52" s="84"/>
      <c r="L52" s="80"/>
      <c r="M52" s="80"/>
      <c r="N52" s="80"/>
      <c r="O52" s="80"/>
      <c r="P52" s="80"/>
      <c r="Q52" s="80"/>
      <c r="R52" s="80"/>
      <c r="S52" s="80"/>
      <c r="T52" s="80"/>
      <c r="U52" s="85"/>
    </row>
    <row r="53" s="79" customFormat="1" customHeight="1" spans="2:21">
      <c r="B53" s="80"/>
      <c r="C53" s="80"/>
      <c r="D53" s="80"/>
      <c r="E53" s="80"/>
      <c r="F53" s="80"/>
      <c r="G53" s="80"/>
      <c r="H53" s="84"/>
      <c r="I53" s="80"/>
      <c r="J53" s="80"/>
      <c r="K53" s="84"/>
      <c r="L53" s="80"/>
      <c r="M53" s="80"/>
      <c r="N53" s="80"/>
      <c r="O53" s="80"/>
      <c r="P53" s="80"/>
      <c r="Q53" s="80"/>
      <c r="R53" s="80"/>
      <c r="S53" s="80"/>
      <c r="T53" s="80"/>
      <c r="U53" s="85"/>
    </row>
    <row r="54" s="79" customFormat="1" customHeight="1" spans="2:21">
      <c r="B54" s="80"/>
      <c r="C54" s="80"/>
      <c r="D54" s="80"/>
      <c r="E54" s="80"/>
      <c r="F54" s="80"/>
      <c r="G54" s="80"/>
      <c r="H54" s="84"/>
      <c r="I54" s="80"/>
      <c r="J54" s="80"/>
      <c r="K54" s="84"/>
      <c r="L54" s="80"/>
      <c r="M54" s="80"/>
      <c r="N54" s="80"/>
      <c r="O54" s="80"/>
      <c r="P54" s="80"/>
      <c r="Q54" s="80"/>
      <c r="R54" s="80"/>
      <c r="S54" s="80"/>
      <c r="T54" s="80"/>
      <c r="U54" s="85"/>
    </row>
    <row r="55" s="79" customFormat="1" customHeight="1" spans="2:21">
      <c r="B55" s="80"/>
      <c r="C55" s="80"/>
      <c r="D55" s="80"/>
      <c r="E55" s="80"/>
      <c r="F55" s="80"/>
      <c r="G55" s="80"/>
      <c r="H55" s="84"/>
      <c r="I55" s="80"/>
      <c r="J55" s="80"/>
      <c r="K55" s="84"/>
      <c r="L55" s="80"/>
      <c r="M55" s="80"/>
      <c r="N55" s="80"/>
      <c r="O55" s="80"/>
      <c r="P55" s="80"/>
      <c r="Q55" s="80"/>
      <c r="R55" s="80"/>
      <c r="S55" s="80"/>
      <c r="T55" s="80"/>
      <c r="U55" s="85"/>
    </row>
    <row r="56" s="79" customFormat="1" customHeight="1" spans="2:21">
      <c r="B56" s="80"/>
      <c r="C56" s="80"/>
      <c r="D56" s="80"/>
      <c r="E56" s="80"/>
      <c r="F56" s="80"/>
      <c r="G56" s="80"/>
      <c r="H56" s="84"/>
      <c r="I56" s="80"/>
      <c r="J56" s="80"/>
      <c r="K56" s="84"/>
      <c r="L56" s="80"/>
      <c r="M56" s="80"/>
      <c r="N56" s="80"/>
      <c r="O56" s="80"/>
      <c r="P56" s="80"/>
      <c r="Q56" s="80"/>
      <c r="R56" s="80"/>
      <c r="S56" s="80"/>
      <c r="T56" s="80"/>
      <c r="U56" s="85"/>
    </row>
    <row r="57" s="79" customFormat="1" customHeight="1" spans="2:21">
      <c r="B57" s="80"/>
      <c r="C57" s="80"/>
      <c r="D57" s="80"/>
      <c r="E57" s="80"/>
      <c r="F57" s="80"/>
      <c r="G57" s="80"/>
      <c r="H57" s="84"/>
      <c r="I57" s="80"/>
      <c r="J57" s="80"/>
      <c r="K57" s="84"/>
      <c r="L57" s="80"/>
      <c r="M57" s="80"/>
      <c r="N57" s="80"/>
      <c r="O57" s="80"/>
      <c r="P57" s="80"/>
      <c r="Q57" s="80"/>
      <c r="R57" s="80"/>
      <c r="S57" s="80"/>
      <c r="T57" s="80"/>
      <c r="U57" s="85"/>
    </row>
    <row r="58" s="79" customFormat="1" customHeight="1" spans="2:21">
      <c r="B58" s="80"/>
      <c r="C58" s="80"/>
      <c r="D58" s="80"/>
      <c r="E58" s="80"/>
      <c r="F58" s="80"/>
      <c r="G58" s="80"/>
      <c r="H58" s="84"/>
      <c r="I58" s="80"/>
      <c r="J58" s="80"/>
      <c r="K58" s="84"/>
      <c r="L58" s="80"/>
      <c r="M58" s="80"/>
      <c r="N58" s="80"/>
      <c r="O58" s="80"/>
      <c r="P58" s="80"/>
      <c r="Q58" s="80"/>
      <c r="R58" s="80"/>
      <c r="S58" s="80"/>
      <c r="T58" s="80"/>
      <c r="U58" s="85"/>
    </row>
    <row r="59" s="79" customFormat="1" customHeight="1" spans="2:21">
      <c r="B59" s="80"/>
      <c r="C59" s="80"/>
      <c r="D59" s="80"/>
      <c r="E59" s="80"/>
      <c r="F59" s="80"/>
      <c r="G59" s="80"/>
      <c r="H59" s="84"/>
      <c r="I59" s="80"/>
      <c r="J59" s="80"/>
      <c r="K59" s="84"/>
      <c r="L59" s="80"/>
      <c r="M59" s="80"/>
      <c r="N59" s="80"/>
      <c r="O59" s="80"/>
      <c r="P59" s="80"/>
      <c r="Q59" s="80"/>
      <c r="R59" s="80"/>
      <c r="S59" s="80"/>
      <c r="T59" s="80"/>
      <c r="U59" s="85"/>
    </row>
    <row r="60" s="79" customFormat="1" customHeight="1" spans="2:21">
      <c r="B60" s="80"/>
      <c r="C60" s="80"/>
      <c r="D60" s="80"/>
      <c r="E60" s="80"/>
      <c r="F60" s="80"/>
      <c r="G60" s="80"/>
      <c r="H60" s="84"/>
      <c r="I60" s="80"/>
      <c r="J60" s="80"/>
      <c r="K60" s="84"/>
      <c r="L60" s="80"/>
      <c r="M60" s="80"/>
      <c r="N60" s="80"/>
      <c r="O60" s="80"/>
      <c r="P60" s="80"/>
      <c r="Q60" s="80"/>
      <c r="R60" s="80"/>
      <c r="S60" s="80"/>
      <c r="T60" s="80"/>
      <c r="U60" s="85"/>
    </row>
    <row r="61" s="79" customFormat="1" customHeight="1" spans="2:21">
      <c r="B61" s="80"/>
      <c r="C61" s="80"/>
      <c r="D61" s="80"/>
      <c r="E61" s="80"/>
      <c r="F61" s="80"/>
      <c r="G61" s="80"/>
      <c r="H61" s="84"/>
      <c r="I61" s="80"/>
      <c r="J61" s="80"/>
      <c r="K61" s="84"/>
      <c r="L61" s="80"/>
      <c r="M61" s="80"/>
      <c r="N61" s="80"/>
      <c r="O61" s="80"/>
      <c r="P61" s="80"/>
      <c r="Q61" s="80"/>
      <c r="R61" s="80"/>
      <c r="S61" s="80"/>
      <c r="T61" s="80"/>
      <c r="U61" s="85"/>
    </row>
    <row r="62" s="79" customFormat="1" customHeight="1" spans="2:21">
      <c r="B62" s="80"/>
      <c r="C62" s="80"/>
      <c r="D62" s="80"/>
      <c r="E62" s="80"/>
      <c r="F62" s="80"/>
      <c r="G62" s="80"/>
      <c r="H62" s="84"/>
      <c r="I62" s="80"/>
      <c r="J62" s="80"/>
      <c r="K62" s="84"/>
      <c r="L62" s="80"/>
      <c r="M62" s="80"/>
      <c r="N62" s="80"/>
      <c r="O62" s="80"/>
      <c r="P62" s="80"/>
      <c r="Q62" s="80"/>
      <c r="R62" s="80"/>
      <c r="S62" s="80"/>
      <c r="T62" s="80"/>
      <c r="U62" s="85"/>
    </row>
    <row r="63" s="79" customFormat="1" customHeight="1" spans="2:21">
      <c r="B63" s="80"/>
      <c r="C63" s="80"/>
      <c r="D63" s="80"/>
      <c r="E63" s="80"/>
      <c r="F63" s="80"/>
      <c r="G63" s="80"/>
      <c r="H63" s="84"/>
      <c r="I63" s="80"/>
      <c r="J63" s="80"/>
      <c r="K63" s="84"/>
      <c r="L63" s="80"/>
      <c r="M63" s="80"/>
      <c r="N63" s="80"/>
      <c r="O63" s="80"/>
      <c r="P63" s="80"/>
      <c r="Q63" s="80"/>
      <c r="R63" s="80"/>
      <c r="S63" s="80"/>
      <c r="T63" s="80"/>
      <c r="U63" s="85"/>
    </row>
    <row r="64" s="79" customFormat="1" customHeight="1" spans="2:21">
      <c r="B64" s="80"/>
      <c r="C64" s="80"/>
      <c r="D64" s="80"/>
      <c r="E64" s="80"/>
      <c r="F64" s="80"/>
      <c r="G64" s="80"/>
      <c r="H64" s="84"/>
      <c r="I64" s="80"/>
      <c r="J64" s="80"/>
      <c r="K64" s="84"/>
      <c r="L64" s="80"/>
      <c r="M64" s="80"/>
      <c r="N64" s="80"/>
      <c r="O64" s="80"/>
      <c r="P64" s="80"/>
      <c r="Q64" s="80"/>
      <c r="R64" s="80"/>
      <c r="S64" s="80"/>
      <c r="T64" s="80"/>
      <c r="U64" s="85"/>
    </row>
    <row r="65" s="79" customFormat="1" customHeight="1" spans="2:21">
      <c r="B65" s="80"/>
      <c r="C65" s="80"/>
      <c r="D65" s="80"/>
      <c r="E65" s="80"/>
      <c r="F65" s="80"/>
      <c r="G65" s="80"/>
      <c r="H65" s="84"/>
      <c r="I65" s="80"/>
      <c r="J65" s="80"/>
      <c r="K65" s="84"/>
      <c r="L65" s="80"/>
      <c r="M65" s="80"/>
      <c r="N65" s="80"/>
      <c r="O65" s="80"/>
      <c r="P65" s="80"/>
      <c r="Q65" s="80"/>
      <c r="R65" s="80"/>
      <c r="S65" s="80"/>
      <c r="T65" s="80"/>
      <c r="U65" s="85"/>
    </row>
    <row r="66" s="79" customFormat="1" customHeight="1" spans="2:21">
      <c r="B66" s="80"/>
      <c r="C66" s="80"/>
      <c r="D66" s="80"/>
      <c r="E66" s="80"/>
      <c r="F66" s="80"/>
      <c r="G66" s="80"/>
      <c r="H66" s="84"/>
      <c r="I66" s="80"/>
      <c r="J66" s="80"/>
      <c r="K66" s="84"/>
      <c r="L66" s="80"/>
      <c r="M66" s="80"/>
      <c r="N66" s="80"/>
      <c r="O66" s="80"/>
      <c r="P66" s="80"/>
      <c r="Q66" s="80"/>
      <c r="R66" s="80"/>
      <c r="S66" s="80"/>
      <c r="T66" s="80"/>
      <c r="U66" s="85"/>
    </row>
    <row r="67" s="79" customFormat="1" customHeight="1" spans="2:21">
      <c r="B67" s="80"/>
      <c r="C67" s="80"/>
      <c r="D67" s="80"/>
      <c r="E67" s="80"/>
      <c r="F67" s="80"/>
      <c r="G67" s="80"/>
      <c r="H67" s="84"/>
      <c r="I67" s="80"/>
      <c r="J67" s="80"/>
      <c r="K67" s="84"/>
      <c r="L67" s="80"/>
      <c r="M67" s="80"/>
      <c r="N67" s="80"/>
      <c r="O67" s="80"/>
      <c r="P67" s="80"/>
      <c r="Q67" s="80"/>
      <c r="R67" s="80"/>
      <c r="S67" s="80"/>
      <c r="T67" s="80"/>
      <c r="U67" s="85"/>
    </row>
    <row r="68" s="79" customFormat="1" customHeight="1" spans="2:21">
      <c r="B68" s="80"/>
      <c r="C68" s="80"/>
      <c r="D68" s="80"/>
      <c r="E68" s="80"/>
      <c r="F68" s="80"/>
      <c r="G68" s="80"/>
      <c r="H68" s="84"/>
      <c r="I68" s="80"/>
      <c r="J68" s="80"/>
      <c r="K68" s="84"/>
      <c r="L68" s="80"/>
      <c r="M68" s="80"/>
      <c r="N68" s="80"/>
      <c r="O68" s="80"/>
      <c r="P68" s="80"/>
      <c r="Q68" s="80"/>
      <c r="R68" s="80"/>
      <c r="S68" s="80"/>
      <c r="T68" s="80"/>
      <c r="U68" s="85"/>
    </row>
    <row r="69" s="79" customFormat="1" customHeight="1" spans="2:21">
      <c r="B69" s="80"/>
      <c r="C69" s="80"/>
      <c r="D69" s="80"/>
      <c r="E69" s="80"/>
      <c r="F69" s="80"/>
      <c r="G69" s="80"/>
      <c r="H69" s="84"/>
      <c r="I69" s="80"/>
      <c r="J69" s="80"/>
      <c r="K69" s="84"/>
      <c r="L69" s="80"/>
      <c r="M69" s="80"/>
      <c r="N69" s="80"/>
      <c r="O69" s="80"/>
      <c r="P69" s="80"/>
      <c r="Q69" s="80"/>
      <c r="R69" s="80"/>
      <c r="S69" s="80"/>
      <c r="T69" s="80"/>
      <c r="U69" s="85"/>
    </row>
    <row r="70" s="79" customFormat="1" customHeight="1" spans="2:21">
      <c r="B70" s="80"/>
      <c r="C70" s="80"/>
      <c r="D70" s="80"/>
      <c r="E70" s="80"/>
      <c r="F70" s="80"/>
      <c r="G70" s="80"/>
      <c r="H70" s="84"/>
      <c r="I70" s="80"/>
      <c r="J70" s="80"/>
      <c r="K70" s="84"/>
      <c r="L70" s="80"/>
      <c r="M70" s="80"/>
      <c r="N70" s="80"/>
      <c r="O70" s="80"/>
      <c r="P70" s="80"/>
      <c r="Q70" s="80"/>
      <c r="R70" s="80"/>
      <c r="S70" s="80"/>
      <c r="T70" s="80"/>
      <c r="U70" s="85"/>
    </row>
    <row r="71" s="79" customFormat="1" customHeight="1" spans="2:21">
      <c r="B71" s="80"/>
      <c r="C71" s="80"/>
      <c r="D71" s="80"/>
      <c r="E71" s="80"/>
      <c r="F71" s="80"/>
      <c r="G71" s="80"/>
      <c r="H71" s="84"/>
      <c r="I71" s="80"/>
      <c r="J71" s="80"/>
      <c r="K71" s="84"/>
      <c r="L71" s="80"/>
      <c r="M71" s="80"/>
      <c r="N71" s="80"/>
      <c r="O71" s="80"/>
      <c r="P71" s="80"/>
      <c r="Q71" s="80"/>
      <c r="R71" s="80"/>
      <c r="S71" s="80"/>
      <c r="T71" s="80"/>
      <c r="U71" s="85"/>
    </row>
    <row r="72" s="79" customFormat="1" ht="276" customHeight="1" spans="2:21">
      <c r="B72" s="80"/>
      <c r="C72" s="80"/>
      <c r="D72" s="80"/>
      <c r="E72" s="80"/>
      <c r="F72" s="80"/>
      <c r="G72" s="80"/>
      <c r="H72" s="84"/>
      <c r="I72" s="80"/>
      <c r="J72" s="80"/>
      <c r="K72" s="84"/>
      <c r="L72" s="80"/>
      <c r="M72" s="80"/>
      <c r="N72" s="80"/>
      <c r="O72" s="80"/>
      <c r="P72" s="80"/>
      <c r="Q72" s="80"/>
      <c r="R72" s="80"/>
      <c r="S72" s="80"/>
      <c r="T72" s="80"/>
      <c r="U72" s="85"/>
    </row>
    <row r="73" s="79" customFormat="1" customHeight="1" spans="2:21">
      <c r="B73" s="80"/>
      <c r="C73" s="80"/>
      <c r="D73" s="80"/>
      <c r="E73" s="80"/>
      <c r="F73" s="80"/>
      <c r="G73" s="80"/>
      <c r="H73" s="84"/>
      <c r="I73" s="80"/>
      <c r="J73" s="80"/>
      <c r="K73" s="84"/>
      <c r="L73" s="80"/>
      <c r="M73" s="80"/>
      <c r="N73" s="80"/>
      <c r="O73" s="80"/>
      <c r="P73" s="80"/>
      <c r="Q73" s="80"/>
      <c r="R73" s="80"/>
      <c r="S73" s="80"/>
      <c r="T73" s="80"/>
      <c r="U73" s="85"/>
    </row>
    <row r="74" s="79" customFormat="1" customHeight="1" spans="2:21">
      <c r="B74" s="80"/>
      <c r="C74" s="80"/>
      <c r="D74" s="80"/>
      <c r="E74" s="80"/>
      <c r="F74" s="80"/>
      <c r="G74" s="80"/>
      <c r="H74" s="84"/>
      <c r="I74" s="80"/>
      <c r="J74" s="80"/>
      <c r="K74" s="84"/>
      <c r="L74" s="80"/>
      <c r="M74" s="80"/>
      <c r="N74" s="80"/>
      <c r="O74" s="80"/>
      <c r="P74" s="80"/>
      <c r="Q74" s="80"/>
      <c r="R74" s="80"/>
      <c r="S74" s="80"/>
      <c r="T74" s="80"/>
      <c r="U74" s="85"/>
    </row>
    <row r="75" s="79" customFormat="1" customHeight="1" spans="2:21">
      <c r="B75" s="80"/>
      <c r="C75" s="80"/>
      <c r="D75" s="80"/>
      <c r="E75" s="80"/>
      <c r="F75" s="80"/>
      <c r="G75" s="80"/>
      <c r="H75" s="84"/>
      <c r="I75" s="80"/>
      <c r="J75" s="80"/>
      <c r="K75" s="84"/>
      <c r="L75" s="80"/>
      <c r="M75" s="80"/>
      <c r="N75" s="80"/>
      <c r="O75" s="80"/>
      <c r="P75" s="80"/>
      <c r="Q75" s="80"/>
      <c r="R75" s="80"/>
      <c r="S75" s="80"/>
      <c r="T75" s="80"/>
      <c r="U75" s="85"/>
    </row>
    <row r="76" s="79" customFormat="1" customHeight="1" spans="2:21">
      <c r="B76" s="80"/>
      <c r="C76" s="80"/>
      <c r="D76" s="80"/>
      <c r="E76" s="80"/>
      <c r="F76" s="80"/>
      <c r="G76" s="80"/>
      <c r="H76" s="84"/>
      <c r="I76" s="80"/>
      <c r="J76" s="80"/>
      <c r="K76" s="84"/>
      <c r="L76" s="80"/>
      <c r="M76" s="80"/>
      <c r="N76" s="80"/>
      <c r="O76" s="80"/>
      <c r="P76" s="80"/>
      <c r="Q76" s="80"/>
      <c r="R76" s="80"/>
      <c r="S76" s="80"/>
      <c r="T76" s="80"/>
      <c r="U76" s="85"/>
    </row>
    <row r="77" s="79" customFormat="1" customHeight="1" spans="2:21">
      <c r="B77" s="80"/>
      <c r="C77" s="80"/>
      <c r="D77" s="80"/>
      <c r="E77" s="80"/>
      <c r="F77" s="80"/>
      <c r="G77" s="80"/>
      <c r="H77" s="84"/>
      <c r="I77" s="80"/>
      <c r="J77" s="80"/>
      <c r="K77" s="84"/>
      <c r="L77" s="80"/>
      <c r="M77" s="80"/>
      <c r="N77" s="80"/>
      <c r="O77" s="80"/>
      <c r="P77" s="80"/>
      <c r="Q77" s="80"/>
      <c r="R77" s="80"/>
      <c r="S77" s="80"/>
      <c r="T77" s="80"/>
      <c r="U77" s="85"/>
    </row>
    <row r="78" s="79" customFormat="1" ht="122" customHeight="1" spans="2:21">
      <c r="B78" s="80"/>
      <c r="C78" s="80"/>
      <c r="D78" s="80"/>
      <c r="E78" s="80"/>
      <c r="F78" s="80"/>
      <c r="G78" s="80"/>
      <c r="H78" s="84"/>
      <c r="I78" s="80"/>
      <c r="J78" s="80"/>
      <c r="K78" s="84"/>
      <c r="L78" s="80"/>
      <c r="M78" s="80"/>
      <c r="N78" s="80"/>
      <c r="O78" s="80"/>
      <c r="P78" s="80"/>
      <c r="Q78" s="80"/>
      <c r="R78" s="80"/>
      <c r="S78" s="80"/>
      <c r="T78" s="80"/>
      <c r="U78" s="85"/>
    </row>
    <row r="79" s="79" customFormat="1" customHeight="1" spans="2:21">
      <c r="B79" s="80"/>
      <c r="C79" s="80"/>
      <c r="D79" s="80"/>
      <c r="E79" s="80"/>
      <c r="F79" s="80"/>
      <c r="G79" s="80"/>
      <c r="H79" s="84"/>
      <c r="I79" s="80"/>
      <c r="J79" s="80"/>
      <c r="K79" s="84"/>
      <c r="L79" s="80"/>
      <c r="M79" s="80"/>
      <c r="N79" s="80"/>
      <c r="O79" s="80"/>
      <c r="P79" s="80"/>
      <c r="Q79" s="80"/>
      <c r="R79" s="80"/>
      <c r="S79" s="80"/>
      <c r="T79" s="80"/>
      <c r="U79" s="85"/>
    </row>
    <row r="80" s="79" customFormat="1" customHeight="1" spans="2:21">
      <c r="B80" s="80"/>
      <c r="C80" s="80"/>
      <c r="D80" s="80"/>
      <c r="E80" s="80"/>
      <c r="F80" s="80"/>
      <c r="G80" s="80"/>
      <c r="H80" s="84"/>
      <c r="I80" s="80"/>
      <c r="J80" s="80"/>
      <c r="K80" s="84"/>
      <c r="L80" s="80"/>
      <c r="M80" s="80"/>
      <c r="N80" s="80"/>
      <c r="O80" s="80"/>
      <c r="P80" s="80"/>
      <c r="Q80" s="80"/>
      <c r="R80" s="80"/>
      <c r="S80" s="80"/>
      <c r="T80" s="80"/>
      <c r="U80" s="85"/>
    </row>
    <row r="81" s="79" customFormat="1" customHeight="1" spans="2:21">
      <c r="B81" s="80"/>
      <c r="C81" s="80"/>
      <c r="D81" s="80"/>
      <c r="E81" s="80"/>
      <c r="F81" s="80"/>
      <c r="G81" s="80"/>
      <c r="H81" s="84"/>
      <c r="I81" s="80"/>
      <c r="J81" s="80"/>
      <c r="K81" s="84"/>
      <c r="L81" s="80"/>
      <c r="M81" s="80"/>
      <c r="N81" s="80"/>
      <c r="O81" s="80"/>
      <c r="P81" s="80"/>
      <c r="Q81" s="80"/>
      <c r="R81" s="80"/>
      <c r="S81" s="80"/>
      <c r="T81" s="80"/>
      <c r="U81" s="85"/>
    </row>
    <row r="82" s="79" customFormat="1" customHeight="1" spans="2:21">
      <c r="B82" s="80"/>
      <c r="C82" s="80"/>
      <c r="D82" s="80"/>
      <c r="E82" s="80"/>
      <c r="F82" s="80"/>
      <c r="G82" s="80"/>
      <c r="H82" s="84"/>
      <c r="I82" s="80"/>
      <c r="J82" s="80"/>
      <c r="K82" s="84"/>
      <c r="L82" s="80"/>
      <c r="M82" s="80"/>
      <c r="N82" s="80"/>
      <c r="O82" s="80"/>
      <c r="P82" s="80"/>
      <c r="Q82" s="80"/>
      <c r="R82" s="80"/>
      <c r="S82" s="80"/>
      <c r="T82" s="80"/>
      <c r="U82" s="85"/>
    </row>
    <row r="83" s="79" customFormat="1" customHeight="1" spans="2:21">
      <c r="B83" s="80"/>
      <c r="C83" s="80"/>
      <c r="D83" s="80"/>
      <c r="E83" s="80"/>
      <c r="F83" s="80"/>
      <c r="G83" s="80"/>
      <c r="H83" s="84"/>
      <c r="I83" s="80"/>
      <c r="J83" s="80"/>
      <c r="K83" s="84"/>
      <c r="L83" s="80"/>
      <c r="M83" s="80"/>
      <c r="N83" s="80"/>
      <c r="O83" s="80"/>
      <c r="P83" s="80"/>
      <c r="Q83" s="80"/>
      <c r="R83" s="80"/>
      <c r="S83" s="80"/>
      <c r="T83" s="80"/>
      <c r="U83" s="85"/>
    </row>
    <row r="84" s="79" customFormat="1" customHeight="1" spans="2:21">
      <c r="B84" s="80"/>
      <c r="C84" s="80"/>
      <c r="D84" s="80"/>
      <c r="E84" s="80"/>
      <c r="F84" s="80"/>
      <c r="G84" s="80"/>
      <c r="H84" s="84"/>
      <c r="I84" s="80"/>
      <c r="J84" s="80"/>
      <c r="K84" s="84"/>
      <c r="L84" s="80"/>
      <c r="M84" s="80"/>
      <c r="N84" s="80"/>
      <c r="O84" s="80"/>
      <c r="P84" s="80"/>
      <c r="Q84" s="80"/>
      <c r="R84" s="80"/>
      <c r="S84" s="80"/>
      <c r="T84" s="80"/>
      <c r="U84" s="85"/>
    </row>
    <row r="85" s="79" customFormat="1" customHeight="1" spans="2:21">
      <c r="B85" s="80"/>
      <c r="C85" s="80"/>
      <c r="D85" s="80"/>
      <c r="E85" s="80"/>
      <c r="F85" s="80"/>
      <c r="G85" s="80"/>
      <c r="H85" s="84"/>
      <c r="I85" s="80"/>
      <c r="J85" s="80"/>
      <c r="K85" s="84"/>
      <c r="L85" s="80"/>
      <c r="M85" s="80"/>
      <c r="N85" s="80"/>
      <c r="O85" s="80"/>
      <c r="P85" s="80"/>
      <c r="Q85" s="80"/>
      <c r="R85" s="80"/>
      <c r="S85" s="80"/>
      <c r="T85" s="80"/>
      <c r="U85" s="85"/>
    </row>
    <row r="86" s="79" customFormat="1" customHeight="1" spans="2:21">
      <c r="B86" s="80"/>
      <c r="C86" s="80"/>
      <c r="D86" s="80"/>
      <c r="E86" s="80"/>
      <c r="F86" s="80"/>
      <c r="G86" s="80"/>
      <c r="H86" s="84"/>
      <c r="I86" s="80"/>
      <c r="J86" s="80"/>
      <c r="K86" s="84"/>
      <c r="L86" s="80"/>
      <c r="M86" s="80"/>
      <c r="N86" s="80"/>
      <c r="O86" s="80"/>
      <c r="P86" s="80"/>
      <c r="Q86" s="80"/>
      <c r="R86" s="80"/>
      <c r="S86" s="80"/>
      <c r="T86" s="80"/>
      <c r="U86" s="85"/>
    </row>
    <row r="87" s="79" customFormat="1" customHeight="1" spans="2:21">
      <c r="B87" s="80"/>
      <c r="C87" s="80"/>
      <c r="D87" s="80"/>
      <c r="E87" s="80"/>
      <c r="F87" s="80"/>
      <c r="G87" s="80"/>
      <c r="H87" s="84"/>
      <c r="I87" s="80"/>
      <c r="J87" s="80"/>
      <c r="K87" s="84"/>
      <c r="L87" s="80"/>
      <c r="M87" s="80"/>
      <c r="N87" s="80"/>
      <c r="O87" s="80"/>
      <c r="P87" s="80"/>
      <c r="Q87" s="80"/>
      <c r="R87" s="80"/>
      <c r="S87" s="80"/>
      <c r="T87" s="80"/>
      <c r="U87" s="85"/>
    </row>
    <row r="88" s="79" customFormat="1" customHeight="1" spans="2:21">
      <c r="B88" s="80"/>
      <c r="C88" s="80"/>
      <c r="D88" s="80"/>
      <c r="E88" s="80"/>
      <c r="F88" s="80"/>
      <c r="G88" s="80"/>
      <c r="H88" s="84"/>
      <c r="I88" s="80"/>
      <c r="J88" s="80"/>
      <c r="K88" s="84"/>
      <c r="L88" s="80"/>
      <c r="M88" s="80"/>
      <c r="N88" s="80"/>
      <c r="O88" s="80"/>
      <c r="P88" s="80"/>
      <c r="Q88" s="80"/>
      <c r="R88" s="80"/>
      <c r="S88" s="80"/>
      <c r="T88" s="80"/>
      <c r="U88" s="85"/>
    </row>
    <row r="89" s="79" customFormat="1" customHeight="1" spans="2:21">
      <c r="B89" s="80"/>
      <c r="C89" s="80"/>
      <c r="D89" s="80"/>
      <c r="E89" s="80"/>
      <c r="F89" s="80"/>
      <c r="G89" s="80"/>
      <c r="H89" s="84"/>
      <c r="I89" s="80"/>
      <c r="J89" s="80"/>
      <c r="K89" s="84"/>
      <c r="L89" s="80"/>
      <c r="M89" s="80"/>
      <c r="N89" s="80"/>
      <c r="O89" s="80"/>
      <c r="P89" s="80"/>
      <c r="Q89" s="80"/>
      <c r="R89" s="80"/>
      <c r="S89" s="80"/>
      <c r="T89" s="80"/>
      <c r="U89" s="85"/>
    </row>
    <row r="90" s="79" customFormat="1" customHeight="1" spans="2:21">
      <c r="B90" s="80"/>
      <c r="C90" s="80"/>
      <c r="D90" s="80"/>
      <c r="E90" s="80"/>
      <c r="F90" s="80"/>
      <c r="G90" s="80"/>
      <c r="H90" s="84"/>
      <c r="I90" s="80"/>
      <c r="J90" s="80"/>
      <c r="K90" s="84"/>
      <c r="L90" s="80"/>
      <c r="M90" s="80"/>
      <c r="N90" s="80"/>
      <c r="O90" s="80"/>
      <c r="P90" s="80"/>
      <c r="Q90" s="80"/>
      <c r="R90" s="80"/>
      <c r="S90" s="80"/>
      <c r="T90" s="80"/>
      <c r="U90" s="85"/>
    </row>
    <row r="91" s="79" customFormat="1" customHeight="1" spans="2:21">
      <c r="B91" s="80"/>
      <c r="C91" s="80"/>
      <c r="D91" s="80"/>
      <c r="E91" s="80"/>
      <c r="F91" s="80"/>
      <c r="G91" s="80"/>
      <c r="H91" s="84"/>
      <c r="I91" s="80"/>
      <c r="J91" s="80"/>
      <c r="K91" s="84"/>
      <c r="L91" s="80"/>
      <c r="M91" s="80"/>
      <c r="N91" s="80"/>
      <c r="O91" s="80"/>
      <c r="P91" s="80"/>
      <c r="Q91" s="80"/>
      <c r="R91" s="80"/>
      <c r="S91" s="80"/>
      <c r="T91" s="80"/>
      <c r="U91" s="85"/>
    </row>
    <row r="92" s="79" customFormat="1" customHeight="1" spans="2:21">
      <c r="B92" s="80"/>
      <c r="C92" s="80"/>
      <c r="D92" s="80"/>
      <c r="E92" s="80"/>
      <c r="F92" s="80"/>
      <c r="G92" s="80"/>
      <c r="H92" s="84"/>
      <c r="I92" s="80"/>
      <c r="J92" s="80"/>
      <c r="K92" s="84"/>
      <c r="L92" s="80"/>
      <c r="M92" s="80"/>
      <c r="N92" s="80"/>
      <c r="O92" s="80"/>
      <c r="P92" s="80"/>
      <c r="Q92" s="80"/>
      <c r="R92" s="80"/>
      <c r="S92" s="80"/>
      <c r="T92" s="80"/>
      <c r="U92" s="85"/>
    </row>
    <row r="93" s="79" customFormat="1" customHeight="1" spans="2:21">
      <c r="B93" s="80"/>
      <c r="C93" s="80"/>
      <c r="D93" s="80"/>
      <c r="E93" s="80"/>
      <c r="F93" s="80"/>
      <c r="G93" s="80"/>
      <c r="H93" s="84"/>
      <c r="I93" s="80"/>
      <c r="J93" s="80"/>
      <c r="K93" s="84"/>
      <c r="L93" s="80"/>
      <c r="M93" s="80"/>
      <c r="N93" s="80"/>
      <c r="O93" s="80"/>
      <c r="P93" s="80"/>
      <c r="Q93" s="80"/>
      <c r="R93" s="80"/>
      <c r="S93" s="80"/>
      <c r="T93" s="80"/>
      <c r="U93" s="85"/>
    </row>
    <row r="94" s="79" customFormat="1" customHeight="1" spans="2:21">
      <c r="B94" s="80"/>
      <c r="C94" s="80"/>
      <c r="D94" s="80"/>
      <c r="E94" s="80"/>
      <c r="F94" s="80"/>
      <c r="G94" s="80"/>
      <c r="H94" s="84"/>
      <c r="I94" s="80"/>
      <c r="J94" s="80"/>
      <c r="K94" s="84"/>
      <c r="L94" s="80"/>
      <c r="M94" s="80"/>
      <c r="N94" s="80"/>
      <c r="O94" s="80"/>
      <c r="P94" s="80"/>
      <c r="Q94" s="80"/>
      <c r="R94" s="80"/>
      <c r="S94" s="80"/>
      <c r="T94" s="80"/>
      <c r="U94" s="85"/>
    </row>
    <row r="95" s="79" customFormat="1" customHeight="1" spans="2:21">
      <c r="B95" s="80"/>
      <c r="C95" s="80"/>
      <c r="D95" s="80"/>
      <c r="E95" s="80"/>
      <c r="F95" s="80"/>
      <c r="G95" s="80"/>
      <c r="H95" s="84"/>
      <c r="I95" s="80"/>
      <c r="J95" s="80"/>
      <c r="K95" s="84"/>
      <c r="L95" s="80"/>
      <c r="M95" s="80"/>
      <c r="N95" s="80"/>
      <c r="O95" s="80"/>
      <c r="P95" s="80"/>
      <c r="Q95" s="80"/>
      <c r="R95" s="80"/>
      <c r="S95" s="80"/>
      <c r="T95" s="80"/>
      <c r="U95" s="85"/>
    </row>
    <row r="96" s="79" customFormat="1" customHeight="1" spans="2:21">
      <c r="B96" s="80"/>
      <c r="C96" s="80"/>
      <c r="D96" s="80"/>
      <c r="E96" s="80"/>
      <c r="F96" s="80"/>
      <c r="G96" s="80"/>
      <c r="H96" s="84"/>
      <c r="I96" s="80"/>
      <c r="J96" s="80"/>
      <c r="K96" s="84"/>
      <c r="L96" s="80"/>
      <c r="M96" s="80"/>
      <c r="N96" s="80"/>
      <c r="O96" s="80"/>
      <c r="P96" s="80"/>
      <c r="Q96" s="80"/>
      <c r="R96" s="80"/>
      <c r="S96" s="80"/>
      <c r="T96" s="80"/>
      <c r="U96" s="85"/>
    </row>
    <row r="97" s="79" customFormat="1" customHeight="1" spans="2:21">
      <c r="B97" s="80"/>
      <c r="C97" s="80"/>
      <c r="D97" s="80"/>
      <c r="E97" s="80"/>
      <c r="F97" s="80"/>
      <c r="G97" s="80"/>
      <c r="H97" s="84"/>
      <c r="I97" s="80"/>
      <c r="J97" s="80"/>
      <c r="K97" s="84"/>
      <c r="L97" s="80"/>
      <c r="M97" s="80"/>
      <c r="N97" s="80"/>
      <c r="O97" s="80"/>
      <c r="P97" s="80"/>
      <c r="Q97" s="80"/>
      <c r="R97" s="80"/>
      <c r="S97" s="80"/>
      <c r="T97" s="80"/>
      <c r="U97" s="85"/>
    </row>
    <row r="98" s="79" customFormat="1" customHeight="1" spans="2:21">
      <c r="B98" s="80"/>
      <c r="C98" s="80"/>
      <c r="D98" s="80"/>
      <c r="E98" s="80"/>
      <c r="F98" s="80"/>
      <c r="G98" s="80"/>
      <c r="H98" s="84"/>
      <c r="I98" s="80"/>
      <c r="J98" s="80"/>
      <c r="K98" s="84"/>
      <c r="L98" s="80"/>
      <c r="M98" s="80"/>
      <c r="N98" s="80"/>
      <c r="O98" s="80"/>
      <c r="P98" s="80"/>
      <c r="Q98" s="80"/>
      <c r="R98" s="80"/>
      <c r="S98" s="80"/>
      <c r="T98" s="80"/>
      <c r="U98" s="85"/>
    </row>
    <row r="99" s="79" customFormat="1" customHeight="1" spans="2:21">
      <c r="B99" s="80"/>
      <c r="C99" s="80"/>
      <c r="D99" s="80"/>
      <c r="E99" s="80"/>
      <c r="F99" s="80"/>
      <c r="G99" s="80"/>
      <c r="H99" s="84"/>
      <c r="I99" s="80"/>
      <c r="J99" s="80"/>
      <c r="K99" s="84"/>
      <c r="L99" s="80"/>
      <c r="M99" s="80"/>
      <c r="N99" s="80"/>
      <c r="O99" s="80"/>
      <c r="P99" s="80"/>
      <c r="Q99" s="80"/>
      <c r="R99" s="80"/>
      <c r="S99" s="80"/>
      <c r="T99" s="80"/>
      <c r="U99" s="85"/>
    </row>
    <row r="100" s="79" customFormat="1" ht="90" customHeight="1" spans="2:21">
      <c r="B100" s="80"/>
      <c r="C100" s="80"/>
      <c r="D100" s="80"/>
      <c r="E100" s="80"/>
      <c r="F100" s="80"/>
      <c r="G100" s="80"/>
      <c r="H100" s="84"/>
      <c r="I100" s="80"/>
      <c r="J100" s="80"/>
      <c r="K100" s="84"/>
      <c r="L100" s="80"/>
      <c r="M100" s="80"/>
      <c r="N100" s="80"/>
      <c r="O100" s="80"/>
      <c r="P100" s="80"/>
      <c r="Q100" s="80"/>
      <c r="R100" s="80"/>
      <c r="S100" s="80"/>
      <c r="T100" s="80"/>
      <c r="U100" s="85"/>
    </row>
    <row r="101" s="79" customFormat="1" customHeight="1" spans="2:21">
      <c r="B101" s="80"/>
      <c r="C101" s="80"/>
      <c r="D101" s="80"/>
      <c r="E101" s="80"/>
      <c r="F101" s="80"/>
      <c r="G101" s="80"/>
      <c r="H101" s="84"/>
      <c r="I101" s="80"/>
      <c r="J101" s="80"/>
      <c r="K101" s="84"/>
      <c r="L101" s="80"/>
      <c r="M101" s="80"/>
      <c r="N101" s="80"/>
      <c r="O101" s="80"/>
      <c r="P101" s="80"/>
      <c r="Q101" s="80"/>
      <c r="R101" s="80"/>
      <c r="S101" s="80"/>
      <c r="T101" s="80"/>
      <c r="U101" s="85"/>
    </row>
    <row r="102" s="79" customFormat="1" customHeight="1" spans="2:21">
      <c r="B102" s="80"/>
      <c r="C102" s="80"/>
      <c r="D102" s="80"/>
      <c r="E102" s="80"/>
      <c r="F102" s="80"/>
      <c r="G102" s="80"/>
      <c r="H102" s="84"/>
      <c r="I102" s="80"/>
      <c r="J102" s="80"/>
      <c r="K102" s="84"/>
      <c r="L102" s="80"/>
      <c r="M102" s="80"/>
      <c r="N102" s="80"/>
      <c r="O102" s="80"/>
      <c r="P102" s="80"/>
      <c r="Q102" s="80"/>
      <c r="R102" s="80"/>
      <c r="S102" s="80"/>
      <c r="T102" s="80"/>
      <c r="U102" s="85"/>
    </row>
    <row r="103" s="79" customFormat="1" customHeight="1" spans="2:21">
      <c r="B103" s="80"/>
      <c r="C103" s="80"/>
      <c r="D103" s="80"/>
      <c r="E103" s="80"/>
      <c r="F103" s="80"/>
      <c r="G103" s="80"/>
      <c r="H103" s="84"/>
      <c r="I103" s="80"/>
      <c r="J103" s="80"/>
      <c r="K103" s="84"/>
      <c r="L103" s="80"/>
      <c r="M103" s="80"/>
      <c r="N103" s="80"/>
      <c r="O103" s="80"/>
      <c r="P103" s="80"/>
      <c r="Q103" s="80"/>
      <c r="R103" s="80"/>
      <c r="S103" s="80"/>
      <c r="T103" s="80"/>
      <c r="U103" s="85"/>
    </row>
    <row r="104" s="79" customFormat="1" customHeight="1" spans="2:21">
      <c r="B104" s="80"/>
      <c r="C104" s="80"/>
      <c r="D104" s="80"/>
      <c r="E104" s="80"/>
      <c r="F104" s="80"/>
      <c r="G104" s="80"/>
      <c r="H104" s="84"/>
      <c r="I104" s="80"/>
      <c r="J104" s="80"/>
      <c r="K104" s="84"/>
      <c r="L104" s="80"/>
      <c r="M104" s="80"/>
      <c r="N104" s="80"/>
      <c r="O104" s="80"/>
      <c r="P104" s="80"/>
      <c r="Q104" s="80"/>
      <c r="R104" s="80"/>
      <c r="S104" s="80"/>
      <c r="T104" s="80"/>
      <c r="U104" s="85"/>
    </row>
    <row r="105" s="79" customFormat="1" customHeight="1" spans="2:21">
      <c r="B105" s="80"/>
      <c r="C105" s="80"/>
      <c r="D105" s="80"/>
      <c r="E105" s="80"/>
      <c r="F105" s="80"/>
      <c r="G105" s="80"/>
      <c r="H105" s="84"/>
      <c r="I105" s="80"/>
      <c r="J105" s="80"/>
      <c r="K105" s="84"/>
      <c r="L105" s="80"/>
      <c r="M105" s="80"/>
      <c r="N105" s="80"/>
      <c r="O105" s="80"/>
      <c r="P105" s="80"/>
      <c r="Q105" s="80"/>
      <c r="R105" s="80"/>
      <c r="S105" s="80"/>
      <c r="T105" s="80"/>
      <c r="U105" s="85"/>
    </row>
    <row r="106" s="79" customFormat="1" customHeight="1" spans="2:21">
      <c r="B106" s="80"/>
      <c r="C106" s="80"/>
      <c r="D106" s="80"/>
      <c r="E106" s="80"/>
      <c r="F106" s="80"/>
      <c r="G106" s="80"/>
      <c r="H106" s="84"/>
      <c r="I106" s="80"/>
      <c r="J106" s="80"/>
      <c r="K106" s="84"/>
      <c r="L106" s="80"/>
      <c r="M106" s="80"/>
      <c r="N106" s="80"/>
      <c r="O106" s="80"/>
      <c r="P106" s="80"/>
      <c r="Q106" s="80"/>
      <c r="R106" s="80"/>
      <c r="S106" s="80"/>
      <c r="T106" s="80"/>
      <c r="U106" s="85"/>
    </row>
    <row r="107" s="79" customFormat="1" customHeight="1" spans="2:21">
      <c r="B107" s="80"/>
      <c r="C107" s="80"/>
      <c r="D107" s="80"/>
      <c r="E107" s="80"/>
      <c r="F107" s="80"/>
      <c r="G107" s="80"/>
      <c r="H107" s="84"/>
      <c r="I107" s="80"/>
      <c r="J107" s="80"/>
      <c r="K107" s="84"/>
      <c r="L107" s="80"/>
      <c r="M107" s="80"/>
      <c r="N107" s="80"/>
      <c r="O107" s="80"/>
      <c r="P107" s="80"/>
      <c r="Q107" s="80"/>
      <c r="R107" s="80"/>
      <c r="S107" s="80"/>
      <c r="T107" s="80"/>
      <c r="U107" s="85"/>
    </row>
    <row r="108" s="79" customFormat="1" customHeight="1" spans="2:21">
      <c r="B108" s="80"/>
      <c r="C108" s="80"/>
      <c r="D108" s="80"/>
      <c r="E108" s="80"/>
      <c r="F108" s="80"/>
      <c r="G108" s="80"/>
      <c r="H108" s="84"/>
      <c r="I108" s="80"/>
      <c r="J108" s="80"/>
      <c r="K108" s="84"/>
      <c r="L108" s="80"/>
      <c r="M108" s="80"/>
      <c r="N108" s="80"/>
      <c r="O108" s="80"/>
      <c r="P108" s="80"/>
      <c r="Q108" s="80"/>
      <c r="R108" s="80"/>
      <c r="S108" s="80"/>
      <c r="T108" s="80"/>
      <c r="U108" s="85"/>
    </row>
    <row r="109" s="79" customFormat="1" customHeight="1" spans="2:21">
      <c r="B109" s="80"/>
      <c r="C109" s="80"/>
      <c r="D109" s="80"/>
      <c r="E109" s="80"/>
      <c r="F109" s="80"/>
      <c r="G109" s="80"/>
      <c r="H109" s="84"/>
      <c r="I109" s="80"/>
      <c r="J109" s="80"/>
      <c r="K109" s="84"/>
      <c r="L109" s="80"/>
      <c r="M109" s="80"/>
      <c r="N109" s="80"/>
      <c r="O109" s="80"/>
      <c r="P109" s="80"/>
      <c r="Q109" s="80"/>
      <c r="R109" s="80"/>
      <c r="S109" s="80"/>
      <c r="T109" s="80"/>
      <c r="U109" s="85"/>
    </row>
    <row r="110" s="79" customFormat="1" customHeight="1" spans="2:21">
      <c r="B110" s="80"/>
      <c r="C110" s="80"/>
      <c r="D110" s="80"/>
      <c r="E110" s="80"/>
      <c r="F110" s="80"/>
      <c r="G110" s="80"/>
      <c r="H110" s="84"/>
      <c r="I110" s="80"/>
      <c r="J110" s="80"/>
      <c r="K110" s="84"/>
      <c r="L110" s="80"/>
      <c r="M110" s="80"/>
      <c r="N110" s="80"/>
      <c r="O110" s="80"/>
      <c r="P110" s="80"/>
      <c r="Q110" s="80"/>
      <c r="R110" s="80"/>
      <c r="S110" s="80"/>
      <c r="T110" s="80"/>
      <c r="U110" s="85"/>
    </row>
    <row r="111" s="79" customFormat="1" customHeight="1" spans="2:21">
      <c r="B111" s="80"/>
      <c r="C111" s="80"/>
      <c r="D111" s="80"/>
      <c r="E111" s="80"/>
      <c r="F111" s="80"/>
      <c r="G111" s="80"/>
      <c r="H111" s="84"/>
      <c r="I111" s="80"/>
      <c r="J111" s="80"/>
      <c r="K111" s="84"/>
      <c r="L111" s="80"/>
      <c r="M111" s="80"/>
      <c r="N111" s="80"/>
      <c r="O111" s="80"/>
      <c r="P111" s="80"/>
      <c r="Q111" s="80"/>
      <c r="R111" s="80"/>
      <c r="S111" s="80"/>
      <c r="T111" s="80"/>
      <c r="U111" s="85"/>
    </row>
    <row r="112" s="79" customFormat="1" customHeight="1" spans="2:21">
      <c r="B112" s="80"/>
      <c r="C112" s="80"/>
      <c r="D112" s="80"/>
      <c r="E112" s="80"/>
      <c r="F112" s="80"/>
      <c r="G112" s="80"/>
      <c r="H112" s="84"/>
      <c r="I112" s="80"/>
      <c r="J112" s="80"/>
      <c r="K112" s="84"/>
      <c r="L112" s="80"/>
      <c r="M112" s="80"/>
      <c r="N112" s="80"/>
      <c r="O112" s="80"/>
      <c r="P112" s="80"/>
      <c r="Q112" s="80"/>
      <c r="R112" s="80"/>
      <c r="S112" s="80"/>
      <c r="T112" s="80"/>
      <c r="U112" s="85"/>
    </row>
    <row r="113" s="79" customFormat="1" customHeight="1" spans="2:21">
      <c r="B113" s="80"/>
      <c r="C113" s="80"/>
      <c r="D113" s="80"/>
      <c r="E113" s="80"/>
      <c r="F113" s="80"/>
      <c r="G113" s="80"/>
      <c r="H113" s="84"/>
      <c r="I113" s="80"/>
      <c r="J113" s="80"/>
      <c r="K113" s="84"/>
      <c r="L113" s="80"/>
      <c r="M113" s="80"/>
      <c r="N113" s="80"/>
      <c r="O113" s="80"/>
      <c r="P113" s="80"/>
      <c r="Q113" s="80"/>
      <c r="R113" s="80"/>
      <c r="S113" s="80"/>
      <c r="T113" s="80"/>
      <c r="U113" s="85"/>
    </row>
    <row r="114" s="79" customFormat="1" customHeight="1" spans="2:21">
      <c r="B114" s="80"/>
      <c r="C114" s="80"/>
      <c r="D114" s="80"/>
      <c r="E114" s="80"/>
      <c r="F114" s="80"/>
      <c r="G114" s="80"/>
      <c r="H114" s="84"/>
      <c r="I114" s="80"/>
      <c r="J114" s="80"/>
      <c r="K114" s="84"/>
      <c r="L114" s="80"/>
      <c r="M114" s="80"/>
      <c r="N114" s="80"/>
      <c r="O114" s="80"/>
      <c r="P114" s="80"/>
      <c r="Q114" s="80"/>
      <c r="R114" s="80"/>
      <c r="S114" s="80"/>
      <c r="T114" s="80"/>
      <c r="U114" s="85"/>
    </row>
    <row r="115" s="79" customFormat="1" customHeight="1" spans="2:21">
      <c r="B115" s="80"/>
      <c r="C115" s="80"/>
      <c r="D115" s="80"/>
      <c r="E115" s="80"/>
      <c r="F115" s="80"/>
      <c r="G115" s="80"/>
      <c r="H115" s="84"/>
      <c r="I115" s="80"/>
      <c r="J115" s="80"/>
      <c r="K115" s="84"/>
      <c r="L115" s="80"/>
      <c r="M115" s="80"/>
      <c r="N115" s="80"/>
      <c r="O115" s="80"/>
      <c r="P115" s="80"/>
      <c r="Q115" s="80"/>
      <c r="R115" s="80"/>
      <c r="S115" s="80"/>
      <c r="T115" s="80"/>
      <c r="U115" s="85"/>
    </row>
    <row r="116" s="79" customFormat="1" customHeight="1" spans="2:21">
      <c r="B116" s="80"/>
      <c r="C116" s="80"/>
      <c r="D116" s="80"/>
      <c r="E116" s="80"/>
      <c r="F116" s="80"/>
      <c r="G116" s="80"/>
      <c r="H116" s="84"/>
      <c r="I116" s="80"/>
      <c r="J116" s="80"/>
      <c r="K116" s="84"/>
      <c r="L116" s="80"/>
      <c r="M116" s="80"/>
      <c r="N116" s="80"/>
      <c r="O116" s="80"/>
      <c r="P116" s="80"/>
      <c r="Q116" s="80"/>
      <c r="R116" s="80"/>
      <c r="S116" s="80"/>
      <c r="T116" s="80"/>
      <c r="U116" s="85"/>
    </row>
    <row r="117" s="79" customFormat="1" customHeight="1" spans="2:21">
      <c r="B117" s="80"/>
      <c r="C117" s="80"/>
      <c r="D117" s="80"/>
      <c r="E117" s="80"/>
      <c r="F117" s="80"/>
      <c r="G117" s="80"/>
      <c r="H117" s="84"/>
      <c r="I117" s="80"/>
      <c r="J117" s="80"/>
      <c r="K117" s="84"/>
      <c r="L117" s="80"/>
      <c r="M117" s="80"/>
      <c r="N117" s="80"/>
      <c r="O117" s="80"/>
      <c r="P117" s="80"/>
      <c r="Q117" s="80"/>
      <c r="R117" s="80"/>
      <c r="S117" s="80"/>
      <c r="T117" s="80"/>
      <c r="U117" s="85"/>
    </row>
    <row r="118" s="79" customFormat="1" customHeight="1" spans="2:21">
      <c r="B118" s="80"/>
      <c r="C118" s="80"/>
      <c r="D118" s="80"/>
      <c r="E118" s="80"/>
      <c r="F118" s="80"/>
      <c r="G118" s="80"/>
      <c r="H118" s="84"/>
      <c r="I118" s="80"/>
      <c r="J118" s="80"/>
      <c r="K118" s="84"/>
      <c r="L118" s="80"/>
      <c r="M118" s="80"/>
      <c r="N118" s="80"/>
      <c r="O118" s="80"/>
      <c r="P118" s="80"/>
      <c r="Q118" s="80"/>
      <c r="R118" s="80"/>
      <c r="S118" s="80"/>
      <c r="T118" s="80"/>
      <c r="U118" s="85"/>
    </row>
    <row r="119" s="79" customFormat="1" customHeight="1" spans="2:21">
      <c r="B119" s="80"/>
      <c r="C119" s="80"/>
      <c r="D119" s="80"/>
      <c r="E119" s="80"/>
      <c r="F119" s="80"/>
      <c r="G119" s="80"/>
      <c r="H119" s="84"/>
      <c r="I119" s="80"/>
      <c r="J119" s="80"/>
      <c r="K119" s="84"/>
      <c r="L119" s="80"/>
      <c r="M119" s="80"/>
      <c r="N119" s="80"/>
      <c r="O119" s="80"/>
      <c r="P119" s="80"/>
      <c r="Q119" s="80"/>
      <c r="R119" s="80"/>
      <c r="S119" s="80"/>
      <c r="T119" s="80"/>
      <c r="U119" s="85"/>
    </row>
    <row r="120" s="79" customFormat="1" customHeight="1" spans="2:21">
      <c r="B120" s="80"/>
      <c r="C120" s="80"/>
      <c r="D120" s="80"/>
      <c r="E120" s="80"/>
      <c r="F120" s="80"/>
      <c r="G120" s="80"/>
      <c r="H120" s="84"/>
      <c r="I120" s="80"/>
      <c r="J120" s="80"/>
      <c r="K120" s="84"/>
      <c r="L120" s="80"/>
      <c r="M120" s="80"/>
      <c r="N120" s="80"/>
      <c r="O120" s="80"/>
      <c r="P120" s="80"/>
      <c r="Q120" s="80"/>
      <c r="R120" s="80"/>
      <c r="S120" s="80"/>
      <c r="T120" s="80"/>
      <c r="U120" s="85"/>
    </row>
    <row r="121" s="79" customFormat="1" customHeight="1" spans="2:21">
      <c r="B121" s="80"/>
      <c r="C121" s="80"/>
      <c r="D121" s="80"/>
      <c r="E121" s="80"/>
      <c r="F121" s="80"/>
      <c r="G121" s="80"/>
      <c r="H121" s="84"/>
      <c r="I121" s="80"/>
      <c r="J121" s="80"/>
      <c r="K121" s="84"/>
      <c r="L121" s="80"/>
      <c r="M121" s="80"/>
      <c r="N121" s="80"/>
      <c r="O121" s="80"/>
      <c r="P121" s="80"/>
      <c r="Q121" s="80"/>
      <c r="R121" s="80"/>
      <c r="S121" s="80"/>
      <c r="T121" s="80"/>
      <c r="U121" s="85"/>
    </row>
    <row r="122" s="79" customFormat="1" customHeight="1" spans="2:21">
      <c r="B122" s="80"/>
      <c r="C122" s="80"/>
      <c r="D122" s="80"/>
      <c r="E122" s="80"/>
      <c r="F122" s="80"/>
      <c r="G122" s="80"/>
      <c r="H122" s="84"/>
      <c r="I122" s="80"/>
      <c r="J122" s="80"/>
      <c r="K122" s="84"/>
      <c r="L122" s="80"/>
      <c r="M122" s="80"/>
      <c r="N122" s="80"/>
      <c r="O122" s="80"/>
      <c r="P122" s="80"/>
      <c r="Q122" s="80"/>
      <c r="R122" s="80"/>
      <c r="S122" s="80"/>
      <c r="T122" s="80"/>
      <c r="U122" s="85"/>
    </row>
    <row r="123" s="79" customFormat="1" customHeight="1" spans="2:21">
      <c r="B123" s="80"/>
      <c r="C123" s="80"/>
      <c r="D123" s="80"/>
      <c r="E123" s="80"/>
      <c r="F123" s="80"/>
      <c r="G123" s="80"/>
      <c r="H123" s="84"/>
      <c r="I123" s="80"/>
      <c r="J123" s="80"/>
      <c r="K123" s="84"/>
      <c r="L123" s="80"/>
      <c r="M123" s="80"/>
      <c r="N123" s="80"/>
      <c r="O123" s="80"/>
      <c r="P123" s="80"/>
      <c r="Q123" s="80"/>
      <c r="R123" s="80"/>
      <c r="S123" s="80"/>
      <c r="T123" s="80"/>
      <c r="U123" s="85"/>
    </row>
    <row r="124" s="79" customFormat="1" customHeight="1" spans="2:21">
      <c r="B124" s="80"/>
      <c r="C124" s="80"/>
      <c r="D124" s="80"/>
      <c r="E124" s="80"/>
      <c r="F124" s="80"/>
      <c r="G124" s="80"/>
      <c r="H124" s="84"/>
      <c r="I124" s="80"/>
      <c r="J124" s="80"/>
      <c r="K124" s="84"/>
      <c r="L124" s="80"/>
      <c r="M124" s="80"/>
      <c r="N124" s="80"/>
      <c r="O124" s="80"/>
      <c r="P124" s="80"/>
      <c r="Q124" s="80"/>
      <c r="R124" s="80"/>
      <c r="S124" s="80"/>
      <c r="T124" s="80"/>
      <c r="U124" s="85"/>
    </row>
    <row r="125" s="79" customFormat="1" customHeight="1" spans="2:21">
      <c r="B125" s="80"/>
      <c r="C125" s="80"/>
      <c r="D125" s="80"/>
      <c r="E125" s="80"/>
      <c r="F125" s="80"/>
      <c r="G125" s="80"/>
      <c r="H125" s="84"/>
      <c r="I125" s="80"/>
      <c r="J125" s="80"/>
      <c r="K125" s="84"/>
      <c r="L125" s="80"/>
      <c r="M125" s="80"/>
      <c r="N125" s="80"/>
      <c r="O125" s="80"/>
      <c r="P125" s="80"/>
      <c r="Q125" s="80"/>
      <c r="R125" s="80"/>
      <c r="S125" s="80"/>
      <c r="T125" s="80"/>
      <c r="U125" s="85"/>
    </row>
    <row r="126" s="79" customFormat="1" customHeight="1" spans="2:21">
      <c r="B126" s="80"/>
      <c r="C126" s="80"/>
      <c r="D126" s="80"/>
      <c r="E126" s="80"/>
      <c r="F126" s="80"/>
      <c r="G126" s="80"/>
      <c r="H126" s="84"/>
      <c r="I126" s="80"/>
      <c r="J126" s="80"/>
      <c r="K126" s="84"/>
      <c r="L126" s="80"/>
      <c r="M126" s="80"/>
      <c r="N126" s="80"/>
      <c r="O126" s="80"/>
      <c r="P126" s="80"/>
      <c r="Q126" s="80"/>
      <c r="R126" s="80"/>
      <c r="S126" s="80"/>
      <c r="T126" s="80"/>
      <c r="U126" s="85"/>
    </row>
    <row r="127" s="79" customFormat="1" customHeight="1" spans="2:21">
      <c r="B127" s="80"/>
      <c r="C127" s="80"/>
      <c r="D127" s="80"/>
      <c r="E127" s="80"/>
      <c r="F127" s="80"/>
      <c r="G127" s="80"/>
      <c r="H127" s="84"/>
      <c r="I127" s="80"/>
      <c r="J127" s="80"/>
      <c r="K127" s="84"/>
      <c r="L127" s="80"/>
      <c r="M127" s="80"/>
      <c r="N127" s="80"/>
      <c r="O127" s="80"/>
      <c r="P127" s="80"/>
      <c r="Q127" s="80"/>
      <c r="R127" s="80"/>
      <c r="S127" s="80"/>
      <c r="T127" s="80"/>
      <c r="U127" s="85"/>
    </row>
    <row r="128" s="79" customFormat="1" customHeight="1" spans="2:21">
      <c r="B128" s="80"/>
      <c r="C128" s="80"/>
      <c r="D128" s="80"/>
      <c r="E128" s="80"/>
      <c r="F128" s="80"/>
      <c r="G128" s="80"/>
      <c r="H128" s="84"/>
      <c r="I128" s="80"/>
      <c r="J128" s="80"/>
      <c r="K128" s="84"/>
      <c r="L128" s="80"/>
      <c r="M128" s="80"/>
      <c r="N128" s="80"/>
      <c r="O128" s="80"/>
      <c r="P128" s="80"/>
      <c r="Q128" s="80"/>
      <c r="R128" s="80"/>
      <c r="S128" s="80"/>
      <c r="T128" s="80"/>
      <c r="U128" s="85"/>
    </row>
    <row r="129" s="79" customFormat="1" customHeight="1" spans="2:21">
      <c r="B129" s="80"/>
      <c r="C129" s="80"/>
      <c r="D129" s="80"/>
      <c r="E129" s="80"/>
      <c r="F129" s="80"/>
      <c r="G129" s="80"/>
      <c r="H129" s="84"/>
      <c r="I129" s="80"/>
      <c r="J129" s="80"/>
      <c r="K129" s="84"/>
      <c r="L129" s="80"/>
      <c r="M129" s="80"/>
      <c r="N129" s="80"/>
      <c r="O129" s="80"/>
      <c r="P129" s="80"/>
      <c r="Q129" s="80"/>
      <c r="R129" s="80"/>
      <c r="S129" s="80"/>
      <c r="T129" s="80"/>
      <c r="U129" s="85"/>
    </row>
    <row r="130" s="79" customFormat="1" customHeight="1" spans="2:21">
      <c r="B130" s="80"/>
      <c r="C130" s="80"/>
      <c r="D130" s="80"/>
      <c r="E130" s="80"/>
      <c r="F130" s="80"/>
      <c r="G130" s="80"/>
      <c r="H130" s="84"/>
      <c r="I130" s="80"/>
      <c r="J130" s="80"/>
      <c r="K130" s="84"/>
      <c r="L130" s="80"/>
      <c r="M130" s="80"/>
      <c r="N130" s="80"/>
      <c r="O130" s="80"/>
      <c r="P130" s="80"/>
      <c r="Q130" s="80"/>
      <c r="R130" s="80"/>
      <c r="S130" s="80"/>
      <c r="T130" s="80"/>
      <c r="U130" s="85"/>
    </row>
    <row r="131" s="79" customFormat="1" customHeight="1" spans="2:21">
      <c r="B131" s="80"/>
      <c r="C131" s="80"/>
      <c r="D131" s="80"/>
      <c r="E131" s="80"/>
      <c r="F131" s="80"/>
      <c r="G131" s="80"/>
      <c r="H131" s="84"/>
      <c r="I131" s="80"/>
      <c r="J131" s="80"/>
      <c r="K131" s="84"/>
      <c r="L131" s="80"/>
      <c r="M131" s="80"/>
      <c r="N131" s="80"/>
      <c r="O131" s="80"/>
      <c r="P131" s="80"/>
      <c r="Q131" s="80"/>
      <c r="R131" s="80"/>
      <c r="S131" s="80"/>
      <c r="T131" s="80"/>
      <c r="U131" s="85"/>
    </row>
    <row r="132" s="79" customFormat="1" customHeight="1" spans="2:21">
      <c r="B132" s="80"/>
      <c r="C132" s="80"/>
      <c r="D132" s="80"/>
      <c r="E132" s="80"/>
      <c r="F132" s="80"/>
      <c r="G132" s="80"/>
      <c r="H132" s="84"/>
      <c r="I132" s="80"/>
      <c r="J132" s="80"/>
      <c r="K132" s="84"/>
      <c r="L132" s="80"/>
      <c r="M132" s="80"/>
      <c r="N132" s="80"/>
      <c r="O132" s="80"/>
      <c r="P132" s="80"/>
      <c r="Q132" s="80"/>
      <c r="R132" s="80"/>
      <c r="S132" s="80"/>
      <c r="T132" s="80"/>
      <c r="U132" s="85"/>
    </row>
    <row r="133" s="79" customFormat="1" customHeight="1" spans="2:21">
      <c r="B133" s="80"/>
      <c r="C133" s="80"/>
      <c r="D133" s="80"/>
      <c r="E133" s="80"/>
      <c r="F133" s="80"/>
      <c r="G133" s="80"/>
      <c r="H133" s="84"/>
      <c r="I133" s="80"/>
      <c r="J133" s="80"/>
      <c r="K133" s="84"/>
      <c r="L133" s="80"/>
      <c r="M133" s="80"/>
      <c r="N133" s="80"/>
      <c r="O133" s="80"/>
      <c r="P133" s="80"/>
      <c r="Q133" s="80"/>
      <c r="R133" s="80"/>
      <c r="S133" s="80"/>
      <c r="T133" s="80"/>
      <c r="U133" s="85"/>
    </row>
    <row r="134" s="79" customFormat="1" customHeight="1" spans="2:21">
      <c r="B134" s="80"/>
      <c r="C134" s="80"/>
      <c r="D134" s="80"/>
      <c r="E134" s="80"/>
      <c r="F134" s="80"/>
      <c r="G134" s="80"/>
      <c r="H134" s="84"/>
      <c r="I134" s="80"/>
      <c r="J134" s="80"/>
      <c r="K134" s="84"/>
      <c r="L134" s="80"/>
      <c r="M134" s="80"/>
      <c r="N134" s="80"/>
      <c r="O134" s="80"/>
      <c r="P134" s="80"/>
      <c r="Q134" s="80"/>
      <c r="R134" s="80"/>
      <c r="S134" s="80"/>
      <c r="T134" s="80"/>
      <c r="U134" s="85"/>
    </row>
    <row r="135" s="79" customFormat="1" customHeight="1" spans="2:21">
      <c r="B135" s="80"/>
      <c r="C135" s="80"/>
      <c r="D135" s="80"/>
      <c r="E135" s="80"/>
      <c r="F135" s="80"/>
      <c r="G135" s="80"/>
      <c r="H135" s="84"/>
      <c r="I135" s="80"/>
      <c r="J135" s="80"/>
      <c r="K135" s="84"/>
      <c r="L135" s="80"/>
      <c r="M135" s="80"/>
      <c r="N135" s="80"/>
      <c r="O135" s="80"/>
      <c r="P135" s="80"/>
      <c r="Q135" s="80"/>
      <c r="R135" s="80"/>
      <c r="S135" s="80"/>
      <c r="T135" s="80"/>
      <c r="U135" s="85"/>
    </row>
    <row r="136" s="79" customFormat="1" customHeight="1" spans="2:21">
      <c r="B136" s="80"/>
      <c r="C136" s="80"/>
      <c r="D136" s="80"/>
      <c r="E136" s="80"/>
      <c r="F136" s="80"/>
      <c r="G136" s="80"/>
      <c r="H136" s="84"/>
      <c r="I136" s="80"/>
      <c r="J136" s="80"/>
      <c r="K136" s="84"/>
      <c r="L136" s="80"/>
      <c r="M136" s="80"/>
      <c r="N136" s="80"/>
      <c r="O136" s="80"/>
      <c r="P136" s="80"/>
      <c r="Q136" s="80"/>
      <c r="R136" s="80"/>
      <c r="S136" s="80"/>
      <c r="T136" s="80"/>
      <c r="U136" s="85"/>
    </row>
    <row r="137" s="79" customFormat="1" customHeight="1" spans="2:21">
      <c r="B137" s="80"/>
      <c r="C137" s="80"/>
      <c r="D137" s="80"/>
      <c r="E137" s="80"/>
      <c r="F137" s="80"/>
      <c r="G137" s="80"/>
      <c r="H137" s="84"/>
      <c r="I137" s="80"/>
      <c r="J137" s="80"/>
      <c r="K137" s="84"/>
      <c r="L137" s="80"/>
      <c r="M137" s="80"/>
      <c r="N137" s="80"/>
      <c r="O137" s="80"/>
      <c r="P137" s="80"/>
      <c r="Q137" s="80"/>
      <c r="R137" s="80"/>
      <c r="S137" s="80"/>
      <c r="T137" s="80"/>
      <c r="U137" s="85"/>
    </row>
    <row r="138" s="79" customFormat="1" customHeight="1" spans="2:21">
      <c r="B138" s="80"/>
      <c r="C138" s="80"/>
      <c r="D138" s="80"/>
      <c r="E138" s="80"/>
      <c r="F138" s="80"/>
      <c r="G138" s="80"/>
      <c r="H138" s="84"/>
      <c r="I138" s="80"/>
      <c r="J138" s="80"/>
      <c r="K138" s="84"/>
      <c r="L138" s="80"/>
      <c r="M138" s="80"/>
      <c r="N138" s="80"/>
      <c r="O138" s="80"/>
      <c r="P138" s="80"/>
      <c r="Q138" s="80"/>
      <c r="R138" s="80"/>
      <c r="S138" s="80"/>
      <c r="T138" s="80"/>
      <c r="U138" s="85"/>
    </row>
    <row r="139" s="79" customFormat="1" customHeight="1" spans="2:21">
      <c r="B139" s="80"/>
      <c r="C139" s="80"/>
      <c r="D139" s="80"/>
      <c r="E139" s="80"/>
      <c r="F139" s="80"/>
      <c r="G139" s="80"/>
      <c r="H139" s="84"/>
      <c r="I139" s="80"/>
      <c r="J139" s="80"/>
      <c r="K139" s="84"/>
      <c r="L139" s="80"/>
      <c r="M139" s="80"/>
      <c r="N139" s="80"/>
      <c r="O139" s="80"/>
      <c r="P139" s="80"/>
      <c r="Q139" s="80"/>
      <c r="R139" s="80"/>
      <c r="S139" s="80"/>
      <c r="T139" s="80"/>
      <c r="U139" s="85"/>
    </row>
    <row r="140" s="79" customFormat="1" customHeight="1" spans="2:21">
      <c r="B140" s="80"/>
      <c r="C140" s="80"/>
      <c r="D140" s="80"/>
      <c r="E140" s="80"/>
      <c r="F140" s="80"/>
      <c r="G140" s="80"/>
      <c r="H140" s="84"/>
      <c r="I140" s="80"/>
      <c r="J140" s="80"/>
      <c r="K140" s="84"/>
      <c r="L140" s="80"/>
      <c r="M140" s="80"/>
      <c r="N140" s="80"/>
      <c r="O140" s="80"/>
      <c r="P140" s="80"/>
      <c r="Q140" s="80"/>
      <c r="R140" s="80"/>
      <c r="S140" s="80"/>
      <c r="T140" s="80"/>
      <c r="U140" s="85"/>
    </row>
    <row r="141" s="79" customFormat="1" customHeight="1" spans="2:21">
      <c r="B141" s="80"/>
      <c r="C141" s="80"/>
      <c r="D141" s="80"/>
      <c r="E141" s="80"/>
      <c r="F141" s="80"/>
      <c r="G141" s="80"/>
      <c r="H141" s="84"/>
      <c r="I141" s="80"/>
      <c r="J141" s="80"/>
      <c r="K141" s="84"/>
      <c r="L141" s="80"/>
      <c r="M141" s="80"/>
      <c r="N141" s="80"/>
      <c r="O141" s="80"/>
      <c r="P141" s="80"/>
      <c r="Q141" s="80"/>
      <c r="R141" s="80"/>
      <c r="S141" s="80"/>
      <c r="T141" s="80"/>
      <c r="U141" s="85"/>
    </row>
    <row r="142" s="79" customFormat="1" customHeight="1" spans="2:21">
      <c r="B142" s="80"/>
      <c r="C142" s="80"/>
      <c r="D142" s="80"/>
      <c r="E142" s="80"/>
      <c r="F142" s="80"/>
      <c r="G142" s="80"/>
      <c r="H142" s="84"/>
      <c r="I142" s="80"/>
      <c r="J142" s="80"/>
      <c r="K142" s="84"/>
      <c r="L142" s="80"/>
      <c r="M142" s="80"/>
      <c r="N142" s="80"/>
      <c r="O142" s="80"/>
      <c r="P142" s="80"/>
      <c r="Q142" s="80"/>
      <c r="R142" s="80"/>
      <c r="S142" s="80"/>
      <c r="T142" s="80"/>
      <c r="U142" s="85"/>
    </row>
    <row r="143" s="79" customFormat="1" customHeight="1" spans="2:21">
      <c r="B143" s="80"/>
      <c r="C143" s="80"/>
      <c r="D143" s="80"/>
      <c r="E143" s="80"/>
      <c r="F143" s="80"/>
      <c r="G143" s="80"/>
      <c r="H143" s="84"/>
      <c r="I143" s="80"/>
      <c r="J143" s="80"/>
      <c r="K143" s="84"/>
      <c r="L143" s="80"/>
      <c r="M143" s="80"/>
      <c r="N143" s="80"/>
      <c r="O143" s="80"/>
      <c r="P143" s="80"/>
      <c r="Q143" s="80"/>
      <c r="R143" s="80"/>
      <c r="S143" s="80"/>
      <c r="T143" s="80"/>
      <c r="U143" s="85"/>
    </row>
    <row r="144" s="79" customFormat="1" customHeight="1" spans="2:21">
      <c r="B144" s="80"/>
      <c r="C144" s="80"/>
      <c r="D144" s="80"/>
      <c r="E144" s="80"/>
      <c r="F144" s="80"/>
      <c r="G144" s="80"/>
      <c r="H144" s="84"/>
      <c r="I144" s="80"/>
      <c r="J144" s="80"/>
      <c r="K144" s="84"/>
      <c r="L144" s="80"/>
      <c r="M144" s="80"/>
      <c r="N144" s="80"/>
      <c r="O144" s="80"/>
      <c r="P144" s="80"/>
      <c r="Q144" s="80"/>
      <c r="R144" s="80"/>
      <c r="S144" s="80"/>
      <c r="T144" s="80"/>
      <c r="U144" s="85"/>
    </row>
    <row r="145" s="79" customFormat="1" customHeight="1" spans="2:21">
      <c r="B145" s="80"/>
      <c r="C145" s="80"/>
      <c r="D145" s="80"/>
      <c r="E145" s="80"/>
      <c r="F145" s="80"/>
      <c r="G145" s="80"/>
      <c r="H145" s="84"/>
      <c r="I145" s="80"/>
      <c r="J145" s="80"/>
      <c r="K145" s="84"/>
      <c r="L145" s="80"/>
      <c r="M145" s="80"/>
      <c r="N145" s="80"/>
      <c r="O145" s="80"/>
      <c r="P145" s="80"/>
      <c r="Q145" s="80"/>
      <c r="R145" s="80"/>
      <c r="S145" s="80"/>
      <c r="T145" s="80"/>
      <c r="U145" s="85"/>
    </row>
    <row r="146" s="79" customFormat="1" customHeight="1" spans="2:21">
      <c r="B146" s="80"/>
      <c r="C146" s="80"/>
      <c r="D146" s="80"/>
      <c r="E146" s="80"/>
      <c r="F146" s="80"/>
      <c r="G146" s="80"/>
      <c r="H146" s="84"/>
      <c r="I146" s="80"/>
      <c r="J146" s="80"/>
      <c r="K146" s="84"/>
      <c r="L146" s="80"/>
      <c r="M146" s="80"/>
      <c r="N146" s="80"/>
      <c r="O146" s="80"/>
      <c r="P146" s="80"/>
      <c r="Q146" s="80"/>
      <c r="R146" s="80"/>
      <c r="S146" s="80"/>
      <c r="T146" s="80"/>
      <c r="U146" s="85"/>
    </row>
    <row r="147" s="79" customFormat="1" customHeight="1" spans="2:21">
      <c r="B147" s="80"/>
      <c r="C147" s="80"/>
      <c r="D147" s="80"/>
      <c r="E147" s="80"/>
      <c r="F147" s="80"/>
      <c r="G147" s="80"/>
      <c r="H147" s="84"/>
      <c r="I147" s="80"/>
      <c r="J147" s="80"/>
      <c r="K147" s="84"/>
      <c r="L147" s="80"/>
      <c r="M147" s="80"/>
      <c r="N147" s="80"/>
      <c r="O147" s="80"/>
      <c r="P147" s="80"/>
      <c r="Q147" s="80"/>
      <c r="R147" s="80"/>
      <c r="S147" s="80"/>
      <c r="T147" s="80"/>
      <c r="U147" s="85"/>
    </row>
    <row r="148" s="79" customFormat="1" customHeight="1" spans="2:21">
      <c r="B148" s="80"/>
      <c r="C148" s="80"/>
      <c r="D148" s="80"/>
      <c r="E148" s="80"/>
      <c r="F148" s="80"/>
      <c r="G148" s="80"/>
      <c r="H148" s="84"/>
      <c r="I148" s="80"/>
      <c r="J148" s="80"/>
      <c r="K148" s="84"/>
      <c r="L148" s="80"/>
      <c r="M148" s="80"/>
      <c r="N148" s="80"/>
      <c r="O148" s="80"/>
      <c r="P148" s="80"/>
      <c r="Q148" s="80"/>
      <c r="R148" s="80"/>
      <c r="S148" s="80"/>
      <c r="T148" s="80"/>
      <c r="U148" s="85"/>
    </row>
    <row r="149" s="79" customFormat="1" customHeight="1" spans="2:21">
      <c r="B149" s="80"/>
      <c r="C149" s="80"/>
      <c r="D149" s="80"/>
      <c r="E149" s="80"/>
      <c r="F149" s="80"/>
      <c r="G149" s="80"/>
      <c r="H149" s="84"/>
      <c r="I149" s="80"/>
      <c r="J149" s="80"/>
      <c r="K149" s="84"/>
      <c r="L149" s="80"/>
      <c r="M149" s="80"/>
      <c r="N149" s="80"/>
      <c r="O149" s="80"/>
      <c r="P149" s="80"/>
      <c r="Q149" s="80"/>
      <c r="R149" s="80"/>
      <c r="S149" s="80"/>
      <c r="T149" s="80"/>
      <c r="U149" s="85"/>
    </row>
    <row r="150" s="79" customFormat="1" customHeight="1" spans="2:21">
      <c r="B150" s="80"/>
      <c r="C150" s="80"/>
      <c r="D150" s="80"/>
      <c r="E150" s="80"/>
      <c r="F150" s="80"/>
      <c r="G150" s="80"/>
      <c r="H150" s="84"/>
      <c r="I150" s="80"/>
      <c r="J150" s="80"/>
      <c r="K150" s="84"/>
      <c r="L150" s="80"/>
      <c r="M150" s="80"/>
      <c r="N150" s="80"/>
      <c r="O150" s="80"/>
      <c r="P150" s="80"/>
      <c r="Q150" s="80"/>
      <c r="R150" s="80"/>
      <c r="S150" s="80"/>
      <c r="T150" s="80"/>
      <c r="U150" s="85"/>
    </row>
    <row r="151" s="79" customFormat="1" customHeight="1" spans="2:21">
      <c r="B151" s="80"/>
      <c r="C151" s="80"/>
      <c r="D151" s="80"/>
      <c r="E151" s="80"/>
      <c r="F151" s="80"/>
      <c r="G151" s="80"/>
      <c r="H151" s="84"/>
      <c r="I151" s="80"/>
      <c r="J151" s="80"/>
      <c r="K151" s="84"/>
      <c r="L151" s="80"/>
      <c r="M151" s="80"/>
      <c r="N151" s="80"/>
      <c r="O151" s="80"/>
      <c r="P151" s="80"/>
      <c r="Q151" s="80"/>
      <c r="R151" s="80"/>
      <c r="S151" s="80"/>
      <c r="T151" s="80"/>
      <c r="U151" s="85"/>
    </row>
    <row r="152" s="79" customFormat="1" customHeight="1" spans="2:21">
      <c r="B152" s="80"/>
      <c r="C152" s="80"/>
      <c r="D152" s="80"/>
      <c r="E152" s="80"/>
      <c r="F152" s="80"/>
      <c r="G152" s="80"/>
      <c r="H152" s="84"/>
      <c r="I152" s="80"/>
      <c r="J152" s="80"/>
      <c r="K152" s="84"/>
      <c r="L152" s="80"/>
      <c r="M152" s="80"/>
      <c r="N152" s="80"/>
      <c r="O152" s="80"/>
      <c r="P152" s="80"/>
      <c r="Q152" s="80"/>
      <c r="R152" s="80"/>
      <c r="S152" s="80"/>
      <c r="T152" s="80"/>
      <c r="U152" s="85"/>
    </row>
    <row r="153" s="79" customFormat="1" customHeight="1" spans="2:21">
      <c r="B153" s="80"/>
      <c r="C153" s="80"/>
      <c r="D153" s="80"/>
      <c r="E153" s="80"/>
      <c r="F153" s="80"/>
      <c r="G153" s="80"/>
      <c r="H153" s="84"/>
      <c r="I153" s="80"/>
      <c r="J153" s="80"/>
      <c r="K153" s="84"/>
      <c r="L153" s="80"/>
      <c r="M153" s="80"/>
      <c r="N153" s="80"/>
      <c r="O153" s="80"/>
      <c r="P153" s="80"/>
      <c r="Q153" s="80"/>
      <c r="R153" s="80"/>
      <c r="S153" s="80"/>
      <c r="T153" s="80"/>
      <c r="U153" s="85"/>
    </row>
    <row r="154" s="79" customFormat="1" customHeight="1" spans="2:21">
      <c r="B154" s="80"/>
      <c r="C154" s="80"/>
      <c r="D154" s="80"/>
      <c r="E154" s="80"/>
      <c r="F154" s="80"/>
      <c r="G154" s="80"/>
      <c r="H154" s="84"/>
      <c r="I154" s="80"/>
      <c r="J154" s="80"/>
      <c r="K154" s="84"/>
      <c r="L154" s="80"/>
      <c r="M154" s="80"/>
      <c r="N154" s="80"/>
      <c r="O154" s="80"/>
      <c r="P154" s="80"/>
      <c r="Q154" s="80"/>
      <c r="R154" s="80"/>
      <c r="S154" s="80"/>
      <c r="T154" s="80"/>
      <c r="U154" s="85"/>
    </row>
    <row r="155" s="79" customFormat="1" customHeight="1" spans="2:21">
      <c r="B155" s="80"/>
      <c r="C155" s="80"/>
      <c r="D155" s="80"/>
      <c r="E155" s="80"/>
      <c r="F155" s="80"/>
      <c r="G155" s="80"/>
      <c r="H155" s="84"/>
      <c r="I155" s="80"/>
      <c r="J155" s="80"/>
      <c r="K155" s="84"/>
      <c r="L155" s="80"/>
      <c r="M155" s="80"/>
      <c r="N155" s="80"/>
      <c r="O155" s="80"/>
      <c r="P155" s="80"/>
      <c r="Q155" s="80"/>
      <c r="R155" s="80"/>
      <c r="S155" s="80"/>
      <c r="T155" s="80"/>
      <c r="U155" s="85"/>
    </row>
    <row r="156" s="79" customFormat="1" customHeight="1" spans="2:21">
      <c r="B156" s="80"/>
      <c r="C156" s="80"/>
      <c r="D156" s="80"/>
      <c r="E156" s="80"/>
      <c r="F156" s="80"/>
      <c r="G156" s="80"/>
      <c r="H156" s="84"/>
      <c r="I156" s="80"/>
      <c r="J156" s="80"/>
      <c r="K156" s="84"/>
      <c r="L156" s="80"/>
      <c r="M156" s="80"/>
      <c r="N156" s="80"/>
      <c r="O156" s="80"/>
      <c r="P156" s="80"/>
      <c r="Q156" s="80"/>
      <c r="R156" s="80"/>
      <c r="S156" s="80"/>
      <c r="T156" s="80"/>
      <c r="U156" s="85"/>
    </row>
    <row r="157" s="79" customFormat="1" customHeight="1" spans="2:21">
      <c r="B157" s="80"/>
      <c r="C157" s="80"/>
      <c r="D157" s="80"/>
      <c r="E157" s="80"/>
      <c r="F157" s="80"/>
      <c r="G157" s="80"/>
      <c r="H157" s="84"/>
      <c r="I157" s="80"/>
      <c r="J157" s="80"/>
      <c r="K157" s="84"/>
      <c r="L157" s="80"/>
      <c r="M157" s="80"/>
      <c r="N157" s="80"/>
      <c r="O157" s="80"/>
      <c r="P157" s="80"/>
      <c r="Q157" s="80"/>
      <c r="R157" s="80"/>
      <c r="S157" s="80"/>
      <c r="T157" s="80"/>
      <c r="U157" s="85"/>
    </row>
    <row r="158" s="79" customFormat="1" customHeight="1" spans="2:21">
      <c r="B158" s="80"/>
      <c r="C158" s="80"/>
      <c r="D158" s="80"/>
      <c r="E158" s="80"/>
      <c r="F158" s="80"/>
      <c r="G158" s="80"/>
      <c r="H158" s="84"/>
      <c r="I158" s="80"/>
      <c r="J158" s="80"/>
      <c r="K158" s="84"/>
      <c r="L158" s="80"/>
      <c r="M158" s="80"/>
      <c r="N158" s="80"/>
      <c r="O158" s="80"/>
      <c r="P158" s="80"/>
      <c r="Q158" s="80"/>
      <c r="R158" s="80"/>
      <c r="S158" s="80"/>
      <c r="T158" s="80"/>
      <c r="U158" s="85"/>
    </row>
    <row r="159" s="79" customFormat="1" customHeight="1" spans="2:21">
      <c r="B159" s="80"/>
      <c r="C159" s="80"/>
      <c r="D159" s="80"/>
      <c r="E159" s="80"/>
      <c r="F159" s="80"/>
      <c r="G159" s="80"/>
      <c r="H159" s="84"/>
      <c r="I159" s="80"/>
      <c r="J159" s="80"/>
      <c r="K159" s="84"/>
      <c r="L159" s="80"/>
      <c r="M159" s="80"/>
      <c r="N159" s="80"/>
      <c r="O159" s="80"/>
      <c r="P159" s="80"/>
      <c r="Q159" s="80"/>
      <c r="R159" s="80"/>
      <c r="S159" s="80"/>
      <c r="T159" s="80"/>
      <c r="U159" s="85"/>
    </row>
    <row r="160" s="79" customFormat="1" customHeight="1" spans="2:21">
      <c r="B160" s="80"/>
      <c r="C160" s="80"/>
      <c r="D160" s="80"/>
      <c r="E160" s="80"/>
      <c r="F160" s="80"/>
      <c r="G160" s="80"/>
      <c r="H160" s="84"/>
      <c r="I160" s="80"/>
      <c r="J160" s="80"/>
      <c r="K160" s="84"/>
      <c r="L160" s="80"/>
      <c r="M160" s="80"/>
      <c r="N160" s="80"/>
      <c r="O160" s="80"/>
      <c r="P160" s="80"/>
      <c r="Q160" s="80"/>
      <c r="R160" s="80"/>
      <c r="S160" s="80"/>
      <c r="T160" s="80"/>
      <c r="U160" s="85"/>
    </row>
    <row r="161" s="79" customFormat="1" customHeight="1" spans="2:21">
      <c r="B161" s="80"/>
      <c r="C161" s="80"/>
      <c r="D161" s="80"/>
      <c r="E161" s="80"/>
      <c r="F161" s="80"/>
      <c r="G161" s="80"/>
      <c r="H161" s="84"/>
      <c r="I161" s="80"/>
      <c r="J161" s="80"/>
      <c r="K161" s="84"/>
      <c r="L161" s="80"/>
      <c r="M161" s="80"/>
      <c r="N161" s="80"/>
      <c r="O161" s="80"/>
      <c r="P161" s="80"/>
      <c r="Q161" s="80"/>
      <c r="R161" s="80"/>
      <c r="S161" s="80"/>
      <c r="T161" s="80"/>
      <c r="U161" s="85"/>
    </row>
    <row r="162" s="79" customFormat="1" customHeight="1" spans="2:21">
      <c r="B162" s="80"/>
      <c r="C162" s="80"/>
      <c r="D162" s="80"/>
      <c r="E162" s="80"/>
      <c r="F162" s="80"/>
      <c r="G162" s="80"/>
      <c r="H162" s="84"/>
      <c r="I162" s="80"/>
      <c r="J162" s="80"/>
      <c r="K162" s="84"/>
      <c r="L162" s="80"/>
      <c r="M162" s="80"/>
      <c r="N162" s="80"/>
      <c r="O162" s="80"/>
      <c r="P162" s="80"/>
      <c r="Q162" s="80"/>
      <c r="R162" s="80"/>
      <c r="S162" s="80"/>
      <c r="T162" s="80"/>
      <c r="U162" s="85"/>
    </row>
    <row r="163" s="79" customFormat="1" customHeight="1" spans="2:21">
      <c r="B163" s="80"/>
      <c r="C163" s="80"/>
      <c r="D163" s="80"/>
      <c r="E163" s="80"/>
      <c r="F163" s="80"/>
      <c r="G163" s="80"/>
      <c r="H163" s="84"/>
      <c r="I163" s="80"/>
      <c r="J163" s="80"/>
      <c r="K163" s="84"/>
      <c r="L163" s="80"/>
      <c r="M163" s="80"/>
      <c r="N163" s="80"/>
      <c r="O163" s="80"/>
      <c r="P163" s="80"/>
      <c r="Q163" s="80"/>
      <c r="R163" s="80"/>
      <c r="S163" s="80"/>
      <c r="T163" s="80"/>
      <c r="U163" s="85"/>
    </row>
    <row r="164" s="79" customFormat="1" customHeight="1" spans="2:21">
      <c r="B164" s="80"/>
      <c r="C164" s="80"/>
      <c r="D164" s="80"/>
      <c r="E164" s="80"/>
      <c r="F164" s="80"/>
      <c r="G164" s="80"/>
      <c r="H164" s="84"/>
      <c r="I164" s="80"/>
      <c r="J164" s="80"/>
      <c r="K164" s="84"/>
      <c r="L164" s="80"/>
      <c r="M164" s="80"/>
      <c r="N164" s="80"/>
      <c r="O164" s="80"/>
      <c r="P164" s="80"/>
      <c r="Q164" s="80"/>
      <c r="R164" s="80"/>
      <c r="S164" s="80"/>
      <c r="T164" s="80"/>
      <c r="U164" s="85"/>
    </row>
    <row r="165" s="79" customFormat="1" customHeight="1" spans="2:21">
      <c r="B165" s="80"/>
      <c r="C165" s="80"/>
      <c r="D165" s="80"/>
      <c r="E165" s="80"/>
      <c r="F165" s="80"/>
      <c r="G165" s="80"/>
      <c r="H165" s="84"/>
      <c r="I165" s="80"/>
      <c r="J165" s="80"/>
      <c r="K165" s="84"/>
      <c r="L165" s="80"/>
      <c r="M165" s="80"/>
      <c r="N165" s="80"/>
      <c r="O165" s="80"/>
      <c r="P165" s="80"/>
      <c r="Q165" s="80"/>
      <c r="R165" s="80"/>
      <c r="S165" s="80"/>
      <c r="T165" s="80"/>
      <c r="U165" s="85"/>
    </row>
    <row r="166" s="79" customFormat="1" customHeight="1" spans="2:21">
      <c r="B166" s="80"/>
      <c r="C166" s="80"/>
      <c r="D166" s="80"/>
      <c r="E166" s="80"/>
      <c r="F166" s="80"/>
      <c r="G166" s="80"/>
      <c r="H166" s="84"/>
      <c r="I166" s="80"/>
      <c r="J166" s="80"/>
      <c r="K166" s="84"/>
      <c r="L166" s="80"/>
      <c r="M166" s="80"/>
      <c r="N166" s="80"/>
      <c r="O166" s="80"/>
      <c r="P166" s="80"/>
      <c r="Q166" s="80"/>
      <c r="R166" s="80"/>
      <c r="S166" s="80"/>
      <c r="T166" s="80"/>
      <c r="U166" s="85"/>
    </row>
    <row r="167" s="79" customFormat="1" customHeight="1" spans="2:21">
      <c r="B167" s="80"/>
      <c r="C167" s="80"/>
      <c r="D167" s="80"/>
      <c r="E167" s="80"/>
      <c r="F167" s="80"/>
      <c r="G167" s="80"/>
      <c r="H167" s="84"/>
      <c r="I167" s="80"/>
      <c r="J167" s="80"/>
      <c r="K167" s="84"/>
      <c r="L167" s="80"/>
      <c r="M167" s="80"/>
      <c r="N167" s="80"/>
      <c r="O167" s="80"/>
      <c r="P167" s="80"/>
      <c r="Q167" s="80"/>
      <c r="R167" s="80"/>
      <c r="S167" s="80"/>
      <c r="T167" s="80"/>
      <c r="U167" s="85"/>
    </row>
    <row r="168" s="79" customFormat="1" customHeight="1" spans="2:21">
      <c r="B168" s="80"/>
      <c r="C168" s="80"/>
      <c r="D168" s="80"/>
      <c r="E168" s="80"/>
      <c r="F168" s="80"/>
      <c r="G168" s="80"/>
      <c r="H168" s="84"/>
      <c r="I168" s="80"/>
      <c r="J168" s="80"/>
      <c r="K168" s="84"/>
      <c r="L168" s="80"/>
      <c r="M168" s="80"/>
      <c r="N168" s="80"/>
      <c r="O168" s="80"/>
      <c r="P168" s="80"/>
      <c r="Q168" s="80"/>
      <c r="R168" s="80"/>
      <c r="S168" s="80"/>
      <c r="T168" s="80"/>
      <c r="U168" s="85"/>
    </row>
    <row r="169" s="79" customFormat="1" customHeight="1" spans="2:21">
      <c r="B169" s="80"/>
      <c r="C169" s="80"/>
      <c r="D169" s="80"/>
      <c r="E169" s="80"/>
      <c r="F169" s="80"/>
      <c r="G169" s="80"/>
      <c r="H169" s="84"/>
      <c r="I169" s="80"/>
      <c r="J169" s="80"/>
      <c r="K169" s="84"/>
      <c r="L169" s="80"/>
      <c r="M169" s="80"/>
      <c r="N169" s="80"/>
      <c r="O169" s="80"/>
      <c r="P169" s="80"/>
      <c r="Q169" s="80"/>
      <c r="R169" s="80"/>
      <c r="S169" s="80"/>
      <c r="T169" s="80"/>
      <c r="U169" s="85"/>
    </row>
    <row r="170" s="79" customFormat="1" customHeight="1" spans="2:21">
      <c r="B170" s="80"/>
      <c r="C170" s="80"/>
      <c r="D170" s="80"/>
      <c r="E170" s="80"/>
      <c r="F170" s="80"/>
      <c r="G170" s="80"/>
      <c r="H170" s="84"/>
      <c r="I170" s="80"/>
      <c r="J170" s="80"/>
      <c r="K170" s="84"/>
      <c r="L170" s="80"/>
      <c r="M170" s="80"/>
      <c r="N170" s="80"/>
      <c r="O170" s="80"/>
      <c r="P170" s="80"/>
      <c r="Q170" s="80"/>
      <c r="R170" s="80"/>
      <c r="S170" s="80"/>
      <c r="T170" s="80"/>
      <c r="U170" s="85"/>
    </row>
    <row r="171" s="79" customFormat="1" customHeight="1" spans="2:21">
      <c r="B171" s="80"/>
      <c r="C171" s="80"/>
      <c r="D171" s="80"/>
      <c r="E171" s="80"/>
      <c r="F171" s="80"/>
      <c r="G171" s="80"/>
      <c r="H171" s="84"/>
      <c r="I171" s="80"/>
      <c r="J171" s="80"/>
      <c r="K171" s="84"/>
      <c r="L171" s="80"/>
      <c r="M171" s="80"/>
      <c r="N171" s="80"/>
      <c r="O171" s="80"/>
      <c r="P171" s="80"/>
      <c r="Q171" s="80"/>
      <c r="R171" s="80"/>
      <c r="S171" s="80"/>
      <c r="T171" s="80"/>
      <c r="U171" s="85"/>
    </row>
    <row r="172" s="79" customFormat="1" customHeight="1" spans="2:21">
      <c r="B172" s="80"/>
      <c r="C172" s="80"/>
      <c r="D172" s="80"/>
      <c r="E172" s="80"/>
      <c r="F172" s="80"/>
      <c r="G172" s="80"/>
      <c r="H172" s="84"/>
      <c r="I172" s="80"/>
      <c r="J172" s="80"/>
      <c r="K172" s="84"/>
      <c r="L172" s="80"/>
      <c r="M172" s="80"/>
      <c r="N172" s="80"/>
      <c r="O172" s="80"/>
      <c r="P172" s="80"/>
      <c r="Q172" s="80"/>
      <c r="R172" s="80"/>
      <c r="S172" s="80"/>
      <c r="T172" s="80"/>
      <c r="U172" s="85"/>
    </row>
    <row r="173" s="79" customFormat="1" customHeight="1" spans="2:21">
      <c r="B173" s="80"/>
      <c r="C173" s="80"/>
      <c r="D173" s="80"/>
      <c r="E173" s="80"/>
      <c r="F173" s="80"/>
      <c r="G173" s="80"/>
      <c r="H173" s="84"/>
      <c r="I173" s="80"/>
      <c r="J173" s="80"/>
      <c r="K173" s="84"/>
      <c r="L173" s="80"/>
      <c r="M173" s="80"/>
      <c r="N173" s="80"/>
      <c r="O173" s="80"/>
      <c r="P173" s="80"/>
      <c r="Q173" s="80"/>
      <c r="R173" s="80"/>
      <c r="S173" s="80"/>
      <c r="T173" s="80"/>
      <c r="U173" s="85"/>
    </row>
    <row r="174" s="79" customFormat="1" customHeight="1" spans="2:21">
      <c r="B174" s="80"/>
      <c r="C174" s="80"/>
      <c r="D174" s="80"/>
      <c r="E174" s="80"/>
      <c r="F174" s="80"/>
      <c r="G174" s="80"/>
      <c r="H174" s="84"/>
      <c r="I174" s="80"/>
      <c r="J174" s="80"/>
      <c r="K174" s="84"/>
      <c r="L174" s="80"/>
      <c r="M174" s="80"/>
      <c r="N174" s="80"/>
      <c r="O174" s="80"/>
      <c r="P174" s="80"/>
      <c r="Q174" s="80"/>
      <c r="R174" s="80"/>
      <c r="S174" s="80"/>
      <c r="T174" s="80"/>
      <c r="U174" s="85"/>
    </row>
    <row r="175" s="79" customFormat="1" customHeight="1" spans="2:21">
      <c r="B175" s="80"/>
      <c r="C175" s="80"/>
      <c r="D175" s="80"/>
      <c r="E175" s="80"/>
      <c r="F175" s="80"/>
      <c r="G175" s="80"/>
      <c r="H175" s="84"/>
      <c r="I175" s="80"/>
      <c r="J175" s="80"/>
      <c r="K175" s="84"/>
      <c r="L175" s="80"/>
      <c r="M175" s="80"/>
      <c r="N175" s="80"/>
      <c r="O175" s="80"/>
      <c r="P175" s="80"/>
      <c r="Q175" s="80"/>
      <c r="R175" s="80"/>
      <c r="S175" s="80"/>
      <c r="T175" s="80"/>
      <c r="U175" s="85"/>
    </row>
    <row r="176" s="79" customFormat="1" customHeight="1" spans="2:21">
      <c r="B176" s="80"/>
      <c r="C176" s="80"/>
      <c r="D176" s="80"/>
      <c r="E176" s="80"/>
      <c r="F176" s="80"/>
      <c r="G176" s="80"/>
      <c r="H176" s="84"/>
      <c r="I176" s="80"/>
      <c r="J176" s="80"/>
      <c r="K176" s="84"/>
      <c r="L176" s="80"/>
      <c r="M176" s="80"/>
      <c r="N176" s="80"/>
      <c r="O176" s="80"/>
      <c r="P176" s="80"/>
      <c r="Q176" s="80"/>
      <c r="R176" s="80"/>
      <c r="S176" s="80"/>
      <c r="T176" s="80"/>
      <c r="U176" s="85"/>
    </row>
    <row r="177" s="79" customFormat="1" customHeight="1" spans="2:21">
      <c r="B177" s="80"/>
      <c r="C177" s="80"/>
      <c r="D177" s="80"/>
      <c r="E177" s="80"/>
      <c r="F177" s="80"/>
      <c r="G177" s="80"/>
      <c r="H177" s="84"/>
      <c r="I177" s="80"/>
      <c r="J177" s="80"/>
      <c r="K177" s="84"/>
      <c r="L177" s="80"/>
      <c r="M177" s="80"/>
      <c r="N177" s="80"/>
      <c r="O177" s="80"/>
      <c r="P177" s="80"/>
      <c r="Q177" s="80"/>
      <c r="R177" s="80"/>
      <c r="S177" s="80"/>
      <c r="T177" s="80"/>
      <c r="U177" s="85"/>
    </row>
    <row r="178" s="79" customFormat="1" customHeight="1" spans="2:21">
      <c r="B178" s="80"/>
      <c r="C178" s="80"/>
      <c r="D178" s="80"/>
      <c r="E178" s="80"/>
      <c r="F178" s="80"/>
      <c r="G178" s="80"/>
      <c r="H178" s="84"/>
      <c r="I178" s="80"/>
      <c r="J178" s="80"/>
      <c r="K178" s="84"/>
      <c r="L178" s="80"/>
      <c r="M178" s="80"/>
      <c r="N178" s="80"/>
      <c r="O178" s="80"/>
      <c r="P178" s="80"/>
      <c r="Q178" s="80"/>
      <c r="R178" s="80"/>
      <c r="S178" s="80"/>
      <c r="T178" s="80"/>
      <c r="U178" s="85"/>
    </row>
    <row r="179" s="79" customFormat="1" customHeight="1" spans="2:21">
      <c r="B179" s="80"/>
      <c r="C179" s="80"/>
      <c r="D179" s="80"/>
      <c r="E179" s="80"/>
      <c r="F179" s="80"/>
      <c r="G179" s="80"/>
      <c r="H179" s="84"/>
      <c r="I179" s="80"/>
      <c r="J179" s="80"/>
      <c r="K179" s="84"/>
      <c r="L179" s="80"/>
      <c r="M179" s="80"/>
      <c r="N179" s="80"/>
      <c r="O179" s="80"/>
      <c r="P179" s="80"/>
      <c r="Q179" s="80"/>
      <c r="R179" s="80"/>
      <c r="S179" s="80"/>
      <c r="T179" s="80"/>
      <c r="U179" s="85"/>
    </row>
    <row r="180" s="79" customFormat="1" customHeight="1" spans="2:21">
      <c r="B180" s="80"/>
      <c r="C180" s="80"/>
      <c r="D180" s="80"/>
      <c r="E180" s="80"/>
      <c r="F180" s="80"/>
      <c r="G180" s="80"/>
      <c r="H180" s="84"/>
      <c r="I180" s="80"/>
      <c r="J180" s="80"/>
      <c r="K180" s="84"/>
      <c r="L180" s="80"/>
      <c r="M180" s="80"/>
      <c r="N180" s="80"/>
      <c r="O180" s="80"/>
      <c r="P180" s="80"/>
      <c r="Q180" s="80"/>
      <c r="R180" s="80"/>
      <c r="S180" s="80"/>
      <c r="T180" s="80"/>
      <c r="U180" s="85"/>
    </row>
    <row r="181" s="79" customFormat="1" customHeight="1" spans="2:21">
      <c r="B181" s="80"/>
      <c r="C181" s="80"/>
      <c r="D181" s="80"/>
      <c r="E181" s="80"/>
      <c r="F181" s="80"/>
      <c r="G181" s="80"/>
      <c r="H181" s="84"/>
      <c r="I181" s="80"/>
      <c r="J181" s="80"/>
      <c r="K181" s="84"/>
      <c r="L181" s="80"/>
      <c r="M181" s="80"/>
      <c r="N181" s="80"/>
      <c r="O181" s="80"/>
      <c r="P181" s="80"/>
      <c r="Q181" s="80"/>
      <c r="R181" s="80"/>
      <c r="S181" s="80"/>
      <c r="T181" s="80"/>
      <c r="U181" s="85"/>
    </row>
    <row r="182" s="79" customFormat="1" customHeight="1" spans="2:21">
      <c r="B182" s="80"/>
      <c r="C182" s="80"/>
      <c r="D182" s="80"/>
      <c r="E182" s="80"/>
      <c r="F182" s="80"/>
      <c r="G182" s="80"/>
      <c r="H182" s="84"/>
      <c r="I182" s="80"/>
      <c r="J182" s="80"/>
      <c r="K182" s="84"/>
      <c r="L182" s="80"/>
      <c r="M182" s="80"/>
      <c r="N182" s="80"/>
      <c r="O182" s="80"/>
      <c r="P182" s="80"/>
      <c r="Q182" s="80"/>
      <c r="R182" s="80"/>
      <c r="S182" s="80"/>
      <c r="T182" s="80"/>
      <c r="U182" s="85"/>
    </row>
    <row r="183" s="79" customFormat="1" customHeight="1" spans="2:21">
      <c r="B183" s="80"/>
      <c r="C183" s="80"/>
      <c r="D183" s="80"/>
      <c r="E183" s="80"/>
      <c r="F183" s="80"/>
      <c r="G183" s="80"/>
      <c r="H183" s="84"/>
      <c r="I183" s="80"/>
      <c r="J183" s="80"/>
      <c r="K183" s="84"/>
      <c r="L183" s="80"/>
      <c r="M183" s="80"/>
      <c r="N183" s="80"/>
      <c r="O183" s="80"/>
      <c r="P183" s="80"/>
      <c r="Q183" s="80"/>
      <c r="R183" s="80"/>
      <c r="S183" s="80"/>
      <c r="T183" s="80"/>
      <c r="U183" s="85"/>
    </row>
    <row r="184" s="79" customFormat="1" customHeight="1" spans="2:21">
      <c r="B184" s="80"/>
      <c r="C184" s="80"/>
      <c r="D184" s="80"/>
      <c r="E184" s="80"/>
      <c r="F184" s="80"/>
      <c r="G184" s="80"/>
      <c r="H184" s="84"/>
      <c r="I184" s="80"/>
      <c r="J184" s="80"/>
      <c r="K184" s="84"/>
      <c r="L184" s="80"/>
      <c r="M184" s="80"/>
      <c r="N184" s="80"/>
      <c r="O184" s="80"/>
      <c r="P184" s="80"/>
      <c r="Q184" s="80"/>
      <c r="R184" s="80"/>
      <c r="S184" s="80"/>
      <c r="T184" s="80"/>
      <c r="U184" s="85"/>
    </row>
    <row r="185" s="79" customFormat="1" customHeight="1" spans="2:21">
      <c r="B185" s="80"/>
      <c r="C185" s="80"/>
      <c r="D185" s="80"/>
      <c r="E185" s="80"/>
      <c r="F185" s="80"/>
      <c r="G185" s="80"/>
      <c r="H185" s="84"/>
      <c r="I185" s="80"/>
      <c r="J185" s="80"/>
      <c r="K185" s="84"/>
      <c r="L185" s="80"/>
      <c r="M185" s="80"/>
      <c r="N185" s="80"/>
      <c r="O185" s="80"/>
      <c r="P185" s="80"/>
      <c r="Q185" s="80"/>
      <c r="R185" s="80"/>
      <c r="S185" s="80"/>
      <c r="T185" s="80"/>
      <c r="U185" s="85"/>
    </row>
    <row r="186" s="79" customFormat="1" customHeight="1" spans="2:21">
      <c r="B186" s="80"/>
      <c r="C186" s="80"/>
      <c r="D186" s="80"/>
      <c r="E186" s="80"/>
      <c r="F186" s="80"/>
      <c r="G186" s="80"/>
      <c r="H186" s="84"/>
      <c r="I186" s="80"/>
      <c r="J186" s="80"/>
      <c r="K186" s="84"/>
      <c r="L186" s="80"/>
      <c r="M186" s="80"/>
      <c r="N186" s="80"/>
      <c r="O186" s="80"/>
      <c r="P186" s="80"/>
      <c r="Q186" s="80"/>
      <c r="R186" s="80"/>
      <c r="S186" s="80"/>
      <c r="T186" s="80"/>
      <c r="U186" s="85"/>
    </row>
    <row r="187" s="79" customFormat="1" customHeight="1" spans="2:21">
      <c r="B187" s="80"/>
      <c r="C187" s="80"/>
      <c r="D187" s="80"/>
      <c r="E187" s="80"/>
      <c r="F187" s="80"/>
      <c r="G187" s="80"/>
      <c r="H187" s="84"/>
      <c r="I187" s="80"/>
      <c r="J187" s="80"/>
      <c r="K187" s="84"/>
      <c r="L187" s="80"/>
      <c r="M187" s="80"/>
      <c r="N187" s="80"/>
      <c r="O187" s="80"/>
      <c r="P187" s="80"/>
      <c r="Q187" s="80"/>
      <c r="R187" s="80"/>
      <c r="S187" s="80"/>
      <c r="T187" s="80"/>
      <c r="U187" s="85"/>
    </row>
    <row r="188" s="79" customFormat="1" customHeight="1" spans="2:21">
      <c r="B188" s="80"/>
      <c r="C188" s="80"/>
      <c r="D188" s="80"/>
      <c r="E188" s="80"/>
      <c r="F188" s="80"/>
      <c r="G188" s="80"/>
      <c r="H188" s="84"/>
      <c r="I188" s="80"/>
      <c r="J188" s="80"/>
      <c r="K188" s="84"/>
      <c r="L188" s="80"/>
      <c r="M188" s="80"/>
      <c r="N188" s="80"/>
      <c r="O188" s="80"/>
      <c r="P188" s="80"/>
      <c r="Q188" s="80"/>
      <c r="R188" s="80"/>
      <c r="S188" s="80"/>
      <c r="T188" s="80"/>
      <c r="U188" s="85"/>
    </row>
    <row r="189" s="79" customFormat="1" ht="75" customHeight="1" spans="2:21">
      <c r="B189" s="80"/>
      <c r="C189" s="80"/>
      <c r="D189" s="80"/>
      <c r="E189" s="80"/>
      <c r="F189" s="80"/>
      <c r="G189" s="80"/>
      <c r="H189" s="84"/>
      <c r="I189" s="80"/>
      <c r="J189" s="80"/>
      <c r="K189" s="84"/>
      <c r="L189" s="80"/>
      <c r="M189" s="80"/>
      <c r="N189" s="80"/>
      <c r="O189" s="80"/>
      <c r="P189" s="80"/>
      <c r="Q189" s="80"/>
      <c r="R189" s="80"/>
      <c r="S189" s="80"/>
      <c r="T189" s="80"/>
      <c r="U189" s="85"/>
    </row>
    <row r="190" s="79" customFormat="1" customHeight="1" spans="2:21">
      <c r="B190" s="80"/>
      <c r="C190" s="80"/>
      <c r="D190" s="80"/>
      <c r="E190" s="80"/>
      <c r="F190" s="80"/>
      <c r="G190" s="80"/>
      <c r="H190" s="84"/>
      <c r="I190" s="80"/>
      <c r="J190" s="80"/>
      <c r="K190" s="84"/>
      <c r="L190" s="80"/>
      <c r="M190" s="80"/>
      <c r="N190" s="80"/>
      <c r="O190" s="80"/>
      <c r="P190" s="80"/>
      <c r="Q190" s="80"/>
      <c r="R190" s="80"/>
      <c r="S190" s="80"/>
      <c r="T190" s="80"/>
      <c r="U190" s="85"/>
    </row>
    <row r="191" s="79" customFormat="1" customHeight="1" spans="2:21">
      <c r="B191" s="80"/>
      <c r="C191" s="80"/>
      <c r="D191" s="80"/>
      <c r="E191" s="80"/>
      <c r="F191" s="80"/>
      <c r="G191" s="80"/>
      <c r="H191" s="84"/>
      <c r="I191" s="80"/>
      <c r="J191" s="80"/>
      <c r="K191" s="84"/>
      <c r="L191" s="80"/>
      <c r="M191" s="80"/>
      <c r="N191" s="80"/>
      <c r="O191" s="80"/>
      <c r="P191" s="80"/>
      <c r="Q191" s="80"/>
      <c r="R191" s="80"/>
      <c r="S191" s="80"/>
      <c r="T191" s="80"/>
      <c r="U191" s="85"/>
    </row>
    <row r="192" s="79" customFormat="1" customHeight="1" spans="2:21">
      <c r="B192" s="80"/>
      <c r="C192" s="80"/>
      <c r="D192" s="80"/>
      <c r="E192" s="80"/>
      <c r="F192" s="80"/>
      <c r="G192" s="80"/>
      <c r="H192" s="84"/>
      <c r="I192" s="80"/>
      <c r="J192" s="80"/>
      <c r="K192" s="84"/>
      <c r="L192" s="80"/>
      <c r="M192" s="80"/>
      <c r="N192" s="80"/>
      <c r="O192" s="80"/>
      <c r="P192" s="80"/>
      <c r="Q192" s="80"/>
      <c r="R192" s="80"/>
      <c r="S192" s="80"/>
      <c r="T192" s="80"/>
      <c r="U192" s="85"/>
    </row>
    <row r="193" s="79" customFormat="1" customHeight="1" spans="2:21">
      <c r="B193" s="80"/>
      <c r="C193" s="80"/>
      <c r="D193" s="80"/>
      <c r="E193" s="80"/>
      <c r="F193" s="80"/>
      <c r="G193" s="80"/>
      <c r="H193" s="84"/>
      <c r="I193" s="80"/>
      <c r="J193" s="80"/>
      <c r="K193" s="84"/>
      <c r="L193" s="80"/>
      <c r="M193" s="80"/>
      <c r="N193" s="80"/>
      <c r="O193" s="80"/>
      <c r="P193" s="80"/>
      <c r="Q193" s="80"/>
      <c r="R193" s="80"/>
      <c r="S193" s="80"/>
      <c r="T193" s="80"/>
      <c r="U193" s="85"/>
    </row>
    <row r="194" s="79" customFormat="1" customHeight="1" spans="2:21">
      <c r="B194" s="80"/>
      <c r="C194" s="80"/>
      <c r="D194" s="80"/>
      <c r="E194" s="80"/>
      <c r="F194" s="80"/>
      <c r="G194" s="80"/>
      <c r="H194" s="84"/>
      <c r="I194" s="80"/>
      <c r="J194" s="80"/>
      <c r="K194" s="84"/>
      <c r="L194" s="80"/>
      <c r="M194" s="80"/>
      <c r="N194" s="80"/>
      <c r="O194" s="80"/>
      <c r="P194" s="80"/>
      <c r="Q194" s="80"/>
      <c r="R194" s="80"/>
      <c r="S194" s="80"/>
      <c r="T194" s="80"/>
      <c r="U194" s="85"/>
    </row>
    <row r="195" s="79" customFormat="1" customHeight="1" spans="2:21">
      <c r="B195" s="80"/>
      <c r="C195" s="80"/>
      <c r="D195" s="80"/>
      <c r="E195" s="80"/>
      <c r="F195" s="80"/>
      <c r="G195" s="80"/>
      <c r="H195" s="84"/>
      <c r="I195" s="80"/>
      <c r="J195" s="80"/>
      <c r="K195" s="84"/>
      <c r="L195" s="80"/>
      <c r="M195" s="80"/>
      <c r="N195" s="80"/>
      <c r="O195" s="80"/>
      <c r="P195" s="80"/>
      <c r="Q195" s="80"/>
      <c r="R195" s="80"/>
      <c r="S195" s="80"/>
      <c r="T195" s="80"/>
      <c r="U195" s="85"/>
    </row>
    <row r="196" s="79" customFormat="1" customHeight="1" spans="2:21">
      <c r="B196" s="80"/>
      <c r="C196" s="80"/>
      <c r="D196" s="80"/>
      <c r="E196" s="80"/>
      <c r="F196" s="80"/>
      <c r="G196" s="80"/>
      <c r="H196" s="84"/>
      <c r="I196" s="80"/>
      <c r="J196" s="80"/>
      <c r="K196" s="84"/>
      <c r="L196" s="80"/>
      <c r="M196" s="80"/>
      <c r="N196" s="80"/>
      <c r="O196" s="80"/>
      <c r="P196" s="80"/>
      <c r="Q196" s="80"/>
      <c r="R196" s="80"/>
      <c r="S196" s="80"/>
      <c r="T196" s="80"/>
      <c r="U196" s="85"/>
    </row>
    <row r="197" s="79" customFormat="1" customHeight="1" spans="2:21">
      <c r="B197" s="80"/>
      <c r="C197" s="80"/>
      <c r="D197" s="80"/>
      <c r="E197" s="80"/>
      <c r="F197" s="80"/>
      <c r="G197" s="80"/>
      <c r="H197" s="84"/>
      <c r="I197" s="80"/>
      <c r="J197" s="80"/>
      <c r="K197" s="84"/>
      <c r="L197" s="80"/>
      <c r="M197" s="80"/>
      <c r="N197" s="80"/>
      <c r="O197" s="80"/>
      <c r="P197" s="80"/>
      <c r="Q197" s="80"/>
      <c r="R197" s="80"/>
      <c r="S197" s="80"/>
      <c r="T197" s="80"/>
      <c r="U197" s="85"/>
    </row>
    <row r="198" s="79" customFormat="1" customHeight="1" spans="2:21">
      <c r="B198" s="80"/>
      <c r="C198" s="80"/>
      <c r="D198" s="80"/>
      <c r="E198" s="80"/>
      <c r="F198" s="80"/>
      <c r="G198" s="80"/>
      <c r="H198" s="84"/>
      <c r="I198" s="80"/>
      <c r="J198" s="80"/>
      <c r="K198" s="84"/>
      <c r="L198" s="80"/>
      <c r="M198" s="80"/>
      <c r="N198" s="80"/>
      <c r="O198" s="80"/>
      <c r="P198" s="80"/>
      <c r="Q198" s="80"/>
      <c r="R198" s="80"/>
      <c r="S198" s="80"/>
      <c r="T198" s="80"/>
      <c r="U198" s="85"/>
    </row>
    <row r="199" s="79" customFormat="1" customHeight="1" spans="2:21">
      <c r="B199" s="80"/>
      <c r="C199" s="80"/>
      <c r="D199" s="80"/>
      <c r="E199" s="80"/>
      <c r="F199" s="80"/>
      <c r="G199" s="80"/>
      <c r="H199" s="84"/>
      <c r="I199" s="80"/>
      <c r="J199" s="80"/>
      <c r="K199" s="84"/>
      <c r="L199" s="80"/>
      <c r="M199" s="80"/>
      <c r="N199" s="80"/>
      <c r="O199" s="80"/>
      <c r="P199" s="80"/>
      <c r="Q199" s="80"/>
      <c r="R199" s="80"/>
      <c r="S199" s="80"/>
      <c r="T199" s="80"/>
      <c r="U199" s="85"/>
    </row>
    <row r="200" s="79" customFormat="1" customHeight="1" spans="2:21">
      <c r="B200" s="80"/>
      <c r="C200" s="80"/>
      <c r="D200" s="80"/>
      <c r="E200" s="80"/>
      <c r="F200" s="80"/>
      <c r="G200" s="80"/>
      <c r="H200" s="84"/>
      <c r="I200" s="80"/>
      <c r="J200" s="80"/>
      <c r="K200" s="84"/>
      <c r="L200" s="80"/>
      <c r="M200" s="80"/>
      <c r="N200" s="80"/>
      <c r="O200" s="80"/>
      <c r="P200" s="80"/>
      <c r="Q200" s="80"/>
      <c r="R200" s="80"/>
      <c r="S200" s="80"/>
      <c r="T200" s="80"/>
      <c r="U200" s="85"/>
    </row>
    <row r="201" s="79" customFormat="1" customHeight="1" spans="2:21">
      <c r="B201" s="80"/>
      <c r="C201" s="80"/>
      <c r="D201" s="80"/>
      <c r="E201" s="80"/>
      <c r="F201" s="80"/>
      <c r="G201" s="80"/>
      <c r="H201" s="84"/>
      <c r="I201" s="80"/>
      <c r="J201" s="80"/>
      <c r="K201" s="84"/>
      <c r="L201" s="80"/>
      <c r="M201" s="80"/>
      <c r="N201" s="80"/>
      <c r="O201" s="80"/>
      <c r="P201" s="80"/>
      <c r="Q201" s="80"/>
      <c r="R201" s="80"/>
      <c r="S201" s="80"/>
      <c r="T201" s="80"/>
      <c r="U201" s="85"/>
    </row>
    <row r="202" s="79" customFormat="1" customHeight="1" spans="2:21">
      <c r="B202" s="80"/>
      <c r="C202" s="80"/>
      <c r="D202" s="80"/>
      <c r="E202" s="80"/>
      <c r="F202" s="80"/>
      <c r="G202" s="80"/>
      <c r="H202" s="84"/>
      <c r="I202" s="80"/>
      <c r="J202" s="80"/>
      <c r="K202" s="84"/>
      <c r="L202" s="80"/>
      <c r="M202" s="80"/>
      <c r="N202" s="80"/>
      <c r="O202" s="80"/>
      <c r="P202" s="80"/>
      <c r="Q202" s="80"/>
      <c r="R202" s="80"/>
      <c r="S202" s="80"/>
      <c r="T202" s="80"/>
      <c r="U202" s="85"/>
    </row>
    <row r="203" s="79" customFormat="1" ht="161" customHeight="1" spans="2:21">
      <c r="B203" s="80"/>
      <c r="C203" s="80"/>
      <c r="D203" s="80"/>
      <c r="E203" s="80"/>
      <c r="F203" s="80"/>
      <c r="G203" s="80"/>
      <c r="H203" s="84"/>
      <c r="I203" s="80"/>
      <c r="J203" s="80"/>
      <c r="K203" s="84"/>
      <c r="L203" s="80"/>
      <c r="M203" s="80"/>
      <c r="N203" s="80"/>
      <c r="O203" s="80"/>
      <c r="P203" s="80"/>
      <c r="Q203" s="80"/>
      <c r="R203" s="80"/>
      <c r="S203" s="80"/>
      <c r="T203" s="80"/>
      <c r="U203" s="85"/>
    </row>
    <row r="204" s="79" customFormat="1" customHeight="1" spans="2:21">
      <c r="B204" s="80"/>
      <c r="C204" s="80"/>
      <c r="D204" s="80"/>
      <c r="E204" s="80"/>
      <c r="F204" s="80"/>
      <c r="G204" s="80"/>
      <c r="H204" s="84"/>
      <c r="I204" s="80"/>
      <c r="J204" s="80"/>
      <c r="K204" s="84"/>
      <c r="L204" s="80"/>
      <c r="M204" s="80"/>
      <c r="N204" s="80"/>
      <c r="O204" s="80"/>
      <c r="P204" s="80"/>
      <c r="Q204" s="80"/>
      <c r="R204" s="80"/>
      <c r="S204" s="80"/>
      <c r="T204" s="80"/>
      <c r="U204" s="85"/>
    </row>
    <row r="205" s="79" customFormat="1" customHeight="1" spans="2:21">
      <c r="B205" s="80"/>
      <c r="C205" s="80"/>
      <c r="D205" s="80"/>
      <c r="E205" s="80"/>
      <c r="F205" s="80"/>
      <c r="G205" s="80"/>
      <c r="H205" s="84"/>
      <c r="I205" s="80"/>
      <c r="J205" s="80"/>
      <c r="K205" s="84"/>
      <c r="L205" s="80"/>
      <c r="M205" s="80"/>
      <c r="N205" s="80"/>
      <c r="O205" s="80"/>
      <c r="P205" s="80"/>
      <c r="Q205" s="80"/>
      <c r="R205" s="80"/>
      <c r="S205" s="80"/>
      <c r="T205" s="80"/>
      <c r="U205" s="85"/>
    </row>
    <row r="206" s="79" customFormat="1" customHeight="1" spans="2:21">
      <c r="B206" s="80"/>
      <c r="C206" s="80"/>
      <c r="D206" s="80"/>
      <c r="E206" s="80"/>
      <c r="F206" s="80"/>
      <c r="G206" s="80"/>
      <c r="H206" s="84"/>
      <c r="I206" s="80"/>
      <c r="J206" s="80"/>
      <c r="K206" s="84"/>
      <c r="L206" s="80"/>
      <c r="M206" s="80"/>
      <c r="N206" s="80"/>
      <c r="O206" s="80"/>
      <c r="P206" s="80"/>
      <c r="Q206" s="80"/>
      <c r="R206" s="80"/>
      <c r="S206" s="80"/>
      <c r="T206" s="80"/>
      <c r="U206" s="85"/>
    </row>
    <row r="207" s="79" customFormat="1" customHeight="1" spans="2:21">
      <c r="B207" s="80"/>
      <c r="C207" s="80"/>
      <c r="D207" s="80"/>
      <c r="E207" s="80"/>
      <c r="F207" s="80"/>
      <c r="G207" s="80"/>
      <c r="H207" s="84"/>
      <c r="I207" s="80"/>
      <c r="J207" s="80"/>
      <c r="K207" s="84"/>
      <c r="L207" s="80"/>
      <c r="M207" s="80"/>
      <c r="N207" s="80"/>
      <c r="O207" s="80"/>
      <c r="P207" s="80"/>
      <c r="Q207" s="80"/>
      <c r="R207" s="80"/>
      <c r="S207" s="80"/>
      <c r="T207" s="80"/>
      <c r="U207" s="85"/>
    </row>
    <row r="208" s="79" customFormat="1" customHeight="1" spans="2:21">
      <c r="B208" s="80"/>
      <c r="C208" s="80"/>
      <c r="D208" s="80"/>
      <c r="E208" s="80"/>
      <c r="F208" s="80"/>
      <c r="G208" s="80"/>
      <c r="H208" s="84"/>
      <c r="I208" s="80"/>
      <c r="J208" s="80"/>
      <c r="K208" s="84"/>
      <c r="L208" s="80"/>
      <c r="M208" s="80"/>
      <c r="N208" s="80"/>
      <c r="O208" s="80"/>
      <c r="P208" s="80"/>
      <c r="Q208" s="80"/>
      <c r="R208" s="80"/>
      <c r="S208" s="80"/>
      <c r="T208" s="80"/>
      <c r="U208" s="85"/>
    </row>
    <row r="209" s="79" customFormat="1" customHeight="1" spans="2:21">
      <c r="B209" s="80"/>
      <c r="C209" s="80"/>
      <c r="D209" s="80"/>
      <c r="E209" s="80"/>
      <c r="F209" s="80"/>
      <c r="G209" s="80"/>
      <c r="H209" s="84"/>
      <c r="I209" s="80"/>
      <c r="J209" s="80"/>
      <c r="K209" s="84"/>
      <c r="L209" s="80"/>
      <c r="M209" s="80"/>
      <c r="N209" s="80"/>
      <c r="O209" s="80"/>
      <c r="P209" s="80"/>
      <c r="Q209" s="80"/>
      <c r="R209" s="80"/>
      <c r="S209" s="80"/>
      <c r="T209" s="80"/>
      <c r="U209" s="85"/>
    </row>
    <row r="210" s="79" customFormat="1" customHeight="1" spans="2:21">
      <c r="B210" s="80"/>
      <c r="C210" s="80"/>
      <c r="D210" s="80"/>
      <c r="E210" s="80"/>
      <c r="F210" s="80"/>
      <c r="G210" s="80"/>
      <c r="H210" s="84"/>
      <c r="I210" s="80"/>
      <c r="J210" s="80"/>
      <c r="K210" s="84"/>
      <c r="L210" s="80"/>
      <c r="M210" s="80"/>
      <c r="N210" s="80"/>
      <c r="O210" s="80"/>
      <c r="P210" s="80"/>
      <c r="Q210" s="80"/>
      <c r="R210" s="80"/>
      <c r="S210" s="80"/>
      <c r="T210" s="80"/>
      <c r="U210" s="85"/>
    </row>
    <row r="211" s="79" customFormat="1" customHeight="1" spans="2:21">
      <c r="B211" s="80"/>
      <c r="C211" s="80"/>
      <c r="D211" s="80"/>
      <c r="E211" s="80"/>
      <c r="F211" s="80"/>
      <c r="G211" s="80"/>
      <c r="H211" s="84"/>
      <c r="I211" s="80"/>
      <c r="J211" s="80"/>
      <c r="K211" s="84"/>
      <c r="L211" s="80"/>
      <c r="M211" s="80"/>
      <c r="N211" s="80"/>
      <c r="O211" s="80"/>
      <c r="P211" s="80"/>
      <c r="Q211" s="80"/>
      <c r="R211" s="80"/>
      <c r="S211" s="80"/>
      <c r="T211" s="80"/>
      <c r="U211" s="85"/>
    </row>
    <row r="212" s="79" customFormat="1" customHeight="1" spans="2:21">
      <c r="B212" s="80"/>
      <c r="C212" s="80"/>
      <c r="D212" s="80"/>
      <c r="E212" s="80"/>
      <c r="F212" s="80"/>
      <c r="G212" s="80"/>
      <c r="H212" s="84"/>
      <c r="I212" s="80"/>
      <c r="J212" s="80"/>
      <c r="K212" s="84"/>
      <c r="L212" s="80"/>
      <c r="M212" s="80"/>
      <c r="N212" s="80"/>
      <c r="O212" s="80"/>
      <c r="P212" s="80"/>
      <c r="Q212" s="80"/>
      <c r="R212" s="80"/>
      <c r="S212" s="80"/>
      <c r="T212" s="80"/>
      <c r="U212" s="85"/>
    </row>
    <row r="213" s="79" customFormat="1" customHeight="1" spans="2:21">
      <c r="B213" s="80"/>
      <c r="C213" s="80"/>
      <c r="D213" s="80"/>
      <c r="E213" s="80"/>
      <c r="F213" s="80"/>
      <c r="G213" s="80"/>
      <c r="H213" s="84"/>
      <c r="I213" s="80"/>
      <c r="J213" s="80"/>
      <c r="K213" s="84"/>
      <c r="L213" s="80"/>
      <c r="M213" s="80"/>
      <c r="N213" s="80"/>
      <c r="O213" s="80"/>
      <c r="P213" s="80"/>
      <c r="Q213" s="80"/>
      <c r="R213" s="80"/>
      <c r="S213" s="80"/>
      <c r="T213" s="80"/>
      <c r="U213" s="85"/>
    </row>
    <row r="214" s="79" customFormat="1" customHeight="1" spans="2:21">
      <c r="B214" s="80"/>
      <c r="C214" s="80"/>
      <c r="D214" s="80"/>
      <c r="E214" s="80"/>
      <c r="F214" s="80"/>
      <c r="G214" s="80"/>
      <c r="H214" s="84"/>
      <c r="I214" s="80"/>
      <c r="J214" s="80"/>
      <c r="K214" s="84"/>
      <c r="L214" s="80"/>
      <c r="M214" s="80"/>
      <c r="N214" s="80"/>
      <c r="O214" s="80"/>
      <c r="P214" s="80"/>
      <c r="Q214" s="80"/>
      <c r="R214" s="80"/>
      <c r="S214" s="80"/>
      <c r="T214" s="80"/>
      <c r="U214" s="85"/>
    </row>
    <row r="215" s="79" customFormat="1" customHeight="1" spans="2:21">
      <c r="B215" s="80"/>
      <c r="C215" s="80"/>
      <c r="D215" s="80"/>
      <c r="E215" s="80"/>
      <c r="F215" s="80"/>
      <c r="G215" s="80"/>
      <c r="H215" s="84"/>
      <c r="I215" s="80"/>
      <c r="J215" s="80"/>
      <c r="K215" s="84"/>
      <c r="L215" s="80"/>
      <c r="M215" s="80"/>
      <c r="N215" s="80"/>
      <c r="O215" s="80"/>
      <c r="P215" s="80"/>
      <c r="Q215" s="80"/>
      <c r="R215" s="80"/>
      <c r="S215" s="80"/>
      <c r="T215" s="80"/>
      <c r="U215" s="85"/>
    </row>
    <row r="216" s="79" customFormat="1" customHeight="1" spans="2:21">
      <c r="B216" s="80"/>
      <c r="C216" s="80"/>
      <c r="D216" s="80"/>
      <c r="E216" s="80"/>
      <c r="F216" s="80"/>
      <c r="G216" s="80"/>
      <c r="H216" s="84"/>
      <c r="I216" s="80"/>
      <c r="J216" s="80"/>
      <c r="K216" s="84"/>
      <c r="L216" s="80"/>
      <c r="M216" s="80"/>
      <c r="N216" s="80"/>
      <c r="O216" s="80"/>
      <c r="P216" s="80"/>
      <c r="Q216" s="80"/>
      <c r="R216" s="80"/>
      <c r="S216" s="80"/>
      <c r="T216" s="80"/>
      <c r="U216" s="85"/>
    </row>
    <row r="217" s="79" customFormat="1" customHeight="1" spans="2:21">
      <c r="B217" s="80"/>
      <c r="C217" s="80"/>
      <c r="D217" s="80"/>
      <c r="E217" s="80"/>
      <c r="F217" s="80"/>
      <c r="G217" s="80"/>
      <c r="H217" s="84"/>
      <c r="I217" s="80"/>
      <c r="J217" s="80"/>
      <c r="K217" s="84"/>
      <c r="L217" s="80"/>
      <c r="M217" s="80"/>
      <c r="N217" s="80"/>
      <c r="O217" s="80"/>
      <c r="P217" s="80"/>
      <c r="Q217" s="80"/>
      <c r="R217" s="80"/>
      <c r="S217" s="80"/>
      <c r="T217" s="80"/>
      <c r="U217" s="85"/>
    </row>
    <row r="218" s="79" customFormat="1" customHeight="1" spans="2:21">
      <c r="B218" s="80"/>
      <c r="C218" s="80"/>
      <c r="D218" s="80"/>
      <c r="E218" s="80"/>
      <c r="F218" s="80"/>
      <c r="G218" s="80"/>
      <c r="H218" s="84"/>
      <c r="I218" s="80"/>
      <c r="J218" s="80"/>
      <c r="K218" s="84"/>
      <c r="L218" s="80"/>
      <c r="M218" s="80"/>
      <c r="N218" s="80"/>
      <c r="O218" s="80"/>
      <c r="P218" s="80"/>
      <c r="Q218" s="80"/>
      <c r="R218" s="80"/>
      <c r="S218" s="80"/>
      <c r="T218" s="80"/>
      <c r="U218" s="85"/>
    </row>
    <row r="219" s="79" customFormat="1" customHeight="1" spans="2:21">
      <c r="B219" s="80"/>
      <c r="C219" s="80"/>
      <c r="D219" s="80"/>
      <c r="E219" s="80"/>
      <c r="F219" s="80"/>
      <c r="G219" s="80"/>
      <c r="H219" s="84"/>
      <c r="I219" s="80"/>
      <c r="J219" s="80"/>
      <c r="K219" s="84"/>
      <c r="L219" s="80"/>
      <c r="M219" s="80"/>
      <c r="N219" s="80"/>
      <c r="O219" s="80"/>
      <c r="P219" s="80"/>
      <c r="Q219" s="80"/>
      <c r="R219" s="80"/>
      <c r="S219" s="80"/>
      <c r="T219" s="80"/>
      <c r="U219" s="85"/>
    </row>
    <row r="220" s="79" customFormat="1" customHeight="1" spans="2:21">
      <c r="B220" s="80"/>
      <c r="C220" s="80"/>
      <c r="D220" s="80"/>
      <c r="E220" s="80"/>
      <c r="F220" s="80"/>
      <c r="G220" s="80"/>
      <c r="H220" s="84"/>
      <c r="I220" s="80"/>
      <c r="J220" s="80"/>
      <c r="K220" s="84"/>
      <c r="L220" s="80"/>
      <c r="M220" s="80"/>
      <c r="N220" s="80"/>
      <c r="O220" s="80"/>
      <c r="P220" s="80"/>
      <c r="Q220" s="80"/>
      <c r="R220" s="80"/>
      <c r="S220" s="80"/>
      <c r="T220" s="80"/>
      <c r="U220" s="85"/>
    </row>
    <row r="221" s="79" customFormat="1" customHeight="1" spans="2:21">
      <c r="B221" s="80"/>
      <c r="C221" s="80"/>
      <c r="D221" s="80"/>
      <c r="E221" s="80"/>
      <c r="F221" s="80"/>
      <c r="G221" s="80"/>
      <c r="H221" s="84"/>
      <c r="I221" s="80"/>
      <c r="J221" s="80"/>
      <c r="K221" s="84"/>
      <c r="L221" s="80"/>
      <c r="M221" s="80"/>
      <c r="N221" s="80"/>
      <c r="O221" s="80"/>
      <c r="P221" s="80"/>
      <c r="Q221" s="80"/>
      <c r="R221" s="80"/>
      <c r="S221" s="80"/>
      <c r="T221" s="80"/>
      <c r="U221" s="85"/>
    </row>
    <row r="222" s="79" customFormat="1" customHeight="1" spans="2:21">
      <c r="B222" s="80"/>
      <c r="C222" s="80"/>
      <c r="D222" s="80"/>
      <c r="E222" s="80"/>
      <c r="F222" s="80"/>
      <c r="G222" s="80"/>
      <c r="H222" s="84"/>
      <c r="I222" s="80"/>
      <c r="J222" s="80"/>
      <c r="K222" s="84"/>
      <c r="L222" s="80"/>
      <c r="M222" s="80"/>
      <c r="N222" s="80"/>
      <c r="O222" s="80"/>
      <c r="P222" s="80"/>
      <c r="Q222" s="80"/>
      <c r="R222" s="80"/>
      <c r="S222" s="80"/>
      <c r="T222" s="80"/>
      <c r="U222" s="85"/>
    </row>
    <row r="223" s="79" customFormat="1" customHeight="1" spans="2:21">
      <c r="B223" s="80"/>
      <c r="C223" s="80"/>
      <c r="D223" s="80"/>
      <c r="E223" s="80"/>
      <c r="F223" s="80"/>
      <c r="G223" s="80"/>
      <c r="H223" s="84"/>
      <c r="I223" s="80"/>
      <c r="J223" s="80"/>
      <c r="K223" s="84"/>
      <c r="L223" s="80"/>
      <c r="M223" s="80"/>
      <c r="N223" s="80"/>
      <c r="O223" s="80"/>
      <c r="P223" s="80"/>
      <c r="Q223" s="80"/>
      <c r="R223" s="80"/>
      <c r="S223" s="80"/>
      <c r="T223" s="80"/>
      <c r="U223" s="85"/>
    </row>
    <row r="224" s="79" customFormat="1" customHeight="1" spans="2:21">
      <c r="B224" s="80"/>
      <c r="C224" s="80"/>
      <c r="D224" s="80"/>
      <c r="E224" s="80"/>
      <c r="F224" s="80"/>
      <c r="G224" s="80"/>
      <c r="H224" s="84"/>
      <c r="I224" s="80"/>
      <c r="J224" s="80"/>
      <c r="K224" s="84"/>
      <c r="L224" s="80"/>
      <c r="M224" s="80"/>
      <c r="N224" s="80"/>
      <c r="O224" s="80"/>
      <c r="P224" s="80"/>
      <c r="Q224" s="80"/>
      <c r="R224" s="80"/>
      <c r="S224" s="80"/>
      <c r="T224" s="80"/>
      <c r="U224" s="85"/>
    </row>
    <row r="225" s="79" customFormat="1" customHeight="1" spans="2:21">
      <c r="B225" s="80"/>
      <c r="C225" s="80"/>
      <c r="D225" s="80"/>
      <c r="E225" s="80"/>
      <c r="F225" s="80"/>
      <c r="G225" s="80"/>
      <c r="H225" s="84"/>
      <c r="I225" s="80"/>
      <c r="J225" s="80"/>
      <c r="K225" s="84"/>
      <c r="L225" s="80"/>
      <c r="M225" s="80"/>
      <c r="N225" s="80"/>
      <c r="O225" s="80"/>
      <c r="P225" s="80"/>
      <c r="Q225" s="80"/>
      <c r="R225" s="80"/>
      <c r="S225" s="80"/>
      <c r="T225" s="80"/>
      <c r="U225" s="85"/>
    </row>
    <row r="226" s="79" customFormat="1" customHeight="1" spans="2:21">
      <c r="B226" s="80"/>
      <c r="C226" s="80"/>
      <c r="D226" s="80"/>
      <c r="E226" s="80"/>
      <c r="F226" s="80"/>
      <c r="G226" s="80"/>
      <c r="H226" s="84"/>
      <c r="I226" s="80"/>
      <c r="J226" s="80"/>
      <c r="K226" s="84"/>
      <c r="L226" s="80"/>
      <c r="M226" s="80"/>
      <c r="N226" s="80"/>
      <c r="O226" s="80"/>
      <c r="P226" s="80"/>
      <c r="Q226" s="80"/>
      <c r="R226" s="80"/>
      <c r="S226" s="80"/>
      <c r="T226" s="80"/>
      <c r="U226" s="85"/>
    </row>
    <row r="227" s="79" customFormat="1" customHeight="1" spans="2:21">
      <c r="B227" s="80"/>
      <c r="C227" s="80"/>
      <c r="D227" s="80"/>
      <c r="E227" s="80"/>
      <c r="F227" s="80"/>
      <c r="G227" s="80"/>
      <c r="H227" s="84"/>
      <c r="I227" s="80"/>
      <c r="J227" s="80"/>
      <c r="K227" s="84"/>
      <c r="L227" s="80"/>
      <c r="M227" s="80"/>
      <c r="N227" s="80"/>
      <c r="O227" s="80"/>
      <c r="P227" s="80"/>
      <c r="Q227" s="80"/>
      <c r="R227" s="80"/>
      <c r="S227" s="80"/>
      <c r="T227" s="80"/>
      <c r="U227" s="85"/>
    </row>
    <row r="228" s="79" customFormat="1" customHeight="1" spans="2:21">
      <c r="B228" s="80"/>
      <c r="C228" s="80"/>
      <c r="D228" s="80"/>
      <c r="E228" s="80"/>
      <c r="F228" s="80"/>
      <c r="G228" s="80"/>
      <c r="H228" s="84"/>
      <c r="I228" s="80"/>
      <c r="J228" s="80"/>
      <c r="K228" s="84"/>
      <c r="L228" s="80"/>
      <c r="M228" s="80"/>
      <c r="N228" s="80"/>
      <c r="O228" s="80"/>
      <c r="P228" s="80"/>
      <c r="Q228" s="80"/>
      <c r="R228" s="80"/>
      <c r="S228" s="80"/>
      <c r="T228" s="80"/>
      <c r="U228" s="85"/>
    </row>
    <row r="229" s="79" customFormat="1" ht="106" customHeight="1" spans="2:21">
      <c r="B229" s="80"/>
      <c r="C229" s="80"/>
      <c r="D229" s="80"/>
      <c r="E229" s="80"/>
      <c r="F229" s="80"/>
      <c r="G229" s="80"/>
      <c r="H229" s="84"/>
      <c r="I229" s="80"/>
      <c r="J229" s="80"/>
      <c r="K229" s="84"/>
      <c r="L229" s="80"/>
      <c r="M229" s="80"/>
      <c r="N229" s="80"/>
      <c r="O229" s="80"/>
      <c r="P229" s="80"/>
      <c r="Q229" s="80"/>
      <c r="R229" s="80"/>
      <c r="S229" s="80"/>
      <c r="T229" s="80"/>
      <c r="U229" s="85"/>
    </row>
    <row r="230" s="79" customFormat="1" customHeight="1" spans="2:21">
      <c r="B230" s="80"/>
      <c r="C230" s="80"/>
      <c r="D230" s="80"/>
      <c r="E230" s="80"/>
      <c r="F230" s="80"/>
      <c r="G230" s="80"/>
      <c r="H230" s="84"/>
      <c r="I230" s="80"/>
      <c r="J230" s="80"/>
      <c r="K230" s="84"/>
      <c r="L230" s="80"/>
      <c r="M230" s="80"/>
      <c r="N230" s="80"/>
      <c r="O230" s="80"/>
      <c r="P230" s="80"/>
      <c r="Q230" s="80"/>
      <c r="R230" s="80"/>
      <c r="S230" s="80"/>
      <c r="T230" s="80"/>
      <c r="U230" s="85"/>
    </row>
    <row r="231" s="79" customFormat="1" customHeight="1" spans="2:21">
      <c r="B231" s="80"/>
      <c r="C231" s="80"/>
      <c r="D231" s="80"/>
      <c r="E231" s="80"/>
      <c r="F231" s="80"/>
      <c r="G231" s="80"/>
      <c r="H231" s="84"/>
      <c r="I231" s="80"/>
      <c r="J231" s="80"/>
      <c r="K231" s="84"/>
      <c r="L231" s="80"/>
      <c r="M231" s="80"/>
      <c r="N231" s="80"/>
      <c r="O231" s="80"/>
      <c r="P231" s="80"/>
      <c r="Q231" s="80"/>
      <c r="R231" s="80"/>
      <c r="S231" s="80"/>
      <c r="T231" s="80"/>
      <c r="U231" s="85"/>
    </row>
    <row r="232" s="79" customFormat="1" customHeight="1" spans="2:21">
      <c r="B232" s="80"/>
      <c r="C232" s="80"/>
      <c r="D232" s="80"/>
      <c r="E232" s="80"/>
      <c r="F232" s="80"/>
      <c r="G232" s="80"/>
      <c r="H232" s="84"/>
      <c r="I232" s="80"/>
      <c r="J232" s="80"/>
      <c r="K232" s="84"/>
      <c r="L232" s="80"/>
      <c r="M232" s="80"/>
      <c r="N232" s="80"/>
      <c r="O232" s="80"/>
      <c r="P232" s="80"/>
      <c r="Q232" s="80"/>
      <c r="R232" s="80"/>
      <c r="S232" s="80"/>
      <c r="T232" s="80"/>
      <c r="U232" s="85"/>
    </row>
    <row r="233" s="79" customFormat="1" customHeight="1" spans="2:21">
      <c r="B233" s="80"/>
      <c r="C233" s="80"/>
      <c r="D233" s="80"/>
      <c r="E233" s="80"/>
      <c r="F233" s="80"/>
      <c r="G233" s="80"/>
      <c r="H233" s="84"/>
      <c r="I233" s="80"/>
      <c r="J233" s="80"/>
      <c r="K233" s="84"/>
      <c r="L233" s="80"/>
      <c r="M233" s="80"/>
      <c r="N233" s="80"/>
      <c r="O233" s="80"/>
      <c r="P233" s="80"/>
      <c r="Q233" s="80"/>
      <c r="R233" s="80"/>
      <c r="S233" s="80"/>
      <c r="T233" s="80"/>
      <c r="U233" s="85"/>
    </row>
    <row r="234" s="79" customFormat="1" ht="49" customHeight="1" spans="2:21">
      <c r="B234" s="80"/>
      <c r="C234" s="80"/>
      <c r="D234" s="80"/>
      <c r="E234" s="80"/>
      <c r="F234" s="80"/>
      <c r="G234" s="80"/>
      <c r="H234" s="84"/>
      <c r="I234" s="80"/>
      <c r="J234" s="80"/>
      <c r="K234" s="84"/>
      <c r="L234" s="80"/>
      <c r="M234" s="80"/>
      <c r="N234" s="80"/>
      <c r="O234" s="80"/>
      <c r="P234" s="80"/>
      <c r="Q234" s="80"/>
      <c r="R234" s="80"/>
      <c r="S234" s="80"/>
      <c r="T234" s="80"/>
      <c r="U234" s="85"/>
    </row>
  </sheetData>
  <mergeCells count="14">
    <mergeCell ref="A2:V2"/>
    <mergeCell ref="B4:D4"/>
    <mergeCell ref="E4:G4"/>
    <mergeCell ref="H4:J4"/>
    <mergeCell ref="K4:M4"/>
    <mergeCell ref="N4:P4"/>
    <mergeCell ref="Q4:S4"/>
    <mergeCell ref="A34:V34"/>
    <mergeCell ref="A4:A5"/>
    <mergeCell ref="T4:T5"/>
    <mergeCell ref="U4:U5"/>
    <mergeCell ref="V4:V5"/>
    <mergeCell ref="V11:V16"/>
    <mergeCell ref="V25:V33"/>
  </mergeCells>
  <pageMargins left="0.75" right="0.75" top="1" bottom="1" header="0.5" footer="0.5"/>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25"/>
    <pageSetUpPr fitToPage="1"/>
  </sheetPr>
  <dimension ref="A1:G737"/>
  <sheetViews>
    <sheetView workbookViewId="0">
      <pane ySplit="4" topLeftCell="A10" activePane="bottomLeft" state="frozen"/>
      <selection/>
      <selection pane="bottomLeft" activeCell="H30" sqref="H30"/>
    </sheetView>
  </sheetViews>
  <sheetFormatPr defaultColWidth="9.64166666666667" defaultRowHeight="25" customHeight="1" outlineLevelCol="6"/>
  <cols>
    <col min="1" max="1" width="28.5833333333333" style="50" customWidth="1"/>
    <col min="2" max="4" width="18.1333333333333" style="48" customWidth="1"/>
    <col min="5" max="5" width="20.5" style="48" customWidth="1"/>
    <col min="6" max="6" width="15.75" style="48" customWidth="1"/>
    <col min="7" max="7" width="21.75" style="48" customWidth="1"/>
    <col min="8" max="16379" width="9" style="48"/>
    <col min="16380" max="16384" width="9.64166666666667" style="48"/>
  </cols>
  <sheetData>
    <row r="1" s="48" customFormat="1" ht="22.5" customHeight="1" spans="1:7">
      <c r="A1" s="51" t="s">
        <v>3811</v>
      </c>
      <c r="B1" s="51"/>
      <c r="C1" s="52"/>
      <c r="D1" s="52"/>
      <c r="E1" s="52"/>
      <c r="F1" s="51"/>
      <c r="G1" s="53"/>
    </row>
    <row r="2" s="48" customFormat="1" ht="28.5" customHeight="1" spans="1:7">
      <c r="A2" s="54" t="s">
        <v>3812</v>
      </c>
      <c r="B2" s="54"/>
      <c r="C2" s="54"/>
      <c r="D2" s="54"/>
      <c r="E2" s="54"/>
      <c r="F2" s="54"/>
      <c r="G2" s="54"/>
    </row>
    <row r="3" s="48" customFormat="1" ht="22.5" customHeight="1" spans="1:7">
      <c r="A3" s="55"/>
      <c r="B3" s="55"/>
      <c r="C3" s="56"/>
      <c r="D3" s="56"/>
      <c r="E3" s="56"/>
      <c r="F3" s="57"/>
      <c r="G3" s="51" t="s">
        <v>3359</v>
      </c>
    </row>
    <row r="4" s="48" customFormat="1" ht="39" customHeight="1" spans="1:7">
      <c r="A4" s="58" t="s">
        <v>3813</v>
      </c>
      <c r="B4" s="59" t="s">
        <v>38</v>
      </c>
      <c r="C4" s="59" t="s">
        <v>3814</v>
      </c>
      <c r="D4" s="59" t="s">
        <v>3815</v>
      </c>
      <c r="E4" s="60" t="s">
        <v>3816</v>
      </c>
      <c r="F4" s="60" t="s">
        <v>3628</v>
      </c>
      <c r="G4" s="59" t="s">
        <v>37</v>
      </c>
    </row>
    <row r="5" s="48" customFormat="1" ht="22.5" customHeight="1" spans="1:7">
      <c r="A5" s="61" t="s">
        <v>3817</v>
      </c>
      <c r="B5" s="62">
        <v>5732.35</v>
      </c>
      <c r="C5" s="62">
        <v>3000</v>
      </c>
      <c r="D5" s="62">
        <v>1760</v>
      </c>
      <c r="E5" s="63">
        <v>0</v>
      </c>
      <c r="F5" s="63">
        <v>972.35</v>
      </c>
      <c r="G5" s="64"/>
    </row>
    <row r="6" s="48" customFormat="1" ht="39" customHeight="1" spans="1:7">
      <c r="A6" s="61" t="s">
        <v>3818</v>
      </c>
      <c r="B6" s="62">
        <v>5732.35</v>
      </c>
      <c r="C6" s="65">
        <v>0</v>
      </c>
      <c r="D6" s="65">
        <v>1760</v>
      </c>
      <c r="E6" s="65">
        <v>3000</v>
      </c>
      <c r="F6" s="66">
        <v>972.35</v>
      </c>
      <c r="G6" s="67" t="s">
        <v>3625</v>
      </c>
    </row>
    <row r="7" s="48" customFormat="1" ht="22.5" customHeight="1" spans="1:7">
      <c r="A7" s="61" t="s">
        <v>3819</v>
      </c>
      <c r="B7" s="62">
        <f t="shared" ref="B5:B7" si="0">SUM(C7,D7,E7,F7)</f>
        <v>1520</v>
      </c>
      <c r="C7" s="62">
        <f t="shared" ref="C7:F7" si="1">SUM(C8:C13)</f>
        <v>0</v>
      </c>
      <c r="D7" s="62">
        <f t="shared" si="1"/>
        <v>1200</v>
      </c>
      <c r="E7" s="62">
        <f t="shared" si="1"/>
        <v>200</v>
      </c>
      <c r="F7" s="63">
        <f t="shared" si="1"/>
        <v>120</v>
      </c>
      <c r="G7" s="68"/>
    </row>
    <row r="8" s="48" customFormat="1" ht="22.5" customHeight="1" spans="1:7">
      <c r="A8" s="69">
        <v>45350</v>
      </c>
      <c r="B8" s="70">
        <f t="shared" ref="B8:B13" si="2">SUM(C8:F8)</f>
        <v>60</v>
      </c>
      <c r="C8" s="70"/>
      <c r="D8" s="71"/>
      <c r="E8" s="70"/>
      <c r="F8" s="70">
        <v>60</v>
      </c>
      <c r="G8" s="68"/>
    </row>
    <row r="9" s="48" customFormat="1" ht="22.5" customHeight="1" spans="1:7">
      <c r="A9" s="69">
        <v>45426</v>
      </c>
      <c r="B9" s="70">
        <f t="shared" si="2"/>
        <v>600</v>
      </c>
      <c r="C9" s="70"/>
      <c r="D9" s="71">
        <v>600</v>
      </c>
      <c r="E9" s="70"/>
      <c r="F9" s="70"/>
      <c r="G9" s="68"/>
    </row>
    <row r="10" s="48" customFormat="1" ht="22.5" customHeight="1" spans="1:7">
      <c r="A10" s="69">
        <v>45427</v>
      </c>
      <c r="B10" s="70">
        <f t="shared" si="2"/>
        <v>600</v>
      </c>
      <c r="C10" s="72"/>
      <c r="D10" s="73">
        <v>600</v>
      </c>
      <c r="E10" s="72"/>
      <c r="F10" s="70"/>
      <c r="G10" s="68"/>
    </row>
    <row r="11" s="48" customFormat="1" ht="22.5" customHeight="1" spans="1:7">
      <c r="A11" s="69">
        <v>45464</v>
      </c>
      <c r="B11" s="70">
        <f t="shared" si="2"/>
        <v>100</v>
      </c>
      <c r="C11" s="72"/>
      <c r="D11" s="73"/>
      <c r="E11" s="72">
        <v>100</v>
      </c>
      <c r="F11" s="70"/>
      <c r="G11" s="68"/>
    </row>
    <row r="12" s="48" customFormat="1" ht="22.5" customHeight="1" spans="1:7">
      <c r="A12" s="69">
        <v>45534</v>
      </c>
      <c r="B12" s="70">
        <f t="shared" si="2"/>
        <v>60</v>
      </c>
      <c r="C12" s="72"/>
      <c r="D12" s="73"/>
      <c r="E12" s="72"/>
      <c r="F12" s="70">
        <v>60</v>
      </c>
      <c r="G12" s="68"/>
    </row>
    <row r="13" s="48" customFormat="1" ht="22.5" customHeight="1" spans="1:7">
      <c r="A13" s="69">
        <v>45647</v>
      </c>
      <c r="B13" s="70">
        <f t="shared" si="2"/>
        <v>100</v>
      </c>
      <c r="C13" s="72"/>
      <c r="D13" s="73"/>
      <c r="E13" s="72">
        <v>100</v>
      </c>
      <c r="F13" s="74"/>
      <c r="G13" s="68"/>
    </row>
    <row r="14" s="48" customFormat="1" ht="22.5" customHeight="1" spans="1:7">
      <c r="A14" s="61" t="s">
        <v>3820</v>
      </c>
      <c r="B14" s="62">
        <f>SUM(C14,D14,E14,F14)</f>
        <v>4212.35</v>
      </c>
      <c r="C14" s="62">
        <f t="shared" ref="C14:F14" si="3">C6-C7</f>
        <v>0</v>
      </c>
      <c r="D14" s="62">
        <f t="shared" si="3"/>
        <v>560</v>
      </c>
      <c r="E14" s="62">
        <f t="shared" si="3"/>
        <v>2800</v>
      </c>
      <c r="F14" s="63">
        <f t="shared" si="3"/>
        <v>852.35</v>
      </c>
      <c r="G14" s="68"/>
    </row>
    <row r="15" s="49" customFormat="1" ht="22.5" customHeight="1" spans="1:7">
      <c r="A15" s="61" t="s">
        <v>3821</v>
      </c>
      <c r="B15" s="62">
        <f>SUM(C15,D15,E15,F15)</f>
        <v>880</v>
      </c>
      <c r="C15" s="65">
        <f t="shared" ref="C15:F15" si="4">SUM(C16:C20)</f>
        <v>0</v>
      </c>
      <c r="D15" s="65">
        <f t="shared" si="4"/>
        <v>560</v>
      </c>
      <c r="E15" s="65">
        <f t="shared" si="4"/>
        <v>200</v>
      </c>
      <c r="F15" s="66">
        <f t="shared" si="4"/>
        <v>120</v>
      </c>
      <c r="G15" s="75"/>
    </row>
    <row r="16" s="48" customFormat="1" ht="22.5" customHeight="1" spans="1:7">
      <c r="A16" s="69">
        <v>45716</v>
      </c>
      <c r="B16" s="70">
        <f t="shared" ref="B16:B20" si="5">SUM(C16:F16)</f>
        <v>60</v>
      </c>
      <c r="C16" s="70"/>
      <c r="D16" s="71"/>
      <c r="E16" s="70"/>
      <c r="F16" s="70">
        <v>60</v>
      </c>
      <c r="G16" s="68"/>
    </row>
    <row r="17" s="48" customFormat="1" ht="22.5" customHeight="1" spans="1:7">
      <c r="A17" s="69">
        <v>45792</v>
      </c>
      <c r="B17" s="70">
        <f t="shared" si="5"/>
        <v>560</v>
      </c>
      <c r="C17" s="70"/>
      <c r="D17" s="71">
        <v>560</v>
      </c>
      <c r="E17" s="70"/>
      <c r="F17" s="70"/>
      <c r="G17" s="68"/>
    </row>
    <row r="18" s="48" customFormat="1" ht="22.5" customHeight="1" spans="1:7">
      <c r="A18" s="69">
        <v>45829</v>
      </c>
      <c r="B18" s="70">
        <f t="shared" si="5"/>
        <v>100</v>
      </c>
      <c r="C18" s="72"/>
      <c r="D18" s="73"/>
      <c r="E18" s="72">
        <v>100</v>
      </c>
      <c r="F18" s="70"/>
      <c r="G18" s="68"/>
    </row>
    <row r="19" s="48" customFormat="1" ht="22.5" customHeight="1" spans="1:7">
      <c r="A19" s="69">
        <v>45899</v>
      </c>
      <c r="B19" s="70">
        <f t="shared" si="5"/>
        <v>60</v>
      </c>
      <c r="C19" s="72"/>
      <c r="D19" s="73"/>
      <c r="E19" s="72"/>
      <c r="F19" s="70">
        <v>60</v>
      </c>
      <c r="G19" s="68"/>
    </row>
    <row r="20" s="48" customFormat="1" ht="22.5" customHeight="1" spans="1:7">
      <c r="A20" s="69">
        <v>46012</v>
      </c>
      <c r="B20" s="70">
        <f t="shared" si="5"/>
        <v>100</v>
      </c>
      <c r="C20" s="72"/>
      <c r="D20" s="73"/>
      <c r="E20" s="72">
        <v>100</v>
      </c>
      <c r="F20" s="74"/>
      <c r="G20" s="68"/>
    </row>
    <row r="21" s="49" customFormat="1" ht="22.5" customHeight="1" spans="1:7">
      <c r="A21" s="61" t="s">
        <v>3822</v>
      </c>
      <c r="B21" s="62">
        <f>SUM(C21,D21,E21,F21)</f>
        <v>3332.35</v>
      </c>
      <c r="C21" s="62">
        <f t="shared" ref="C21:F21" si="6">C14-C15</f>
        <v>0</v>
      </c>
      <c r="D21" s="62">
        <f t="shared" si="6"/>
        <v>0</v>
      </c>
      <c r="E21" s="62">
        <f t="shared" si="6"/>
        <v>2600</v>
      </c>
      <c r="F21" s="62">
        <f t="shared" si="6"/>
        <v>732.35</v>
      </c>
      <c r="G21" s="75"/>
    </row>
    <row r="22" s="48" customFormat="1" ht="22.5" customHeight="1" spans="1:7">
      <c r="A22" s="61" t="s">
        <v>3823</v>
      </c>
      <c r="B22" s="62">
        <f>SUM(C22,D22,E22,F22)</f>
        <v>320</v>
      </c>
      <c r="C22" s="62">
        <f t="shared" ref="C22:F22" si="7">SUM(C23:C26)</f>
        <v>0</v>
      </c>
      <c r="D22" s="62">
        <f t="shared" si="7"/>
        <v>0</v>
      </c>
      <c r="E22" s="62">
        <f t="shared" si="7"/>
        <v>200</v>
      </c>
      <c r="F22" s="63">
        <f t="shared" si="7"/>
        <v>120</v>
      </c>
      <c r="G22" s="68"/>
    </row>
    <row r="23" s="48" customFormat="1" ht="22.5" customHeight="1" spans="1:7">
      <c r="A23" s="69">
        <v>46081</v>
      </c>
      <c r="B23" s="70">
        <f t="shared" ref="B23:B26" si="8">SUM(C23:F23)</f>
        <v>60</v>
      </c>
      <c r="C23" s="70"/>
      <c r="D23" s="71"/>
      <c r="E23" s="70"/>
      <c r="F23" s="70">
        <v>60</v>
      </c>
      <c r="G23" s="68"/>
    </row>
    <row r="24" s="48" customFormat="1" ht="27.25" customHeight="1" spans="1:7">
      <c r="A24" s="69">
        <v>46194</v>
      </c>
      <c r="B24" s="70">
        <f t="shared" si="8"/>
        <v>100</v>
      </c>
      <c r="C24" s="72"/>
      <c r="D24" s="73"/>
      <c r="E24" s="72">
        <v>100</v>
      </c>
      <c r="F24" s="70"/>
      <c r="G24" s="68"/>
    </row>
    <row r="25" s="48" customFormat="1" ht="22.5" customHeight="1" spans="1:7">
      <c r="A25" s="69">
        <v>46264</v>
      </c>
      <c r="B25" s="70">
        <f t="shared" si="8"/>
        <v>60</v>
      </c>
      <c r="C25" s="72"/>
      <c r="D25" s="73"/>
      <c r="E25" s="72"/>
      <c r="F25" s="70">
        <v>60</v>
      </c>
      <c r="G25" s="68"/>
    </row>
    <row r="26" s="48" customFormat="1" ht="22.5" customHeight="1" spans="1:7">
      <c r="A26" s="69">
        <v>46377</v>
      </c>
      <c r="B26" s="70">
        <f t="shared" si="8"/>
        <v>100</v>
      </c>
      <c r="C26" s="72"/>
      <c r="D26" s="73"/>
      <c r="E26" s="72">
        <v>100</v>
      </c>
      <c r="F26" s="74"/>
      <c r="G26" s="68"/>
    </row>
    <row r="27" s="48" customFormat="1" ht="22.5" customHeight="1" spans="1:7">
      <c r="A27" s="76" t="s">
        <v>3824</v>
      </c>
      <c r="B27" s="77">
        <f>SUM(C27,D27,E27,F27)</f>
        <v>3012.35</v>
      </c>
      <c r="C27" s="77">
        <f t="shared" ref="C27:F27" si="9">C21-C22</f>
        <v>0</v>
      </c>
      <c r="D27" s="77">
        <f t="shared" si="9"/>
        <v>0</v>
      </c>
      <c r="E27" s="77">
        <f t="shared" si="9"/>
        <v>2400</v>
      </c>
      <c r="F27" s="77">
        <f t="shared" si="9"/>
        <v>612.35</v>
      </c>
      <c r="G27" s="78"/>
    </row>
    <row r="28" s="48" customFormat="1" ht="22.5" customHeight="1" spans="1:7">
      <c r="A28" s="61" t="s">
        <v>3825</v>
      </c>
      <c r="B28" s="75">
        <f>SUM(B29:B32)</f>
        <v>320</v>
      </c>
      <c r="C28" s="75">
        <f>SUM(C29:C32)</f>
        <v>0</v>
      </c>
      <c r="D28" s="75">
        <f>SUM(D29:D32)</f>
        <v>0</v>
      </c>
      <c r="E28" s="75">
        <f>SUM(E29:E32)</f>
        <v>200</v>
      </c>
      <c r="F28" s="75">
        <f>SUM(F29:F32)</f>
        <v>120</v>
      </c>
      <c r="G28" s="68"/>
    </row>
    <row r="29" s="48" customFormat="1" ht="22.5" customHeight="1" spans="1:7">
      <c r="A29" s="69">
        <v>46446</v>
      </c>
      <c r="B29" s="70">
        <f t="shared" ref="B29:B32" si="10">SUM(C29:F29)</f>
        <v>60</v>
      </c>
      <c r="C29" s="70"/>
      <c r="D29" s="71"/>
      <c r="E29" s="70"/>
      <c r="F29" s="70">
        <v>60</v>
      </c>
      <c r="G29" s="68"/>
    </row>
    <row r="30" s="48" customFormat="1" ht="22.5" customHeight="1" spans="1:7">
      <c r="A30" s="69">
        <v>46559</v>
      </c>
      <c r="B30" s="70">
        <f t="shared" si="10"/>
        <v>100</v>
      </c>
      <c r="C30" s="72"/>
      <c r="D30" s="73"/>
      <c r="E30" s="72">
        <v>100</v>
      </c>
      <c r="F30" s="70"/>
      <c r="G30" s="68"/>
    </row>
    <row r="31" s="48" customFormat="1" ht="22.5" customHeight="1" spans="1:7">
      <c r="A31" s="69">
        <v>46629</v>
      </c>
      <c r="B31" s="70">
        <f t="shared" si="10"/>
        <v>60</v>
      </c>
      <c r="C31" s="72"/>
      <c r="D31" s="73"/>
      <c r="E31" s="72"/>
      <c r="F31" s="70">
        <v>60</v>
      </c>
      <c r="G31" s="68"/>
    </row>
    <row r="32" s="48" customFormat="1" ht="22.5" customHeight="1" spans="1:7">
      <c r="A32" s="69">
        <v>46742</v>
      </c>
      <c r="B32" s="70">
        <f t="shared" si="10"/>
        <v>100</v>
      </c>
      <c r="C32" s="72"/>
      <c r="D32" s="73"/>
      <c r="E32" s="72">
        <v>100</v>
      </c>
      <c r="F32" s="74"/>
      <c r="G32" s="68"/>
    </row>
    <row r="33" s="48" customFormat="1" ht="22.5" customHeight="1" spans="1:7">
      <c r="A33" s="61" t="s">
        <v>3826</v>
      </c>
      <c r="B33" s="75">
        <f>B27-B28</f>
        <v>2692.35</v>
      </c>
      <c r="C33" s="75">
        <f>C27-C28</f>
        <v>0</v>
      </c>
      <c r="D33" s="75">
        <f>D27-D28</f>
        <v>0</v>
      </c>
      <c r="E33" s="75">
        <f>E27-E28</f>
        <v>2200</v>
      </c>
      <c r="F33" s="75">
        <f>F27-F28</f>
        <v>492.35</v>
      </c>
      <c r="G33" s="68"/>
    </row>
    <row r="34" s="48" customFormat="1" ht="22.5" customHeight="1" spans="1:7">
      <c r="A34" s="61" t="s">
        <v>3827</v>
      </c>
      <c r="B34" s="75">
        <f t="shared" ref="B34:F34" si="11">SUM(B35:B38)</f>
        <v>320</v>
      </c>
      <c r="C34" s="75">
        <f t="shared" si="11"/>
        <v>0</v>
      </c>
      <c r="D34" s="75">
        <f t="shared" si="11"/>
        <v>0</v>
      </c>
      <c r="E34" s="75">
        <f t="shared" si="11"/>
        <v>200</v>
      </c>
      <c r="F34" s="75">
        <f t="shared" si="11"/>
        <v>120</v>
      </c>
      <c r="G34" s="68"/>
    </row>
    <row r="35" s="48" customFormat="1" ht="22.5" customHeight="1" spans="1:7">
      <c r="A35" s="69">
        <v>46811</v>
      </c>
      <c r="B35" s="70">
        <f t="shared" ref="B35:B38" si="12">SUM(C35:F35)</f>
        <v>60</v>
      </c>
      <c r="C35" s="70"/>
      <c r="D35" s="71"/>
      <c r="E35" s="70"/>
      <c r="F35" s="70">
        <v>60</v>
      </c>
      <c r="G35" s="68"/>
    </row>
    <row r="36" s="48" customFormat="1" ht="22.5" customHeight="1" spans="1:7">
      <c r="A36" s="69">
        <v>46925</v>
      </c>
      <c r="B36" s="70">
        <f t="shared" si="12"/>
        <v>100</v>
      </c>
      <c r="C36" s="72"/>
      <c r="D36" s="73"/>
      <c r="E36" s="72">
        <v>100</v>
      </c>
      <c r="F36" s="70"/>
      <c r="G36" s="68"/>
    </row>
    <row r="37" s="48" customFormat="1" ht="22.5" customHeight="1" spans="1:7">
      <c r="A37" s="69">
        <v>46995</v>
      </c>
      <c r="B37" s="70">
        <f t="shared" si="12"/>
        <v>60</v>
      </c>
      <c r="C37" s="72"/>
      <c r="D37" s="73"/>
      <c r="E37" s="72"/>
      <c r="F37" s="70">
        <v>60</v>
      </c>
      <c r="G37" s="68"/>
    </row>
    <row r="38" s="48" customFormat="1" ht="22.5" customHeight="1" spans="1:7">
      <c r="A38" s="69">
        <v>47108</v>
      </c>
      <c r="B38" s="70">
        <f t="shared" si="12"/>
        <v>100</v>
      </c>
      <c r="C38" s="72"/>
      <c r="D38" s="73"/>
      <c r="E38" s="72">
        <v>100</v>
      </c>
      <c r="F38" s="74"/>
      <c r="G38" s="68"/>
    </row>
    <row r="39" s="48" customFormat="1" ht="22.5" customHeight="1" spans="1:7">
      <c r="A39" s="61" t="s">
        <v>3828</v>
      </c>
      <c r="B39" s="75">
        <f>B33-B34</f>
        <v>2372.35</v>
      </c>
      <c r="C39" s="75">
        <f>C33-C34</f>
        <v>0</v>
      </c>
      <c r="D39" s="75">
        <f>D33-D34</f>
        <v>0</v>
      </c>
      <c r="E39" s="75">
        <f>E33-E34</f>
        <v>2000</v>
      </c>
      <c r="F39" s="75">
        <f>F33-F34</f>
        <v>372.35</v>
      </c>
      <c r="G39" s="75"/>
    </row>
    <row r="40" s="48" customFormat="1" ht="22.5" customHeight="1" spans="1:7">
      <c r="A40" s="53"/>
      <c r="B40" s="53"/>
      <c r="C40" s="53"/>
      <c r="D40" s="53"/>
      <c r="E40" s="53"/>
      <c r="F40" s="53"/>
      <c r="G40" s="53"/>
    </row>
    <row r="41" s="48" customFormat="1" ht="22.5" customHeight="1" spans="1:7">
      <c r="A41" s="53"/>
      <c r="B41" s="53"/>
      <c r="C41" s="53"/>
      <c r="D41" s="53"/>
      <c r="E41" s="53"/>
      <c r="F41" s="53"/>
      <c r="G41" s="53"/>
    </row>
    <row r="42" s="48" customFormat="1" ht="22.5" customHeight="1" spans="1:7">
      <c r="A42" s="53"/>
      <c r="B42" s="53"/>
      <c r="C42" s="53"/>
      <c r="D42" s="53"/>
      <c r="E42" s="53"/>
      <c r="F42" s="53"/>
      <c r="G42" s="53"/>
    </row>
    <row r="43" s="48" customFormat="1" ht="22.5" customHeight="1" spans="1:7">
      <c r="A43" s="53"/>
      <c r="B43" s="53"/>
      <c r="C43" s="53"/>
      <c r="D43" s="53"/>
      <c r="E43" s="53"/>
      <c r="F43" s="53"/>
      <c r="G43" s="53"/>
    </row>
    <row r="44" s="48" customFormat="1" ht="22.5" customHeight="1" spans="1:7">
      <c r="A44" s="53"/>
      <c r="B44" s="53"/>
      <c r="C44" s="53"/>
      <c r="D44" s="53"/>
      <c r="E44" s="53"/>
      <c r="F44" s="53"/>
      <c r="G44" s="53"/>
    </row>
    <row r="45" s="48" customFormat="1" ht="22.5" customHeight="1" spans="1:7">
      <c r="A45" s="53"/>
      <c r="B45" s="53"/>
      <c r="C45" s="53"/>
      <c r="D45" s="53"/>
      <c r="E45" s="53"/>
      <c r="F45" s="53"/>
      <c r="G45" s="53"/>
    </row>
    <row r="46" s="48" customFormat="1" ht="22.5" customHeight="1" spans="1:7">
      <c r="A46" s="53"/>
      <c r="B46" s="53"/>
      <c r="C46" s="53"/>
      <c r="D46" s="53"/>
      <c r="E46" s="53"/>
      <c r="F46" s="53"/>
      <c r="G46" s="53"/>
    </row>
    <row r="47" s="48" customFormat="1" ht="22.5" customHeight="1" spans="1:7">
      <c r="A47" s="53"/>
      <c r="B47" s="53"/>
      <c r="C47" s="53"/>
      <c r="D47" s="53"/>
      <c r="E47" s="53"/>
      <c r="F47" s="53"/>
      <c r="G47" s="53"/>
    </row>
    <row r="48" s="48" customFormat="1" ht="22.5" customHeight="1" spans="1:7">
      <c r="A48" s="53"/>
      <c r="B48" s="53"/>
      <c r="C48" s="53"/>
      <c r="D48" s="53"/>
      <c r="E48" s="53"/>
      <c r="F48" s="53"/>
      <c r="G48" s="53"/>
    </row>
    <row r="49" s="48" customFormat="1" ht="22.5" customHeight="1" spans="1:7">
      <c r="A49" s="53"/>
      <c r="B49" s="53"/>
      <c r="C49" s="53"/>
      <c r="D49" s="53"/>
      <c r="E49" s="53"/>
      <c r="F49" s="53"/>
      <c r="G49" s="53"/>
    </row>
    <row r="50" s="48" customFormat="1" ht="22.5" customHeight="1" spans="1:7">
      <c r="A50" s="53"/>
      <c r="B50" s="53"/>
      <c r="C50" s="53"/>
      <c r="D50" s="53"/>
      <c r="E50" s="53"/>
      <c r="F50" s="53"/>
      <c r="G50" s="53"/>
    </row>
    <row r="51" s="48" customFormat="1" ht="22.5" customHeight="1" spans="1:7">
      <c r="A51" s="53"/>
      <c r="B51" s="53"/>
      <c r="C51" s="53"/>
      <c r="D51" s="53"/>
      <c r="E51" s="53"/>
      <c r="F51" s="53"/>
      <c r="G51" s="53"/>
    </row>
    <row r="52" s="48" customFormat="1" ht="22.5" customHeight="1" spans="1:7">
      <c r="A52" s="53"/>
      <c r="B52" s="53"/>
      <c r="C52" s="53"/>
      <c r="D52" s="53"/>
      <c r="E52" s="53"/>
      <c r="F52" s="53"/>
      <c r="G52" s="53"/>
    </row>
    <row r="53" s="48" customFormat="1" ht="22.5" customHeight="1" spans="1:7">
      <c r="A53" s="53"/>
      <c r="B53" s="53"/>
      <c r="C53" s="53"/>
      <c r="D53" s="53"/>
      <c r="E53" s="53"/>
      <c r="F53" s="53"/>
      <c r="G53" s="53"/>
    </row>
    <row r="54" s="48" customFormat="1" ht="22.5" customHeight="1" spans="1:7">
      <c r="A54" s="53"/>
      <c r="B54" s="53"/>
      <c r="C54" s="53"/>
      <c r="D54" s="53"/>
      <c r="E54" s="53"/>
      <c r="F54" s="53"/>
      <c r="G54" s="53"/>
    </row>
    <row r="55" s="48" customFormat="1" ht="22.5" customHeight="1" spans="1:7">
      <c r="A55" s="53"/>
      <c r="B55" s="53"/>
      <c r="C55" s="53"/>
      <c r="D55" s="53"/>
      <c r="E55" s="53"/>
      <c r="F55" s="53"/>
      <c r="G55" s="53"/>
    </row>
    <row r="56" s="48" customFormat="1" ht="22.5" customHeight="1" spans="1:7">
      <c r="A56" s="53"/>
      <c r="B56" s="53"/>
      <c r="C56" s="53"/>
      <c r="D56" s="53"/>
      <c r="E56" s="53"/>
      <c r="F56" s="53"/>
      <c r="G56" s="53"/>
    </row>
    <row r="57" s="48" customFormat="1" ht="22.5" customHeight="1" spans="1:7">
      <c r="A57" s="53"/>
      <c r="B57" s="53"/>
      <c r="C57" s="53"/>
      <c r="D57" s="53"/>
      <c r="E57" s="53"/>
      <c r="F57" s="53"/>
      <c r="G57" s="53"/>
    </row>
    <row r="58" s="48" customFormat="1" ht="22.5" customHeight="1" spans="1:7">
      <c r="A58" s="53"/>
      <c r="B58" s="53"/>
      <c r="C58" s="53"/>
      <c r="D58" s="53"/>
      <c r="E58" s="53"/>
      <c r="F58" s="53"/>
      <c r="G58" s="53"/>
    </row>
    <row r="59" s="48" customFormat="1" ht="22.5" customHeight="1" spans="1:7">
      <c r="A59" s="53"/>
      <c r="B59" s="53"/>
      <c r="C59" s="53"/>
      <c r="D59" s="53"/>
      <c r="E59" s="53"/>
      <c r="F59" s="53"/>
      <c r="G59" s="53"/>
    </row>
    <row r="60" s="48" customFormat="1" ht="22.5" customHeight="1" spans="1:7">
      <c r="A60" s="53"/>
      <c r="B60" s="53"/>
      <c r="C60" s="53"/>
      <c r="D60" s="53"/>
      <c r="E60" s="53"/>
      <c r="F60" s="53"/>
      <c r="G60" s="53"/>
    </row>
    <row r="61" s="48" customFormat="1" ht="22.5" customHeight="1" spans="1:7">
      <c r="A61" s="53"/>
      <c r="B61" s="53"/>
      <c r="C61" s="53"/>
      <c r="D61" s="53"/>
      <c r="E61" s="53"/>
      <c r="F61" s="53"/>
      <c r="G61" s="53"/>
    </row>
    <row r="62" s="48" customFormat="1" ht="22.5" customHeight="1" spans="1:7">
      <c r="A62" s="53"/>
      <c r="B62" s="53"/>
      <c r="C62" s="53"/>
      <c r="D62" s="53"/>
      <c r="E62" s="53"/>
      <c r="F62" s="53"/>
      <c r="G62" s="53"/>
    </row>
    <row r="63" s="48" customFormat="1" ht="22.5" customHeight="1" spans="1:7">
      <c r="A63" s="53"/>
      <c r="B63" s="53"/>
      <c r="C63" s="53"/>
      <c r="D63" s="53"/>
      <c r="E63" s="53"/>
      <c r="F63" s="53"/>
      <c r="G63" s="53"/>
    </row>
    <row r="64" s="48" customFormat="1" ht="22.5" customHeight="1" spans="1:7">
      <c r="A64" s="53"/>
      <c r="B64" s="53"/>
      <c r="C64" s="53"/>
      <c r="D64" s="53"/>
      <c r="E64" s="53"/>
      <c r="F64" s="53"/>
      <c r="G64" s="53"/>
    </row>
    <row r="65" s="48" customFormat="1" ht="22.5" customHeight="1" spans="1:7">
      <c r="A65" s="53"/>
      <c r="B65" s="53"/>
      <c r="C65" s="53"/>
      <c r="D65" s="53"/>
      <c r="E65" s="53"/>
      <c r="F65" s="53"/>
      <c r="G65" s="53"/>
    </row>
    <row r="66" s="48" customFormat="1" ht="22.5" customHeight="1" spans="1:7">
      <c r="A66" s="53"/>
      <c r="B66" s="53"/>
      <c r="C66" s="53"/>
      <c r="D66" s="53"/>
      <c r="E66" s="53"/>
      <c r="F66" s="53"/>
      <c r="G66" s="53"/>
    </row>
    <row r="67" s="48" customFormat="1" ht="22.5" customHeight="1" spans="1:7">
      <c r="A67" s="53"/>
      <c r="B67" s="53"/>
      <c r="C67" s="53"/>
      <c r="D67" s="53"/>
      <c r="E67" s="53"/>
      <c r="F67" s="53"/>
      <c r="G67" s="53"/>
    </row>
    <row r="68" s="48" customFormat="1" ht="22.5" customHeight="1" spans="1:7">
      <c r="A68" s="53"/>
      <c r="B68" s="53"/>
      <c r="C68" s="53"/>
      <c r="D68" s="53"/>
      <c r="E68" s="53"/>
      <c r="F68" s="53"/>
      <c r="G68" s="53"/>
    </row>
    <row r="69" s="48" customFormat="1" ht="22.5" customHeight="1" spans="1:7">
      <c r="A69" s="53"/>
      <c r="B69" s="53"/>
      <c r="C69" s="53"/>
      <c r="D69" s="53"/>
      <c r="E69" s="53"/>
      <c r="F69" s="53"/>
      <c r="G69" s="53"/>
    </row>
    <row r="70" s="48" customFormat="1" ht="22.5" customHeight="1" spans="1:7">
      <c r="A70" s="53"/>
      <c r="B70" s="53"/>
      <c r="C70" s="53"/>
      <c r="D70" s="53"/>
      <c r="E70" s="53"/>
      <c r="F70" s="53"/>
      <c r="G70" s="53"/>
    </row>
    <row r="71" s="48" customFormat="1" ht="22.5" customHeight="1" spans="1:7">
      <c r="A71" s="53"/>
      <c r="B71" s="53"/>
      <c r="C71" s="53"/>
      <c r="D71" s="53"/>
      <c r="E71" s="53"/>
      <c r="F71" s="53"/>
      <c r="G71" s="53"/>
    </row>
    <row r="72" s="48" customFormat="1" ht="22.5" customHeight="1" spans="1:7">
      <c r="A72" s="53"/>
      <c r="B72" s="53"/>
      <c r="C72" s="53"/>
      <c r="D72" s="53"/>
      <c r="E72" s="53"/>
      <c r="F72" s="53"/>
      <c r="G72" s="53"/>
    </row>
    <row r="73" s="48" customFormat="1" ht="22.5" customHeight="1" spans="1:7">
      <c r="A73" s="53"/>
      <c r="B73" s="53"/>
      <c r="C73" s="53"/>
      <c r="D73" s="53"/>
      <c r="E73" s="53"/>
      <c r="F73" s="53"/>
      <c r="G73" s="53"/>
    </row>
    <row r="74" s="48" customFormat="1" ht="22.5" customHeight="1" spans="1:7">
      <c r="A74" s="53"/>
      <c r="B74" s="53"/>
      <c r="C74" s="53"/>
      <c r="D74" s="53"/>
      <c r="E74" s="53"/>
      <c r="F74" s="53"/>
      <c r="G74" s="53"/>
    </row>
    <row r="75" s="48" customFormat="1" ht="22.5" customHeight="1" spans="1:7">
      <c r="A75" s="53"/>
      <c r="B75" s="53"/>
      <c r="C75" s="53"/>
      <c r="D75" s="53"/>
      <c r="E75" s="53"/>
      <c r="F75" s="53"/>
      <c r="G75" s="53"/>
    </row>
    <row r="76" s="48" customFormat="1" ht="22.5" customHeight="1" spans="1:7">
      <c r="A76" s="53"/>
      <c r="B76" s="53"/>
      <c r="C76" s="53"/>
      <c r="D76" s="53"/>
      <c r="E76" s="53"/>
      <c r="F76" s="53"/>
      <c r="G76" s="53"/>
    </row>
    <row r="77" s="48" customFormat="1" ht="22.5" customHeight="1" spans="1:7">
      <c r="A77" s="53"/>
      <c r="B77" s="53"/>
      <c r="C77" s="53"/>
      <c r="D77" s="53"/>
      <c r="E77" s="53"/>
      <c r="F77" s="53"/>
      <c r="G77" s="53"/>
    </row>
    <row r="78" s="48" customFormat="1" ht="22.5" customHeight="1" spans="1:7">
      <c r="A78" s="53"/>
      <c r="B78" s="53"/>
      <c r="C78" s="53"/>
      <c r="D78" s="53"/>
      <c r="E78" s="53"/>
      <c r="F78" s="53"/>
      <c r="G78" s="53"/>
    </row>
    <row r="79" s="48" customFormat="1" ht="22.5" customHeight="1" spans="1:7">
      <c r="A79" s="53"/>
      <c r="B79" s="53"/>
      <c r="C79" s="53"/>
      <c r="D79" s="53"/>
      <c r="E79" s="53"/>
      <c r="F79" s="53"/>
      <c r="G79" s="53"/>
    </row>
    <row r="80" s="48" customFormat="1" ht="22.5" customHeight="1" spans="1:7">
      <c r="A80" s="53"/>
      <c r="B80" s="53"/>
      <c r="C80" s="53"/>
      <c r="D80" s="53"/>
      <c r="E80" s="53"/>
      <c r="F80" s="53"/>
      <c r="G80" s="53"/>
    </row>
    <row r="81" s="48" customFormat="1" ht="22.5" customHeight="1" spans="1:7">
      <c r="A81" s="53"/>
      <c r="B81" s="53"/>
      <c r="C81" s="53"/>
      <c r="D81" s="53"/>
      <c r="E81" s="53"/>
      <c r="F81" s="53"/>
      <c r="G81" s="53"/>
    </row>
    <row r="82" s="48" customFormat="1" ht="22.5" customHeight="1" spans="1:7">
      <c r="A82" s="53"/>
      <c r="B82" s="53"/>
      <c r="C82" s="53"/>
      <c r="D82" s="53"/>
      <c r="E82" s="53"/>
      <c r="F82" s="53"/>
      <c r="G82" s="53"/>
    </row>
    <row r="83" s="48" customFormat="1" ht="22.5" customHeight="1" spans="1:7">
      <c r="A83" s="53"/>
      <c r="B83" s="53"/>
      <c r="C83" s="53"/>
      <c r="D83" s="53"/>
      <c r="E83" s="53"/>
      <c r="F83" s="53"/>
      <c r="G83" s="53"/>
    </row>
    <row r="84" s="48" customFormat="1" ht="22.5" customHeight="1" spans="1:7">
      <c r="A84" s="53"/>
      <c r="B84" s="53"/>
      <c r="C84" s="53"/>
      <c r="D84" s="53"/>
      <c r="E84" s="53"/>
      <c r="F84" s="53"/>
      <c r="G84" s="53"/>
    </row>
    <row r="85" s="48" customFormat="1" ht="22.5" customHeight="1" spans="1:7">
      <c r="A85" s="53"/>
      <c r="B85" s="53"/>
      <c r="C85" s="53"/>
      <c r="D85" s="53"/>
      <c r="E85" s="53"/>
      <c r="F85" s="53"/>
      <c r="G85" s="53"/>
    </row>
    <row r="86" s="48" customFormat="1" ht="22.5" customHeight="1" spans="1:7">
      <c r="A86" s="53"/>
      <c r="B86" s="53"/>
      <c r="C86" s="53"/>
      <c r="D86" s="53"/>
      <c r="E86" s="53"/>
      <c r="F86" s="53"/>
      <c r="G86" s="53"/>
    </row>
    <row r="87" s="48" customFormat="1" ht="22.5" customHeight="1" spans="1:7">
      <c r="A87" s="53"/>
      <c r="B87" s="53"/>
      <c r="C87" s="53"/>
      <c r="D87" s="53"/>
      <c r="E87" s="53"/>
      <c r="F87" s="53"/>
      <c r="G87" s="53"/>
    </row>
    <row r="88" s="48" customFormat="1" ht="22.5" customHeight="1" spans="1:7">
      <c r="A88" s="53"/>
      <c r="B88" s="53"/>
      <c r="C88" s="53"/>
      <c r="D88" s="53"/>
      <c r="E88" s="53"/>
      <c r="F88" s="53"/>
      <c r="G88" s="53"/>
    </row>
    <row r="89" s="48" customFormat="1" ht="22.5" customHeight="1" spans="1:7">
      <c r="A89" s="53"/>
      <c r="B89" s="53"/>
      <c r="C89" s="53"/>
      <c r="D89" s="53"/>
      <c r="E89" s="53"/>
      <c r="F89" s="53"/>
      <c r="G89" s="53"/>
    </row>
    <row r="90" s="48" customFormat="1" ht="22.5" customHeight="1" spans="1:7">
      <c r="A90" s="53"/>
      <c r="B90" s="53"/>
      <c r="C90" s="53"/>
      <c r="D90" s="53"/>
      <c r="E90" s="53"/>
      <c r="F90" s="53"/>
      <c r="G90" s="53"/>
    </row>
    <row r="91" s="48" customFormat="1" ht="22.5" customHeight="1" spans="1:7">
      <c r="A91" s="53"/>
      <c r="B91" s="53"/>
      <c r="C91" s="53"/>
      <c r="D91" s="53"/>
      <c r="E91" s="53"/>
      <c r="F91" s="53"/>
      <c r="G91" s="53"/>
    </row>
    <row r="92" s="48" customFormat="1" ht="22.5" customHeight="1" spans="1:7">
      <c r="A92" s="53"/>
      <c r="B92" s="53"/>
      <c r="C92" s="53"/>
      <c r="D92" s="53"/>
      <c r="E92" s="53"/>
      <c r="F92" s="53"/>
      <c r="G92" s="53"/>
    </row>
    <row r="93" s="48" customFormat="1" ht="22.5" customHeight="1" spans="1:7">
      <c r="A93" s="53"/>
      <c r="B93" s="53"/>
      <c r="C93" s="53"/>
      <c r="D93" s="53"/>
      <c r="E93" s="53"/>
      <c r="F93" s="53"/>
      <c r="G93" s="53"/>
    </row>
    <row r="94" s="48" customFormat="1" ht="22.5" customHeight="1" spans="1:7">
      <c r="A94" s="53"/>
      <c r="B94" s="53"/>
      <c r="C94" s="53"/>
      <c r="D94" s="53"/>
      <c r="E94" s="53"/>
      <c r="F94" s="53"/>
      <c r="G94" s="53"/>
    </row>
    <row r="95" s="48" customFormat="1" ht="22.5" customHeight="1" spans="1:7">
      <c r="A95" s="53"/>
      <c r="B95" s="53"/>
      <c r="C95" s="53"/>
      <c r="D95" s="53"/>
      <c r="E95" s="53"/>
      <c r="F95" s="53"/>
      <c r="G95" s="53"/>
    </row>
    <row r="96" s="48" customFormat="1" ht="22.5" customHeight="1" spans="1:7">
      <c r="A96" s="53"/>
      <c r="B96" s="53"/>
      <c r="C96" s="53"/>
      <c r="D96" s="53"/>
      <c r="E96" s="53"/>
      <c r="F96" s="53"/>
      <c r="G96" s="53"/>
    </row>
    <row r="97" s="48" customFormat="1" ht="22.5" customHeight="1" spans="1:7">
      <c r="A97" s="53"/>
      <c r="B97" s="53"/>
      <c r="C97" s="53"/>
      <c r="D97" s="53"/>
      <c r="E97" s="53"/>
      <c r="F97" s="53"/>
      <c r="G97" s="53"/>
    </row>
    <row r="98" s="48" customFormat="1" ht="22.5" customHeight="1" spans="1:7">
      <c r="A98" s="53"/>
      <c r="B98" s="53"/>
      <c r="C98" s="53"/>
      <c r="D98" s="53"/>
      <c r="E98" s="53"/>
      <c r="F98" s="53"/>
      <c r="G98" s="53"/>
    </row>
    <row r="99" s="48" customFormat="1" ht="22.5" customHeight="1" spans="1:7">
      <c r="A99" s="53"/>
      <c r="B99" s="53"/>
      <c r="C99" s="53"/>
      <c r="D99" s="53"/>
      <c r="E99" s="53"/>
      <c r="F99" s="53"/>
      <c r="G99" s="53"/>
    </row>
    <row r="100" s="48" customFormat="1" ht="22.5" customHeight="1" spans="1:7">
      <c r="A100" s="53"/>
      <c r="B100" s="53"/>
      <c r="C100" s="53"/>
      <c r="D100" s="53"/>
      <c r="E100" s="53"/>
      <c r="F100" s="53"/>
      <c r="G100" s="53"/>
    </row>
    <row r="101" s="48" customFormat="1" ht="22.5" customHeight="1" spans="1:7">
      <c r="A101" s="53"/>
      <c r="B101" s="53"/>
      <c r="C101" s="53"/>
      <c r="D101" s="53"/>
      <c r="E101" s="53"/>
      <c r="F101" s="53"/>
      <c r="G101" s="53"/>
    </row>
    <row r="102" s="48" customFormat="1" ht="22.5" customHeight="1" spans="1:7">
      <c r="A102" s="53"/>
      <c r="B102" s="53"/>
      <c r="C102" s="53"/>
      <c r="D102" s="53"/>
      <c r="E102" s="53"/>
      <c r="F102" s="53"/>
      <c r="G102" s="53"/>
    </row>
    <row r="103" s="48" customFormat="1" ht="22.5" customHeight="1" spans="1:7">
      <c r="A103" s="53"/>
      <c r="B103" s="53"/>
      <c r="C103" s="53"/>
      <c r="D103" s="53"/>
      <c r="E103" s="53"/>
      <c r="F103" s="53"/>
      <c r="G103" s="53"/>
    </row>
    <row r="104" s="48" customFormat="1" ht="22.5" customHeight="1" spans="1:7">
      <c r="A104" s="53"/>
      <c r="B104" s="53"/>
      <c r="C104" s="53"/>
      <c r="D104" s="53"/>
      <c r="E104" s="53"/>
      <c r="F104" s="53"/>
      <c r="G104" s="53"/>
    </row>
    <row r="105" s="48" customFormat="1" ht="22.5" customHeight="1" spans="1:7">
      <c r="A105" s="53"/>
      <c r="B105" s="53"/>
      <c r="C105" s="53"/>
      <c r="D105" s="53"/>
      <c r="E105" s="53"/>
      <c r="F105" s="53"/>
      <c r="G105" s="53"/>
    </row>
    <row r="106" s="48" customFormat="1" ht="22.5" customHeight="1" spans="1:7">
      <c r="A106" s="53"/>
      <c r="B106" s="53"/>
      <c r="C106" s="53"/>
      <c r="D106" s="53"/>
      <c r="E106" s="53"/>
      <c r="F106" s="53"/>
      <c r="G106" s="53"/>
    </row>
    <row r="107" s="48" customFormat="1" ht="22.5" customHeight="1" spans="1:7">
      <c r="A107" s="53"/>
      <c r="B107" s="53"/>
      <c r="C107" s="53"/>
      <c r="D107" s="53"/>
      <c r="E107" s="53"/>
      <c r="F107" s="53"/>
      <c r="G107" s="53"/>
    </row>
    <row r="108" s="48" customFormat="1" ht="22.5" customHeight="1" spans="1:7">
      <c r="A108" s="53"/>
      <c r="B108" s="53"/>
      <c r="C108" s="53"/>
      <c r="D108" s="53"/>
      <c r="E108" s="53"/>
      <c r="F108" s="53"/>
      <c r="G108" s="53"/>
    </row>
    <row r="109" s="48" customFormat="1" ht="22.5" customHeight="1" spans="1:7">
      <c r="A109" s="53"/>
      <c r="B109" s="53"/>
      <c r="C109" s="53"/>
      <c r="D109" s="53"/>
      <c r="E109" s="53"/>
      <c r="F109" s="53"/>
      <c r="G109" s="53"/>
    </row>
    <row r="110" s="48" customFormat="1" ht="22.5" customHeight="1" spans="1:7">
      <c r="A110" s="53"/>
      <c r="B110" s="53"/>
      <c r="C110" s="53"/>
      <c r="D110" s="53"/>
      <c r="E110" s="53"/>
      <c r="F110" s="53"/>
      <c r="G110" s="53"/>
    </row>
    <row r="111" s="48" customFormat="1" ht="22.5" customHeight="1" spans="1:7">
      <c r="A111" s="53"/>
      <c r="B111" s="53"/>
      <c r="C111" s="53"/>
      <c r="D111" s="53"/>
      <c r="E111" s="53"/>
      <c r="F111" s="53"/>
      <c r="G111" s="53"/>
    </row>
    <row r="112" s="48" customFormat="1" ht="22.5" customHeight="1" spans="1:7">
      <c r="A112" s="53"/>
      <c r="B112" s="53"/>
      <c r="C112" s="53"/>
      <c r="D112" s="53"/>
      <c r="E112" s="53"/>
      <c r="F112" s="53"/>
      <c r="G112" s="53"/>
    </row>
    <row r="113" s="48" customFormat="1" ht="22.5" customHeight="1" spans="1:7">
      <c r="A113" s="53"/>
      <c r="B113" s="53"/>
      <c r="C113" s="53"/>
      <c r="D113" s="53"/>
      <c r="E113" s="53"/>
      <c r="F113" s="53"/>
      <c r="G113" s="53"/>
    </row>
    <row r="114" s="48" customFormat="1" ht="22.5" customHeight="1" spans="1:7">
      <c r="A114" s="53"/>
      <c r="B114" s="53"/>
      <c r="C114" s="53"/>
      <c r="D114" s="53"/>
      <c r="E114" s="53"/>
      <c r="F114" s="53"/>
      <c r="G114" s="53"/>
    </row>
    <row r="115" s="48" customFormat="1" ht="22.5" customHeight="1" spans="1:7">
      <c r="A115" s="53"/>
      <c r="B115" s="53"/>
      <c r="C115" s="53"/>
      <c r="D115" s="53"/>
      <c r="E115" s="53"/>
      <c r="F115" s="53"/>
      <c r="G115" s="53"/>
    </row>
    <row r="116" s="48" customFormat="1" ht="22.5" customHeight="1" spans="1:7">
      <c r="A116" s="53"/>
      <c r="B116" s="53"/>
      <c r="C116" s="53"/>
      <c r="D116" s="53"/>
      <c r="E116" s="53"/>
      <c r="F116" s="53"/>
      <c r="G116" s="53"/>
    </row>
    <row r="117" s="48" customFormat="1" ht="22.5" customHeight="1" spans="1:7">
      <c r="A117" s="53"/>
      <c r="B117" s="53"/>
      <c r="C117" s="53"/>
      <c r="D117" s="53"/>
      <c r="E117" s="53"/>
      <c r="F117" s="53"/>
      <c r="G117" s="53"/>
    </row>
    <row r="118" s="48" customFormat="1" ht="22.5" customHeight="1" spans="1:7">
      <c r="A118" s="53"/>
      <c r="B118" s="53"/>
      <c r="C118" s="53"/>
      <c r="D118" s="53"/>
      <c r="E118" s="53"/>
      <c r="F118" s="53"/>
      <c r="G118" s="53"/>
    </row>
    <row r="119" s="48" customFormat="1" ht="22.5" customHeight="1" spans="1:7">
      <c r="A119" s="53"/>
      <c r="B119" s="53"/>
      <c r="C119" s="53"/>
      <c r="D119" s="53"/>
      <c r="E119" s="53"/>
      <c r="F119" s="53"/>
      <c r="G119" s="53"/>
    </row>
    <row r="120" s="48" customFormat="1" ht="22.5" customHeight="1" spans="1:7">
      <c r="A120" s="53"/>
      <c r="B120" s="53"/>
      <c r="C120" s="53"/>
      <c r="D120" s="53"/>
      <c r="E120" s="53"/>
      <c r="F120" s="53"/>
      <c r="G120" s="53"/>
    </row>
    <row r="121" s="48" customFormat="1" ht="22.5" customHeight="1" spans="1:7">
      <c r="A121" s="53"/>
      <c r="B121" s="53"/>
      <c r="C121" s="53"/>
      <c r="D121" s="53"/>
      <c r="E121" s="53"/>
      <c r="F121" s="53"/>
      <c r="G121" s="53"/>
    </row>
    <row r="122" s="48" customFormat="1" ht="22.5" customHeight="1" spans="1:7">
      <c r="A122" s="53"/>
      <c r="B122" s="53"/>
      <c r="C122" s="53"/>
      <c r="D122" s="53"/>
      <c r="E122" s="53"/>
      <c r="F122" s="53"/>
      <c r="G122" s="53"/>
    </row>
    <row r="123" s="48" customFormat="1" ht="22.5" customHeight="1" spans="1:7">
      <c r="A123" s="53"/>
      <c r="B123" s="53"/>
      <c r="C123" s="53"/>
      <c r="D123" s="53"/>
      <c r="E123" s="53"/>
      <c r="F123" s="53"/>
      <c r="G123" s="53"/>
    </row>
    <row r="124" s="48" customFormat="1" ht="22.5" customHeight="1" spans="1:7">
      <c r="A124" s="53"/>
      <c r="B124" s="53"/>
      <c r="C124" s="53"/>
      <c r="D124" s="53"/>
      <c r="E124" s="53"/>
      <c r="F124" s="53"/>
      <c r="G124" s="53"/>
    </row>
    <row r="125" s="48" customFormat="1" ht="22.5" customHeight="1" spans="1:7">
      <c r="A125" s="53"/>
      <c r="B125" s="53"/>
      <c r="C125" s="53"/>
      <c r="D125" s="53"/>
      <c r="E125" s="53"/>
      <c r="F125" s="53"/>
      <c r="G125" s="53"/>
    </row>
    <row r="126" s="48" customFormat="1" ht="22.5" customHeight="1" spans="1:7">
      <c r="A126" s="53"/>
      <c r="B126" s="53"/>
      <c r="C126" s="53"/>
      <c r="D126" s="53"/>
      <c r="E126" s="53"/>
      <c r="F126" s="53"/>
      <c r="G126" s="53"/>
    </row>
    <row r="127" s="48" customFormat="1" ht="22.5" customHeight="1" spans="1:7">
      <c r="A127" s="53"/>
      <c r="B127" s="53"/>
      <c r="C127" s="53"/>
      <c r="D127" s="53"/>
      <c r="E127" s="53"/>
      <c r="F127" s="53"/>
      <c r="G127" s="53"/>
    </row>
    <row r="128" s="48" customFormat="1" ht="22.5" customHeight="1" spans="1:7">
      <c r="A128" s="53"/>
      <c r="B128" s="53"/>
      <c r="C128" s="53"/>
      <c r="D128" s="53"/>
      <c r="E128" s="53"/>
      <c r="F128" s="53"/>
      <c r="G128" s="53"/>
    </row>
    <row r="129" s="48" customFormat="1" ht="22.5" customHeight="1" spans="1:7">
      <c r="A129" s="53"/>
      <c r="B129" s="53"/>
      <c r="C129" s="53"/>
      <c r="D129" s="53"/>
      <c r="E129" s="53"/>
      <c r="F129" s="53"/>
      <c r="G129" s="53"/>
    </row>
    <row r="130" s="48" customFormat="1" ht="22.5" customHeight="1" spans="1:7">
      <c r="A130" s="53"/>
      <c r="B130" s="53"/>
      <c r="C130" s="53"/>
      <c r="D130" s="53"/>
      <c r="E130" s="53"/>
      <c r="F130" s="53"/>
      <c r="G130" s="53"/>
    </row>
    <row r="131" s="48" customFormat="1" ht="22.5" customHeight="1" spans="1:7">
      <c r="A131" s="53"/>
      <c r="B131" s="53"/>
      <c r="C131" s="53"/>
      <c r="D131" s="53"/>
      <c r="E131" s="53"/>
      <c r="F131" s="53"/>
      <c r="G131" s="53"/>
    </row>
    <row r="132" s="48" customFormat="1" ht="22.5" customHeight="1" spans="1:7">
      <c r="A132" s="53"/>
      <c r="B132" s="53"/>
      <c r="C132" s="53"/>
      <c r="D132" s="53"/>
      <c r="E132" s="53"/>
      <c r="F132" s="53"/>
      <c r="G132" s="53"/>
    </row>
    <row r="133" s="48" customFormat="1" ht="22.5" customHeight="1" spans="1:7">
      <c r="A133" s="53"/>
      <c r="B133" s="53"/>
      <c r="C133" s="53"/>
      <c r="D133" s="53"/>
      <c r="E133" s="53"/>
      <c r="F133" s="53"/>
      <c r="G133" s="53"/>
    </row>
    <row r="134" s="48" customFormat="1" ht="22.5" customHeight="1" spans="1:7">
      <c r="A134" s="53"/>
      <c r="B134" s="53"/>
      <c r="C134" s="53"/>
      <c r="D134" s="53"/>
      <c r="E134" s="53"/>
      <c r="F134" s="53"/>
      <c r="G134" s="53"/>
    </row>
    <row r="135" s="48" customFormat="1" ht="22.5" customHeight="1" spans="1:7">
      <c r="A135" s="53"/>
      <c r="B135" s="53"/>
      <c r="C135" s="53"/>
      <c r="D135" s="53"/>
      <c r="E135" s="53"/>
      <c r="F135" s="53"/>
      <c r="G135" s="53"/>
    </row>
    <row r="136" s="48" customFormat="1" ht="22.5" customHeight="1" spans="1:7">
      <c r="A136" s="53"/>
      <c r="B136" s="53"/>
      <c r="C136" s="53"/>
      <c r="D136" s="53"/>
      <c r="E136" s="53"/>
      <c r="F136" s="53"/>
      <c r="G136" s="53"/>
    </row>
    <row r="137" s="48" customFormat="1" ht="22.5" customHeight="1" spans="1:7">
      <c r="A137" s="53"/>
      <c r="B137" s="53"/>
      <c r="C137" s="53"/>
      <c r="D137" s="53"/>
      <c r="E137" s="53"/>
      <c r="F137" s="53"/>
      <c r="G137" s="53"/>
    </row>
    <row r="138" s="48" customFormat="1" ht="22.5" customHeight="1" spans="1:7">
      <c r="A138" s="53"/>
      <c r="B138" s="53"/>
      <c r="C138" s="53"/>
      <c r="D138" s="53"/>
      <c r="E138" s="53"/>
      <c r="F138" s="53"/>
      <c r="G138" s="53"/>
    </row>
    <row r="139" s="48" customFormat="1" ht="22.5" customHeight="1" spans="1:7">
      <c r="A139" s="53"/>
      <c r="B139" s="53"/>
      <c r="C139" s="53"/>
      <c r="D139" s="53"/>
      <c r="E139" s="53"/>
      <c r="F139" s="53"/>
      <c r="G139" s="53"/>
    </row>
    <row r="140" s="48" customFormat="1" ht="22.5" customHeight="1" spans="1:7">
      <c r="A140" s="53"/>
      <c r="B140" s="53"/>
      <c r="C140" s="53"/>
      <c r="D140" s="53"/>
      <c r="E140" s="53"/>
      <c r="F140" s="53"/>
      <c r="G140" s="53"/>
    </row>
    <row r="141" s="48" customFormat="1" ht="22.5" customHeight="1" spans="1:7">
      <c r="A141" s="53"/>
      <c r="B141" s="53"/>
      <c r="C141" s="53"/>
      <c r="D141" s="53"/>
      <c r="E141" s="53"/>
      <c r="F141" s="53"/>
      <c r="G141" s="53"/>
    </row>
    <row r="142" s="48" customFormat="1" ht="22.5" customHeight="1" spans="1:7">
      <c r="A142" s="53"/>
      <c r="B142" s="53"/>
      <c r="C142" s="53"/>
      <c r="D142" s="53"/>
      <c r="E142" s="53"/>
      <c r="F142" s="53"/>
      <c r="G142" s="53"/>
    </row>
    <row r="143" s="48" customFormat="1" ht="22.5" customHeight="1" spans="1:7">
      <c r="A143" s="53"/>
      <c r="B143" s="53"/>
      <c r="C143" s="53"/>
      <c r="D143" s="53"/>
      <c r="E143" s="53"/>
      <c r="F143" s="53"/>
      <c r="G143" s="53"/>
    </row>
    <row r="144" s="48" customFormat="1" ht="22.5" customHeight="1" spans="1:7">
      <c r="A144" s="53"/>
      <c r="B144" s="53"/>
      <c r="C144" s="53"/>
      <c r="D144" s="53"/>
      <c r="E144" s="53"/>
      <c r="F144" s="53"/>
      <c r="G144" s="53"/>
    </row>
    <row r="145" s="48" customFormat="1" ht="22.5" customHeight="1" spans="1:7">
      <c r="A145" s="53"/>
      <c r="B145" s="53"/>
      <c r="C145" s="53"/>
      <c r="D145" s="53"/>
      <c r="E145" s="53"/>
      <c r="F145" s="53"/>
      <c r="G145" s="53"/>
    </row>
    <row r="146" s="48" customFormat="1" ht="22.5" customHeight="1" spans="1:7">
      <c r="A146" s="53"/>
      <c r="B146" s="53"/>
      <c r="C146" s="53"/>
      <c r="D146" s="53"/>
      <c r="E146" s="53"/>
      <c r="F146" s="53"/>
      <c r="G146" s="53"/>
    </row>
    <row r="147" s="48" customFormat="1" ht="22.5" customHeight="1" spans="1:7">
      <c r="A147" s="53"/>
      <c r="B147" s="53"/>
      <c r="C147" s="53"/>
      <c r="D147" s="53"/>
      <c r="E147" s="53"/>
      <c r="F147" s="53"/>
      <c r="G147" s="53"/>
    </row>
    <row r="148" s="48" customFormat="1" ht="22.5" customHeight="1" spans="1:7">
      <c r="A148" s="53"/>
      <c r="B148" s="53"/>
      <c r="C148" s="53"/>
      <c r="D148" s="53"/>
      <c r="E148" s="53"/>
      <c r="F148" s="53"/>
      <c r="G148" s="53"/>
    </row>
    <row r="149" s="48" customFormat="1" ht="22.5" customHeight="1" spans="1:7">
      <c r="A149" s="53"/>
      <c r="B149" s="53"/>
      <c r="C149" s="53"/>
      <c r="D149" s="53"/>
      <c r="E149" s="53"/>
      <c r="F149" s="53"/>
      <c r="G149" s="53"/>
    </row>
    <row r="150" s="48" customFormat="1" ht="22.5" customHeight="1" spans="1:7">
      <c r="A150" s="53"/>
      <c r="B150" s="53"/>
      <c r="C150" s="53"/>
      <c r="D150" s="53"/>
      <c r="E150" s="53"/>
      <c r="F150" s="53"/>
      <c r="G150" s="53"/>
    </row>
    <row r="151" s="48" customFormat="1" ht="22.5" customHeight="1" spans="1:7">
      <c r="A151" s="53"/>
      <c r="B151" s="53"/>
      <c r="C151" s="53"/>
      <c r="D151" s="53"/>
      <c r="E151" s="53"/>
      <c r="F151" s="53"/>
      <c r="G151" s="53"/>
    </row>
    <row r="152" s="48" customFormat="1" ht="22.5" customHeight="1" spans="1:7">
      <c r="A152" s="53"/>
      <c r="B152" s="53"/>
      <c r="C152" s="53"/>
      <c r="D152" s="53"/>
      <c r="E152" s="53"/>
      <c r="F152" s="53"/>
      <c r="G152" s="53"/>
    </row>
    <row r="153" s="48" customFormat="1" ht="22.5" customHeight="1" spans="1:7">
      <c r="A153" s="53"/>
      <c r="B153" s="53"/>
      <c r="C153" s="53"/>
      <c r="D153" s="53"/>
      <c r="E153" s="53"/>
      <c r="F153" s="53"/>
      <c r="G153" s="53"/>
    </row>
    <row r="154" s="48" customFormat="1" ht="22.5" customHeight="1" spans="1:7">
      <c r="A154" s="53"/>
      <c r="B154" s="53"/>
      <c r="C154" s="53"/>
      <c r="D154" s="53"/>
      <c r="E154" s="53"/>
      <c r="F154" s="53"/>
      <c r="G154" s="53"/>
    </row>
    <row r="155" s="48" customFormat="1" ht="22.5" customHeight="1" spans="1:7">
      <c r="A155" s="53"/>
      <c r="B155" s="53"/>
      <c r="C155" s="53"/>
      <c r="D155" s="53"/>
      <c r="E155" s="53"/>
      <c r="F155" s="53"/>
      <c r="G155" s="53"/>
    </row>
    <row r="156" s="48" customFormat="1" ht="22.5" customHeight="1" spans="1:7">
      <c r="A156" s="53"/>
      <c r="B156" s="53"/>
      <c r="C156" s="53"/>
      <c r="D156" s="53"/>
      <c r="E156" s="53"/>
      <c r="F156" s="53"/>
      <c r="G156" s="53"/>
    </row>
    <row r="157" s="48" customFormat="1" ht="22.5" customHeight="1" spans="1:7">
      <c r="A157" s="53"/>
      <c r="B157" s="53"/>
      <c r="C157" s="53"/>
      <c r="D157" s="53"/>
      <c r="E157" s="53"/>
      <c r="F157" s="53"/>
      <c r="G157" s="53"/>
    </row>
    <row r="158" s="48" customFormat="1" ht="22.5" customHeight="1" spans="1:7">
      <c r="A158" s="53"/>
      <c r="B158" s="53"/>
      <c r="C158" s="53"/>
      <c r="D158" s="53"/>
      <c r="E158" s="53"/>
      <c r="F158" s="53"/>
      <c r="G158" s="53"/>
    </row>
    <row r="159" s="48" customFormat="1" ht="22.5" customHeight="1" spans="1:7">
      <c r="A159" s="53"/>
      <c r="B159" s="53"/>
      <c r="C159" s="53"/>
      <c r="D159" s="53"/>
      <c r="E159" s="53"/>
      <c r="F159" s="53"/>
      <c r="G159" s="53"/>
    </row>
    <row r="160" s="48" customFormat="1" ht="22.5" customHeight="1" spans="1:7">
      <c r="A160" s="53"/>
      <c r="B160" s="53"/>
      <c r="C160" s="53"/>
      <c r="D160" s="53"/>
      <c r="E160" s="53"/>
      <c r="F160" s="53"/>
      <c r="G160" s="53"/>
    </row>
    <row r="161" s="48" customFormat="1" ht="22.5" customHeight="1" spans="1:7">
      <c r="A161" s="53"/>
      <c r="B161" s="53"/>
      <c r="C161" s="53"/>
      <c r="D161" s="53"/>
      <c r="E161" s="53"/>
      <c r="F161" s="53"/>
      <c r="G161" s="53"/>
    </row>
    <row r="162" s="48" customFormat="1" ht="22.5" customHeight="1" spans="1:7">
      <c r="A162" s="53"/>
      <c r="B162" s="53"/>
      <c r="C162" s="53"/>
      <c r="D162" s="53"/>
      <c r="E162" s="53"/>
      <c r="F162" s="53"/>
      <c r="G162" s="53"/>
    </row>
    <row r="163" s="48" customFormat="1" ht="22.5" customHeight="1" spans="1:7">
      <c r="A163" s="53"/>
      <c r="B163" s="53"/>
      <c r="C163" s="53"/>
      <c r="D163" s="53"/>
      <c r="E163" s="53"/>
      <c r="F163" s="53"/>
      <c r="G163" s="53"/>
    </row>
    <row r="164" s="48" customFormat="1" ht="22.5" customHeight="1" spans="1:7">
      <c r="A164" s="53"/>
      <c r="B164" s="53"/>
      <c r="C164" s="53"/>
      <c r="D164" s="53"/>
      <c r="E164" s="53"/>
      <c r="F164" s="53"/>
      <c r="G164" s="53"/>
    </row>
    <row r="165" s="48" customFormat="1" ht="22.5" customHeight="1" spans="1:7">
      <c r="A165" s="53"/>
      <c r="B165" s="53"/>
      <c r="C165" s="53"/>
      <c r="D165" s="53"/>
      <c r="E165" s="53"/>
      <c r="F165" s="53"/>
      <c r="G165" s="53"/>
    </row>
    <row r="166" s="48" customFormat="1" ht="22.5" customHeight="1" spans="1:7">
      <c r="A166" s="53"/>
      <c r="B166" s="53"/>
      <c r="C166" s="53"/>
      <c r="D166" s="53"/>
      <c r="E166" s="53"/>
      <c r="F166" s="53"/>
      <c r="G166" s="53"/>
    </row>
    <row r="167" s="48" customFormat="1" ht="22.5" customHeight="1" spans="1:7">
      <c r="A167" s="53"/>
      <c r="B167" s="53"/>
      <c r="C167" s="53"/>
      <c r="D167" s="53"/>
      <c r="E167" s="53"/>
      <c r="F167" s="53"/>
      <c r="G167" s="53"/>
    </row>
    <row r="168" s="48" customFormat="1" ht="22.5" customHeight="1" spans="1:7">
      <c r="A168" s="53"/>
      <c r="B168" s="53"/>
      <c r="C168" s="53"/>
      <c r="D168" s="53"/>
      <c r="E168" s="53"/>
      <c r="F168" s="53"/>
      <c r="G168" s="53"/>
    </row>
    <row r="169" s="48" customFormat="1" ht="22.5" customHeight="1" spans="1:7">
      <c r="A169" s="53"/>
      <c r="B169" s="53"/>
      <c r="C169" s="53"/>
      <c r="D169" s="53"/>
      <c r="E169" s="53"/>
      <c r="F169" s="53"/>
      <c r="G169" s="53"/>
    </row>
    <row r="170" s="48" customFormat="1" ht="22.5" customHeight="1" spans="1:7">
      <c r="A170" s="53"/>
      <c r="B170" s="53"/>
      <c r="C170" s="53"/>
      <c r="D170" s="53"/>
      <c r="E170" s="53"/>
      <c r="F170" s="53"/>
      <c r="G170" s="53"/>
    </row>
    <row r="171" s="48" customFormat="1" ht="22.5" customHeight="1" spans="1:7">
      <c r="A171" s="53"/>
      <c r="B171" s="53"/>
      <c r="C171" s="53"/>
      <c r="D171" s="53"/>
      <c r="E171" s="53"/>
      <c r="F171" s="53"/>
      <c r="G171" s="53"/>
    </row>
    <row r="172" s="48" customFormat="1" ht="22.5" customHeight="1" spans="1:7">
      <c r="A172" s="53"/>
      <c r="B172" s="53"/>
      <c r="C172" s="53"/>
      <c r="D172" s="53"/>
      <c r="E172" s="53"/>
      <c r="F172" s="53"/>
      <c r="G172" s="53"/>
    </row>
    <row r="173" s="48" customFormat="1" ht="22.5" customHeight="1" spans="1:7">
      <c r="A173" s="53"/>
      <c r="B173" s="53"/>
      <c r="C173" s="53"/>
      <c r="D173" s="53"/>
      <c r="E173" s="53"/>
      <c r="F173" s="53"/>
      <c r="G173" s="53"/>
    </row>
    <row r="174" s="48" customFormat="1" ht="22.5" customHeight="1" spans="1:7">
      <c r="A174" s="53"/>
      <c r="B174" s="53"/>
      <c r="C174" s="53"/>
      <c r="D174" s="53"/>
      <c r="E174" s="53"/>
      <c r="F174" s="53"/>
      <c r="G174" s="53"/>
    </row>
    <row r="175" s="48" customFormat="1" ht="22.5" customHeight="1" spans="1:7">
      <c r="A175" s="53"/>
      <c r="B175" s="53"/>
      <c r="C175" s="53"/>
      <c r="D175" s="53"/>
      <c r="E175" s="53"/>
      <c r="F175" s="53"/>
      <c r="G175" s="53"/>
    </row>
    <row r="176" s="48" customFormat="1" ht="22.5" customHeight="1" spans="1:7">
      <c r="A176" s="53"/>
      <c r="B176" s="53"/>
      <c r="C176" s="53"/>
      <c r="D176" s="53"/>
      <c r="E176" s="53"/>
      <c r="F176" s="53"/>
      <c r="G176" s="53"/>
    </row>
    <row r="177" s="48" customFormat="1" ht="22.5" customHeight="1" spans="1:7">
      <c r="A177" s="53"/>
      <c r="B177" s="53"/>
      <c r="C177" s="53"/>
      <c r="D177" s="53"/>
      <c r="E177" s="53"/>
      <c r="F177" s="53"/>
      <c r="G177" s="53"/>
    </row>
    <row r="178" s="48" customFormat="1" ht="22.5" customHeight="1" spans="1:7">
      <c r="A178" s="53"/>
      <c r="B178" s="53"/>
      <c r="C178" s="53"/>
      <c r="D178" s="53"/>
      <c r="E178" s="53"/>
      <c r="F178" s="53"/>
      <c r="G178" s="53"/>
    </row>
    <row r="179" s="48" customFormat="1" ht="22.5" customHeight="1" spans="1:7">
      <c r="A179" s="53"/>
      <c r="B179" s="53"/>
      <c r="C179" s="53"/>
      <c r="D179" s="53"/>
      <c r="E179" s="53"/>
      <c r="F179" s="53"/>
      <c r="G179" s="53"/>
    </row>
    <row r="180" s="48" customFormat="1" ht="22.5" customHeight="1" spans="1:7">
      <c r="A180" s="53"/>
      <c r="B180" s="53"/>
      <c r="C180" s="53"/>
      <c r="D180" s="53"/>
      <c r="E180" s="53"/>
      <c r="F180" s="53"/>
      <c r="G180" s="53"/>
    </row>
    <row r="181" s="48" customFormat="1" ht="22.5" customHeight="1" spans="1:7">
      <c r="A181" s="53"/>
      <c r="B181" s="53"/>
      <c r="C181" s="53"/>
      <c r="D181" s="53"/>
      <c r="E181" s="53"/>
      <c r="F181" s="53"/>
      <c r="G181" s="53"/>
    </row>
    <row r="182" s="48" customFormat="1" ht="22.5" customHeight="1" spans="1:7">
      <c r="A182" s="53"/>
      <c r="B182" s="53"/>
      <c r="C182" s="53"/>
      <c r="D182" s="53"/>
      <c r="E182" s="53"/>
      <c r="F182" s="53"/>
      <c r="G182" s="53"/>
    </row>
    <row r="183" s="48" customFormat="1" ht="22.5" customHeight="1" spans="1:7">
      <c r="A183" s="53"/>
      <c r="B183" s="53"/>
      <c r="C183" s="53"/>
      <c r="D183" s="53"/>
      <c r="E183" s="53"/>
      <c r="F183" s="53"/>
      <c r="G183" s="53"/>
    </row>
    <row r="184" s="48" customFormat="1" ht="22.5" customHeight="1" spans="1:7">
      <c r="A184" s="53"/>
      <c r="B184" s="53"/>
      <c r="C184" s="53"/>
      <c r="D184" s="53"/>
      <c r="E184" s="53"/>
      <c r="F184" s="53"/>
      <c r="G184" s="53"/>
    </row>
    <row r="185" s="48" customFormat="1" ht="22.5" customHeight="1" spans="1:7">
      <c r="A185" s="53"/>
      <c r="B185" s="53"/>
      <c r="C185" s="53"/>
      <c r="D185" s="53"/>
      <c r="E185" s="53"/>
      <c r="F185" s="53"/>
      <c r="G185" s="53"/>
    </row>
    <row r="186" s="48" customFormat="1" ht="22.5" customHeight="1" spans="1:7">
      <c r="A186" s="53"/>
      <c r="B186" s="53"/>
      <c r="C186" s="53"/>
      <c r="D186" s="53"/>
      <c r="E186" s="53"/>
      <c r="F186" s="53"/>
      <c r="G186" s="53"/>
    </row>
    <row r="187" s="48" customFormat="1" ht="22.5" customHeight="1" spans="1:7">
      <c r="A187" s="53"/>
      <c r="B187" s="53"/>
      <c r="C187" s="53"/>
      <c r="D187" s="53"/>
      <c r="E187" s="53"/>
      <c r="F187" s="53"/>
      <c r="G187" s="53"/>
    </row>
    <row r="188" s="48" customFormat="1" ht="22.5" customHeight="1" spans="1:7">
      <c r="A188" s="53"/>
      <c r="B188" s="53"/>
      <c r="C188" s="53"/>
      <c r="D188" s="53"/>
      <c r="E188" s="53"/>
      <c r="F188" s="53"/>
      <c r="G188" s="53"/>
    </row>
    <row r="189" s="48" customFormat="1" ht="22.5" customHeight="1" spans="1:7">
      <c r="A189" s="53"/>
      <c r="B189" s="53"/>
      <c r="C189" s="53"/>
      <c r="D189" s="53"/>
      <c r="E189" s="53"/>
      <c r="F189" s="53"/>
      <c r="G189" s="53"/>
    </row>
    <row r="190" s="48" customFormat="1" ht="22.5" customHeight="1" spans="1:7">
      <c r="A190" s="53"/>
      <c r="B190" s="53"/>
      <c r="C190" s="53"/>
      <c r="D190" s="53"/>
      <c r="E190" s="53"/>
      <c r="F190" s="53"/>
      <c r="G190" s="53"/>
    </row>
    <row r="191" s="48" customFormat="1" ht="22.5" customHeight="1" spans="1:7">
      <c r="A191" s="53"/>
      <c r="B191" s="53"/>
      <c r="C191" s="53"/>
      <c r="D191" s="53"/>
      <c r="E191" s="53"/>
      <c r="F191" s="53"/>
      <c r="G191" s="53"/>
    </row>
    <row r="192" s="48" customFormat="1" ht="22.5" customHeight="1" spans="1:7">
      <c r="A192" s="53"/>
      <c r="B192" s="53"/>
      <c r="C192" s="53"/>
      <c r="D192" s="53"/>
      <c r="E192" s="53"/>
      <c r="F192" s="53"/>
      <c r="G192" s="53"/>
    </row>
    <row r="193" s="48" customFormat="1" ht="22.5" customHeight="1" spans="1:7">
      <c r="A193" s="53"/>
      <c r="B193" s="53"/>
      <c r="C193" s="53"/>
      <c r="D193" s="53"/>
      <c r="E193" s="53"/>
      <c r="F193" s="53"/>
      <c r="G193" s="53"/>
    </row>
    <row r="194" s="48" customFormat="1" ht="22.5" customHeight="1" spans="1:7">
      <c r="A194" s="53"/>
      <c r="B194" s="53"/>
      <c r="C194" s="53"/>
      <c r="D194" s="53"/>
      <c r="E194" s="53"/>
      <c r="F194" s="53"/>
      <c r="G194" s="53"/>
    </row>
    <row r="195" s="48" customFormat="1" ht="22.5" customHeight="1" spans="1:7">
      <c r="A195" s="53"/>
      <c r="B195" s="53"/>
      <c r="C195" s="53"/>
      <c r="D195" s="53"/>
      <c r="E195" s="53"/>
      <c r="F195" s="53"/>
      <c r="G195" s="53"/>
    </row>
    <row r="196" s="48" customFormat="1" ht="22.5" customHeight="1" spans="1:7">
      <c r="A196" s="53"/>
      <c r="B196" s="53"/>
      <c r="C196" s="53"/>
      <c r="D196" s="53"/>
      <c r="E196" s="53"/>
      <c r="F196" s="53"/>
      <c r="G196" s="53"/>
    </row>
    <row r="197" s="48" customFormat="1" ht="22.5" customHeight="1" spans="1:7">
      <c r="A197" s="53"/>
      <c r="B197" s="53"/>
      <c r="C197" s="53"/>
      <c r="D197" s="53"/>
      <c r="E197" s="53"/>
      <c r="F197" s="53"/>
      <c r="G197" s="53"/>
    </row>
    <row r="198" s="48" customFormat="1" ht="22.5" customHeight="1" spans="1:7">
      <c r="A198" s="53"/>
      <c r="B198" s="53"/>
      <c r="C198" s="53"/>
      <c r="D198" s="53"/>
      <c r="E198" s="53"/>
      <c r="F198" s="53"/>
      <c r="G198" s="53"/>
    </row>
    <row r="199" s="48" customFormat="1" ht="22.5" customHeight="1" spans="1:7">
      <c r="A199" s="53"/>
      <c r="B199" s="53"/>
      <c r="C199" s="53"/>
      <c r="D199" s="53"/>
      <c r="E199" s="53"/>
      <c r="F199" s="53"/>
      <c r="G199" s="53"/>
    </row>
    <row r="200" s="48" customFormat="1" ht="22.5" customHeight="1" spans="1:7">
      <c r="A200" s="53"/>
      <c r="B200" s="53"/>
      <c r="C200" s="53"/>
      <c r="D200" s="53"/>
      <c r="E200" s="53"/>
      <c r="F200" s="53"/>
      <c r="G200" s="53"/>
    </row>
    <row r="201" s="48" customFormat="1" ht="22.5" customHeight="1" spans="1:7">
      <c r="A201" s="53"/>
      <c r="B201" s="53"/>
      <c r="C201" s="53"/>
      <c r="D201" s="53"/>
      <c r="E201" s="53"/>
      <c r="F201" s="53"/>
      <c r="G201" s="53"/>
    </row>
    <row r="202" s="48" customFormat="1" ht="22.5" customHeight="1" spans="1:7">
      <c r="A202" s="53"/>
      <c r="B202" s="53"/>
      <c r="C202" s="53"/>
      <c r="D202" s="53"/>
      <c r="E202" s="53"/>
      <c r="F202" s="53"/>
      <c r="G202" s="53"/>
    </row>
    <row r="203" s="48" customFormat="1" ht="22.5" customHeight="1" spans="1:7">
      <c r="A203" s="53"/>
      <c r="B203" s="53"/>
      <c r="C203" s="53"/>
      <c r="D203" s="53"/>
      <c r="E203" s="53"/>
      <c r="F203" s="53"/>
      <c r="G203" s="53"/>
    </row>
    <row r="204" s="48" customFormat="1" ht="22.5" customHeight="1" spans="1:7">
      <c r="A204" s="53"/>
      <c r="B204" s="53"/>
      <c r="C204" s="53"/>
      <c r="D204" s="53"/>
      <c r="E204" s="53"/>
      <c r="F204" s="53"/>
      <c r="G204" s="53"/>
    </row>
    <row r="205" s="48" customFormat="1" ht="22.5" customHeight="1" spans="1:7">
      <c r="A205" s="53"/>
      <c r="B205" s="53"/>
      <c r="C205" s="53"/>
      <c r="D205" s="53"/>
      <c r="E205" s="53"/>
      <c r="F205" s="53"/>
      <c r="G205" s="53"/>
    </row>
    <row r="206" s="48" customFormat="1" ht="22.5" customHeight="1" spans="1:7">
      <c r="A206" s="53"/>
      <c r="B206" s="53"/>
      <c r="C206" s="53"/>
      <c r="D206" s="53"/>
      <c r="E206" s="53"/>
      <c r="F206" s="53"/>
      <c r="G206" s="53"/>
    </row>
    <row r="207" s="48" customFormat="1" ht="22.5" customHeight="1" spans="1:7">
      <c r="A207" s="53"/>
      <c r="B207" s="53"/>
      <c r="C207" s="53"/>
      <c r="D207" s="53"/>
      <c r="E207" s="53"/>
      <c r="F207" s="53"/>
      <c r="G207" s="53"/>
    </row>
    <row r="208" s="48" customFormat="1" ht="22.5" customHeight="1" spans="1:7">
      <c r="A208" s="53"/>
      <c r="B208" s="53"/>
      <c r="C208" s="53"/>
      <c r="D208" s="53"/>
      <c r="E208" s="53"/>
      <c r="F208" s="53"/>
      <c r="G208" s="53"/>
    </row>
    <row r="209" s="48" customFormat="1" ht="22.5" customHeight="1" spans="1:7">
      <c r="A209" s="53"/>
      <c r="B209" s="53"/>
      <c r="C209" s="53"/>
      <c r="D209" s="53"/>
      <c r="E209" s="53"/>
      <c r="F209" s="53"/>
      <c r="G209" s="53"/>
    </row>
    <row r="210" s="48" customFormat="1" ht="22.5" customHeight="1" spans="1:7">
      <c r="A210" s="53"/>
      <c r="B210" s="53"/>
      <c r="C210" s="53"/>
      <c r="D210" s="53"/>
      <c r="E210" s="53"/>
      <c r="F210" s="53"/>
      <c r="G210" s="53"/>
    </row>
    <row r="211" s="48" customFormat="1" ht="22.5" customHeight="1" spans="1:7">
      <c r="A211" s="53"/>
      <c r="B211" s="53"/>
      <c r="C211" s="53"/>
      <c r="D211" s="53"/>
      <c r="E211" s="53"/>
      <c r="F211" s="53"/>
      <c r="G211" s="53"/>
    </row>
    <row r="212" s="48" customFormat="1" ht="22.5" customHeight="1" spans="1:7">
      <c r="A212" s="53"/>
      <c r="B212" s="53"/>
      <c r="C212" s="53"/>
      <c r="D212" s="53"/>
      <c r="E212" s="53"/>
      <c r="F212" s="53"/>
      <c r="G212" s="53"/>
    </row>
    <row r="213" s="48" customFormat="1" ht="22.5" customHeight="1" spans="1:7">
      <c r="A213" s="53"/>
      <c r="B213" s="53"/>
      <c r="C213" s="53"/>
      <c r="D213" s="53"/>
      <c r="E213" s="53"/>
      <c r="F213" s="53"/>
      <c r="G213" s="53"/>
    </row>
    <row r="214" s="48" customFormat="1" ht="22.5" customHeight="1" spans="1:7">
      <c r="A214" s="53"/>
      <c r="B214" s="53"/>
      <c r="C214" s="53"/>
      <c r="D214" s="53"/>
      <c r="E214" s="53"/>
      <c r="F214" s="53"/>
      <c r="G214" s="53"/>
    </row>
    <row r="215" s="48" customFormat="1" ht="22.5" customHeight="1" spans="1:7">
      <c r="A215" s="53"/>
      <c r="B215" s="53"/>
      <c r="C215" s="53"/>
      <c r="D215" s="53"/>
      <c r="E215" s="53"/>
      <c r="F215" s="53"/>
      <c r="G215" s="53"/>
    </row>
    <row r="216" s="48" customFormat="1" ht="22.5" customHeight="1" spans="1:7">
      <c r="A216" s="53"/>
      <c r="B216" s="53"/>
      <c r="C216" s="53"/>
      <c r="D216" s="53"/>
      <c r="E216" s="53"/>
      <c r="F216" s="53"/>
      <c r="G216" s="53"/>
    </row>
    <row r="217" s="48" customFormat="1" ht="22.5" customHeight="1" spans="1:7">
      <c r="A217" s="53"/>
      <c r="B217" s="53"/>
      <c r="C217" s="53"/>
      <c r="D217" s="53"/>
      <c r="E217" s="53"/>
      <c r="F217" s="53"/>
      <c r="G217" s="53"/>
    </row>
    <row r="218" s="48" customFormat="1" ht="22.5" customHeight="1" spans="1:7">
      <c r="A218" s="53"/>
      <c r="B218" s="53"/>
      <c r="C218" s="53"/>
      <c r="D218" s="53"/>
      <c r="E218" s="53"/>
      <c r="F218" s="53"/>
      <c r="G218" s="53"/>
    </row>
    <row r="219" s="48" customFormat="1" ht="22.5" customHeight="1" spans="1:7">
      <c r="A219" s="53"/>
      <c r="B219" s="53"/>
      <c r="C219" s="53"/>
      <c r="D219" s="53"/>
      <c r="E219" s="53"/>
      <c r="F219" s="53"/>
      <c r="G219" s="53"/>
    </row>
    <row r="220" s="48" customFormat="1" ht="22.5" customHeight="1" spans="1:7">
      <c r="A220" s="53"/>
      <c r="B220" s="53"/>
      <c r="C220" s="53"/>
      <c r="D220" s="53"/>
      <c r="E220" s="53"/>
      <c r="F220" s="53"/>
      <c r="G220" s="53"/>
    </row>
    <row r="221" s="48" customFormat="1" ht="22.5" customHeight="1" spans="1:7">
      <c r="A221" s="53"/>
      <c r="B221" s="53"/>
      <c r="C221" s="53"/>
      <c r="D221" s="53"/>
      <c r="E221" s="53"/>
      <c r="F221" s="53"/>
      <c r="G221" s="53"/>
    </row>
    <row r="222" s="48" customFormat="1" ht="22.5" customHeight="1" spans="1:7">
      <c r="A222" s="53"/>
      <c r="B222" s="53"/>
      <c r="C222" s="53"/>
      <c r="D222" s="53"/>
      <c r="E222" s="53"/>
      <c r="F222" s="53"/>
      <c r="G222" s="53"/>
    </row>
    <row r="223" s="48" customFormat="1" ht="22.5" customHeight="1" spans="1:7">
      <c r="A223" s="53"/>
      <c r="B223" s="53"/>
      <c r="C223" s="53"/>
      <c r="D223" s="53"/>
      <c r="E223" s="53"/>
      <c r="F223" s="53"/>
      <c r="G223" s="53"/>
    </row>
    <row r="224" s="48" customFormat="1" ht="22.5" customHeight="1" spans="1:7">
      <c r="A224" s="53"/>
      <c r="B224" s="53"/>
      <c r="C224" s="53"/>
      <c r="D224" s="53"/>
      <c r="E224" s="53"/>
      <c r="F224" s="53"/>
      <c r="G224" s="53"/>
    </row>
    <row r="225" s="48" customFormat="1" ht="22.5" customHeight="1" spans="1:7">
      <c r="A225" s="53"/>
      <c r="B225" s="53"/>
      <c r="C225" s="53"/>
      <c r="D225" s="53"/>
      <c r="E225" s="53"/>
      <c r="F225" s="53"/>
      <c r="G225" s="53"/>
    </row>
    <row r="226" s="48" customFormat="1" ht="22.5" customHeight="1" spans="1:7">
      <c r="A226" s="53"/>
      <c r="B226" s="53"/>
      <c r="C226" s="53"/>
      <c r="D226" s="53"/>
      <c r="E226" s="53"/>
      <c r="F226" s="53"/>
      <c r="G226" s="53"/>
    </row>
    <row r="227" s="48" customFormat="1" ht="22.5" customHeight="1" spans="1:7">
      <c r="A227" s="53"/>
      <c r="B227" s="53"/>
      <c r="C227" s="53"/>
      <c r="D227" s="53"/>
      <c r="E227" s="53"/>
      <c r="F227" s="53"/>
      <c r="G227" s="53"/>
    </row>
    <row r="228" s="48" customFormat="1" ht="22.5" customHeight="1" spans="1:7">
      <c r="A228" s="53"/>
      <c r="B228" s="53"/>
      <c r="C228" s="53"/>
      <c r="D228" s="53"/>
      <c r="E228" s="53"/>
      <c r="F228" s="53"/>
      <c r="G228" s="53"/>
    </row>
    <row r="229" s="48" customFormat="1" ht="22.5" customHeight="1" spans="1:7">
      <c r="A229" s="53"/>
      <c r="B229" s="53"/>
      <c r="C229" s="53"/>
      <c r="D229" s="53"/>
      <c r="E229" s="53"/>
      <c r="F229" s="53"/>
      <c r="G229" s="53"/>
    </row>
    <row r="230" s="48" customFormat="1" ht="22.5" customHeight="1" spans="1:7">
      <c r="A230" s="53"/>
      <c r="B230" s="53"/>
      <c r="C230" s="53"/>
      <c r="D230" s="53"/>
      <c r="E230" s="53"/>
      <c r="F230" s="53"/>
      <c r="G230" s="53"/>
    </row>
    <row r="231" s="48" customFormat="1" ht="22.5" customHeight="1" spans="1:7">
      <c r="A231" s="53"/>
      <c r="B231" s="53"/>
      <c r="C231" s="53"/>
      <c r="D231" s="53"/>
      <c r="E231" s="53"/>
      <c r="F231" s="53"/>
      <c r="G231" s="53"/>
    </row>
    <row r="232" s="48" customFormat="1" ht="22.5" customHeight="1" spans="1:7">
      <c r="A232" s="53"/>
      <c r="B232" s="53"/>
      <c r="C232" s="53"/>
      <c r="D232" s="53"/>
      <c r="E232" s="53"/>
      <c r="F232" s="53"/>
      <c r="G232" s="53"/>
    </row>
    <row r="233" s="48" customFormat="1" ht="22.5" customHeight="1" spans="1:7">
      <c r="A233" s="53"/>
      <c r="B233" s="53"/>
      <c r="C233" s="53"/>
      <c r="D233" s="53"/>
      <c r="E233" s="53"/>
      <c r="F233" s="53"/>
      <c r="G233" s="53"/>
    </row>
    <row r="234" s="48" customFormat="1" ht="22.5" customHeight="1" spans="1:7">
      <c r="A234" s="53"/>
      <c r="B234" s="53"/>
      <c r="C234" s="53"/>
      <c r="D234" s="53"/>
      <c r="E234" s="53"/>
      <c r="F234" s="53"/>
      <c r="G234" s="53"/>
    </row>
    <row r="235" s="48" customFormat="1" ht="22.5" customHeight="1" spans="1:7">
      <c r="A235" s="53"/>
      <c r="B235" s="53"/>
      <c r="C235" s="53"/>
      <c r="D235" s="53"/>
      <c r="E235" s="53"/>
      <c r="F235" s="53"/>
      <c r="G235" s="53"/>
    </row>
    <row r="236" s="48" customFormat="1" ht="22.5" customHeight="1" spans="1:7">
      <c r="A236" s="53"/>
      <c r="B236" s="53"/>
      <c r="C236" s="53"/>
      <c r="D236" s="53"/>
      <c r="E236" s="53"/>
      <c r="F236" s="53"/>
      <c r="G236" s="53"/>
    </row>
    <row r="237" s="48" customFormat="1" ht="22.5" customHeight="1" spans="1:7">
      <c r="A237" s="53"/>
      <c r="B237" s="53"/>
      <c r="C237" s="53"/>
      <c r="D237" s="53"/>
      <c r="E237" s="53"/>
      <c r="F237" s="53"/>
      <c r="G237" s="53"/>
    </row>
    <row r="238" s="48" customFormat="1" ht="22.5" customHeight="1" spans="1:7">
      <c r="A238" s="53"/>
      <c r="B238" s="53"/>
      <c r="C238" s="53"/>
      <c r="D238" s="53"/>
      <c r="E238" s="53"/>
      <c r="F238" s="53"/>
      <c r="G238" s="53"/>
    </row>
    <row r="239" s="48" customFormat="1" ht="22.5" customHeight="1" spans="1:7">
      <c r="A239" s="53"/>
      <c r="B239" s="53"/>
      <c r="C239" s="53"/>
      <c r="D239" s="53"/>
      <c r="E239" s="53"/>
      <c r="F239" s="53"/>
      <c r="G239" s="53"/>
    </row>
    <row r="240" s="48" customFormat="1" ht="22.5" customHeight="1" spans="1:7">
      <c r="A240" s="53"/>
      <c r="B240" s="53"/>
      <c r="C240" s="53"/>
      <c r="D240" s="53"/>
      <c r="E240" s="53"/>
      <c r="F240" s="53"/>
      <c r="G240" s="53"/>
    </row>
    <row r="241" s="48" customFormat="1" ht="22.5" customHeight="1" spans="1:7">
      <c r="A241" s="53"/>
      <c r="B241" s="53"/>
      <c r="C241" s="53"/>
      <c r="D241" s="53"/>
      <c r="E241" s="53"/>
      <c r="F241" s="53"/>
      <c r="G241" s="53"/>
    </row>
    <row r="242" s="48" customFormat="1" ht="22.5" customHeight="1" spans="1:7">
      <c r="A242" s="53"/>
      <c r="B242" s="53"/>
      <c r="C242" s="53"/>
      <c r="D242" s="53"/>
      <c r="E242" s="53"/>
      <c r="F242" s="53"/>
      <c r="G242" s="53"/>
    </row>
    <row r="243" s="48" customFormat="1" ht="22.5" customHeight="1" spans="1:7">
      <c r="A243" s="53"/>
      <c r="B243" s="53"/>
      <c r="C243" s="53"/>
      <c r="D243" s="53"/>
      <c r="E243" s="53"/>
      <c r="F243" s="53"/>
      <c r="G243" s="53"/>
    </row>
    <row r="244" s="48" customFormat="1" ht="22.5" customHeight="1" spans="1:7">
      <c r="A244" s="53"/>
      <c r="B244" s="53"/>
      <c r="C244" s="53"/>
      <c r="D244" s="53"/>
      <c r="E244" s="53"/>
      <c r="F244" s="53"/>
      <c r="G244" s="53"/>
    </row>
    <row r="245" s="48" customFormat="1" ht="22.5" customHeight="1" spans="1:7">
      <c r="A245" s="53"/>
      <c r="B245" s="53"/>
      <c r="C245" s="53"/>
      <c r="D245" s="53"/>
      <c r="E245" s="53"/>
      <c r="F245" s="53"/>
      <c r="G245" s="53"/>
    </row>
    <row r="246" s="48" customFormat="1" ht="22.5" customHeight="1" spans="1:7">
      <c r="A246" s="53"/>
      <c r="B246" s="53"/>
      <c r="C246" s="53"/>
      <c r="D246" s="53"/>
      <c r="E246" s="53"/>
      <c r="F246" s="53"/>
      <c r="G246" s="53"/>
    </row>
    <row r="247" s="48" customFormat="1" ht="22.5" customHeight="1" spans="1:7">
      <c r="A247" s="53"/>
      <c r="B247" s="53"/>
      <c r="C247" s="53"/>
      <c r="D247" s="53"/>
      <c r="E247" s="53"/>
      <c r="F247" s="53"/>
      <c r="G247" s="53"/>
    </row>
    <row r="248" s="48" customFormat="1" ht="22.5" customHeight="1" spans="1:7">
      <c r="A248" s="53"/>
      <c r="B248" s="53"/>
      <c r="C248" s="53"/>
      <c r="D248" s="53"/>
      <c r="E248" s="53"/>
      <c r="F248" s="53"/>
      <c r="G248" s="53"/>
    </row>
    <row r="249" s="48" customFormat="1" ht="22.5" customHeight="1" spans="1:7">
      <c r="A249" s="53"/>
      <c r="B249" s="53"/>
      <c r="C249" s="53"/>
      <c r="D249" s="53"/>
      <c r="E249" s="53"/>
      <c r="F249" s="53"/>
      <c r="G249" s="53"/>
    </row>
    <row r="250" s="48" customFormat="1" ht="22.5" customHeight="1" spans="1:7">
      <c r="A250" s="53"/>
      <c r="B250" s="53"/>
      <c r="C250" s="53"/>
      <c r="D250" s="53"/>
      <c r="E250" s="53"/>
      <c r="F250" s="53"/>
      <c r="G250" s="53"/>
    </row>
    <row r="251" s="48" customFormat="1" ht="22.5" customHeight="1" spans="1:7">
      <c r="A251" s="53"/>
      <c r="B251" s="53"/>
      <c r="C251" s="53"/>
      <c r="D251" s="53"/>
      <c r="E251" s="53"/>
      <c r="F251" s="53"/>
      <c r="G251" s="53"/>
    </row>
    <row r="252" s="48" customFormat="1" ht="22.5" customHeight="1" spans="1:7">
      <c r="A252" s="53"/>
      <c r="B252" s="53"/>
      <c r="C252" s="53"/>
      <c r="D252" s="53"/>
      <c r="E252" s="53"/>
      <c r="F252" s="53"/>
      <c r="G252" s="53"/>
    </row>
    <row r="253" s="48" customFormat="1" ht="22.5" customHeight="1" spans="1:7">
      <c r="A253" s="53"/>
      <c r="B253" s="53"/>
      <c r="C253" s="53"/>
      <c r="D253" s="53"/>
      <c r="E253" s="53"/>
      <c r="F253" s="53"/>
      <c r="G253" s="53"/>
    </row>
    <row r="254" s="48" customFormat="1" ht="22.5" customHeight="1" spans="1:7">
      <c r="A254" s="53"/>
      <c r="B254" s="53"/>
      <c r="C254" s="53"/>
      <c r="D254" s="53"/>
      <c r="E254" s="53"/>
      <c r="F254" s="53"/>
      <c r="G254" s="53"/>
    </row>
    <row r="255" s="48" customFormat="1" ht="22.5" customHeight="1" spans="1:7">
      <c r="A255" s="53"/>
      <c r="B255" s="53"/>
      <c r="C255" s="53"/>
      <c r="D255" s="53"/>
      <c r="E255" s="53"/>
      <c r="F255" s="53"/>
      <c r="G255" s="53"/>
    </row>
    <row r="256" s="48" customFormat="1" ht="22.5" customHeight="1" spans="1:7">
      <c r="A256" s="53"/>
      <c r="B256" s="53"/>
      <c r="C256" s="53"/>
      <c r="D256" s="53"/>
      <c r="E256" s="53"/>
      <c r="F256" s="53"/>
      <c r="G256" s="53"/>
    </row>
    <row r="257" s="48" customFormat="1" ht="22.5" customHeight="1" spans="1:7">
      <c r="A257" s="53"/>
      <c r="B257" s="53"/>
      <c r="C257" s="53"/>
      <c r="D257" s="53"/>
      <c r="E257" s="53"/>
      <c r="F257" s="53"/>
      <c r="G257" s="53"/>
    </row>
    <row r="258" s="48" customFormat="1" ht="22.5" customHeight="1" spans="1:7">
      <c r="A258" s="53"/>
      <c r="B258" s="53"/>
      <c r="C258" s="53"/>
      <c r="D258" s="53"/>
      <c r="E258" s="53"/>
      <c r="F258" s="53"/>
      <c r="G258" s="53"/>
    </row>
    <row r="259" s="48" customFormat="1" ht="22.5" customHeight="1" spans="1:7">
      <c r="A259" s="53"/>
      <c r="B259" s="53"/>
      <c r="C259" s="53"/>
      <c r="D259" s="53"/>
      <c r="E259" s="53"/>
      <c r="F259" s="53"/>
      <c r="G259" s="53"/>
    </row>
    <row r="260" s="48" customFormat="1" ht="22.5" customHeight="1" spans="1:7">
      <c r="A260" s="53"/>
      <c r="B260" s="53"/>
      <c r="C260" s="53"/>
      <c r="D260" s="53"/>
      <c r="E260" s="53"/>
      <c r="F260" s="53"/>
      <c r="G260" s="53"/>
    </row>
    <row r="261" s="48" customFormat="1" ht="22.5" customHeight="1" spans="1:7">
      <c r="A261" s="53"/>
      <c r="B261" s="53"/>
      <c r="C261" s="53"/>
      <c r="D261" s="53"/>
      <c r="E261" s="53"/>
      <c r="F261" s="53"/>
      <c r="G261" s="53"/>
    </row>
    <row r="262" s="48" customFormat="1" ht="22.5" customHeight="1" spans="1:7">
      <c r="A262" s="53"/>
      <c r="B262" s="53"/>
      <c r="C262" s="53"/>
      <c r="D262" s="53"/>
      <c r="E262" s="53"/>
      <c r="F262" s="53"/>
      <c r="G262" s="53"/>
    </row>
    <row r="263" s="48" customFormat="1" ht="22.5" customHeight="1" spans="1:7">
      <c r="A263" s="53"/>
      <c r="B263" s="53"/>
      <c r="C263" s="53"/>
      <c r="D263" s="53"/>
      <c r="E263" s="53"/>
      <c r="F263" s="53"/>
      <c r="G263" s="53"/>
    </row>
    <row r="264" s="48" customFormat="1" ht="22.5" customHeight="1" spans="1:7">
      <c r="A264" s="53"/>
      <c r="B264" s="53"/>
      <c r="C264" s="53"/>
      <c r="D264" s="53"/>
      <c r="E264" s="53"/>
      <c r="F264" s="53"/>
      <c r="G264" s="53"/>
    </row>
    <row r="265" s="48" customFormat="1" ht="22.5" customHeight="1" spans="1:7">
      <c r="A265" s="53"/>
      <c r="B265" s="53"/>
      <c r="C265" s="53"/>
      <c r="D265" s="53"/>
      <c r="E265" s="53"/>
      <c r="F265" s="53"/>
      <c r="G265" s="53"/>
    </row>
    <row r="266" s="48" customFormat="1" ht="22.5" customHeight="1" spans="1:7">
      <c r="A266" s="53"/>
      <c r="B266" s="53"/>
      <c r="C266" s="53"/>
      <c r="D266" s="53"/>
      <c r="E266" s="53"/>
      <c r="F266" s="53"/>
      <c r="G266" s="53"/>
    </row>
    <row r="267" s="48" customFormat="1" ht="22.5" customHeight="1" spans="1:7">
      <c r="A267" s="53"/>
      <c r="B267" s="53"/>
      <c r="C267" s="53"/>
      <c r="D267" s="53"/>
      <c r="E267" s="53"/>
      <c r="F267" s="53"/>
      <c r="G267" s="53"/>
    </row>
    <row r="268" s="48" customFormat="1" ht="22.5" customHeight="1" spans="1:7">
      <c r="A268" s="53"/>
      <c r="B268" s="53"/>
      <c r="C268" s="53"/>
      <c r="D268" s="53"/>
      <c r="E268" s="53"/>
      <c r="F268" s="53"/>
      <c r="G268" s="53"/>
    </row>
    <row r="269" s="48" customFormat="1" ht="22.5" customHeight="1" spans="1:7">
      <c r="A269" s="53"/>
      <c r="B269" s="53"/>
      <c r="C269" s="53"/>
      <c r="D269" s="53"/>
      <c r="E269" s="53"/>
      <c r="F269" s="53"/>
      <c r="G269" s="53"/>
    </row>
    <row r="270" s="48" customFormat="1" ht="22.5" customHeight="1" spans="1:7">
      <c r="A270" s="53"/>
      <c r="B270" s="53"/>
      <c r="C270" s="53"/>
      <c r="D270" s="53"/>
      <c r="E270" s="53"/>
      <c r="F270" s="53"/>
      <c r="G270" s="53"/>
    </row>
    <row r="271" s="48" customFormat="1" ht="22.5" customHeight="1" spans="1:7">
      <c r="A271" s="53"/>
      <c r="B271" s="53"/>
      <c r="C271" s="53"/>
      <c r="D271" s="53"/>
      <c r="E271" s="53"/>
      <c r="F271" s="53"/>
      <c r="G271" s="53"/>
    </row>
    <row r="272" s="48" customFormat="1" ht="22.5" customHeight="1" spans="1:7">
      <c r="A272" s="53"/>
      <c r="B272" s="53"/>
      <c r="C272" s="53"/>
      <c r="D272" s="53"/>
      <c r="E272" s="53"/>
      <c r="F272" s="53"/>
      <c r="G272" s="53"/>
    </row>
    <row r="273" s="48" customFormat="1" ht="22.5" customHeight="1" spans="1:7">
      <c r="A273" s="53"/>
      <c r="B273" s="53"/>
      <c r="C273" s="53"/>
      <c r="D273" s="53"/>
      <c r="E273" s="53"/>
      <c r="F273" s="53"/>
      <c r="G273" s="53"/>
    </row>
    <row r="274" s="48" customFormat="1" ht="22.5" customHeight="1" spans="1:7">
      <c r="A274" s="53"/>
      <c r="B274" s="53"/>
      <c r="C274" s="53"/>
      <c r="D274" s="53"/>
      <c r="E274" s="53"/>
      <c r="F274" s="53"/>
      <c r="G274" s="53"/>
    </row>
    <row r="275" s="48" customFormat="1" ht="22.5" customHeight="1" spans="1:7">
      <c r="A275" s="53"/>
      <c r="B275" s="53"/>
      <c r="C275" s="53"/>
      <c r="D275" s="53"/>
      <c r="E275" s="53"/>
      <c r="F275" s="53"/>
      <c r="G275" s="53"/>
    </row>
    <row r="276" s="48" customFormat="1" ht="22.5" customHeight="1" spans="1:7">
      <c r="A276" s="53"/>
      <c r="B276" s="53"/>
      <c r="C276" s="53"/>
      <c r="D276" s="53"/>
      <c r="E276" s="53"/>
      <c r="F276" s="53"/>
      <c r="G276" s="53"/>
    </row>
    <row r="277" s="48" customFormat="1" ht="22.5" customHeight="1" spans="1:7">
      <c r="A277" s="53"/>
      <c r="B277" s="53"/>
      <c r="C277" s="53"/>
      <c r="D277" s="53"/>
      <c r="E277" s="53"/>
      <c r="F277" s="53"/>
      <c r="G277" s="53"/>
    </row>
    <row r="278" s="48" customFormat="1" ht="22.5" customHeight="1" spans="1:7">
      <c r="A278" s="53"/>
      <c r="B278" s="53"/>
      <c r="C278" s="53"/>
      <c r="D278" s="53"/>
      <c r="E278" s="53"/>
      <c r="F278" s="53"/>
      <c r="G278" s="53"/>
    </row>
    <row r="279" s="48" customFormat="1" ht="22.5" customHeight="1" spans="1:7">
      <c r="A279" s="53"/>
      <c r="B279" s="53"/>
      <c r="C279" s="53"/>
      <c r="D279" s="53"/>
      <c r="E279" s="53"/>
      <c r="F279" s="53"/>
      <c r="G279" s="53"/>
    </row>
    <row r="280" s="48" customFormat="1" ht="22.5" customHeight="1" spans="1:7">
      <c r="A280" s="53"/>
      <c r="B280" s="53"/>
      <c r="C280" s="53"/>
      <c r="D280" s="53"/>
      <c r="E280" s="53"/>
      <c r="F280" s="53"/>
      <c r="G280" s="53"/>
    </row>
    <row r="281" s="48" customFormat="1" ht="22.5" customHeight="1" spans="1:7">
      <c r="A281" s="53"/>
      <c r="B281" s="53"/>
      <c r="C281" s="53"/>
      <c r="D281" s="53"/>
      <c r="E281" s="53"/>
      <c r="F281" s="53"/>
      <c r="G281" s="53"/>
    </row>
    <row r="282" s="48" customFormat="1" ht="22.5" customHeight="1" spans="1:7">
      <c r="A282" s="53"/>
      <c r="B282" s="53"/>
      <c r="C282" s="53"/>
      <c r="D282" s="53"/>
      <c r="E282" s="53"/>
      <c r="F282" s="53"/>
      <c r="G282" s="53"/>
    </row>
    <row r="283" s="48" customFormat="1" ht="22.5" customHeight="1" spans="1:7">
      <c r="A283" s="53"/>
      <c r="B283" s="53"/>
      <c r="C283" s="53"/>
      <c r="D283" s="53"/>
      <c r="E283" s="53"/>
      <c r="F283" s="53"/>
      <c r="G283" s="53"/>
    </row>
    <row r="284" s="48" customFormat="1" ht="22.5" customHeight="1" spans="1:7">
      <c r="A284" s="53"/>
      <c r="B284" s="53"/>
      <c r="C284" s="53"/>
      <c r="D284" s="53"/>
      <c r="E284" s="53"/>
      <c r="F284" s="53"/>
      <c r="G284" s="53"/>
    </row>
    <row r="285" s="48" customFormat="1" ht="22.5" customHeight="1" spans="1:7">
      <c r="A285" s="53"/>
      <c r="B285" s="53"/>
      <c r="C285" s="53"/>
      <c r="D285" s="53"/>
      <c r="E285" s="53"/>
      <c r="F285" s="53"/>
      <c r="G285" s="53"/>
    </row>
    <row r="286" s="48" customFormat="1" ht="22.5" customHeight="1" spans="1:7">
      <c r="A286" s="53"/>
      <c r="B286" s="53"/>
      <c r="C286" s="53"/>
      <c r="D286" s="53"/>
      <c r="E286" s="53"/>
      <c r="F286" s="53"/>
      <c r="G286" s="53"/>
    </row>
    <row r="287" s="48" customFormat="1" ht="22.5" customHeight="1" spans="1:7">
      <c r="A287" s="53"/>
      <c r="B287" s="53"/>
      <c r="C287" s="53"/>
      <c r="D287" s="53"/>
      <c r="E287" s="53"/>
      <c r="F287" s="53"/>
      <c r="G287" s="53"/>
    </row>
    <row r="288" s="48" customFormat="1" ht="22.5" customHeight="1" spans="1:7">
      <c r="A288" s="53"/>
      <c r="B288" s="53"/>
      <c r="C288" s="53"/>
      <c r="D288" s="53"/>
      <c r="E288" s="53"/>
      <c r="F288" s="53"/>
      <c r="G288" s="53"/>
    </row>
    <row r="289" s="48" customFormat="1" ht="22.5" customHeight="1" spans="1:7">
      <c r="A289" s="53"/>
      <c r="B289" s="53"/>
      <c r="C289" s="53"/>
      <c r="D289" s="53"/>
      <c r="E289" s="53"/>
      <c r="F289" s="53"/>
      <c r="G289" s="53"/>
    </row>
    <row r="290" s="48" customFormat="1" ht="22.5" customHeight="1" spans="1:7">
      <c r="A290" s="53"/>
      <c r="B290" s="53"/>
      <c r="C290" s="53"/>
      <c r="D290" s="53"/>
      <c r="E290" s="53"/>
      <c r="F290" s="53"/>
      <c r="G290" s="53"/>
    </row>
    <row r="291" s="48" customFormat="1" ht="22.5" customHeight="1" spans="1:7">
      <c r="A291" s="53"/>
      <c r="B291" s="53"/>
      <c r="C291" s="53"/>
      <c r="D291" s="53"/>
      <c r="E291" s="53"/>
      <c r="F291" s="53"/>
      <c r="G291" s="53"/>
    </row>
    <row r="292" s="48" customFormat="1" ht="22.5" customHeight="1" spans="1:7">
      <c r="A292" s="53"/>
      <c r="B292" s="53"/>
      <c r="C292" s="53"/>
      <c r="D292" s="53"/>
      <c r="E292" s="53"/>
      <c r="F292" s="53"/>
      <c r="G292" s="53"/>
    </row>
    <row r="293" s="48" customFormat="1" ht="22.5" customHeight="1" spans="1:7">
      <c r="A293" s="53"/>
      <c r="B293" s="53"/>
      <c r="C293" s="53"/>
      <c r="D293" s="53"/>
      <c r="E293" s="53"/>
      <c r="F293" s="53"/>
      <c r="G293" s="53"/>
    </row>
    <row r="294" s="48" customFormat="1" ht="22.5" customHeight="1" spans="1:7">
      <c r="A294" s="53"/>
      <c r="B294" s="53"/>
      <c r="C294" s="53"/>
      <c r="D294" s="53"/>
      <c r="E294" s="53"/>
      <c r="F294" s="53"/>
      <c r="G294" s="53"/>
    </row>
    <row r="295" s="48" customFormat="1" ht="22.5" customHeight="1" spans="1:7">
      <c r="A295" s="53"/>
      <c r="B295" s="53"/>
      <c r="C295" s="53"/>
      <c r="D295" s="53"/>
      <c r="E295" s="53"/>
      <c r="F295" s="53"/>
      <c r="G295" s="53"/>
    </row>
    <row r="296" s="48" customFormat="1" ht="22.5" customHeight="1" spans="1:7">
      <c r="A296" s="53"/>
      <c r="B296" s="53"/>
      <c r="C296" s="53"/>
      <c r="D296" s="53"/>
      <c r="E296" s="53"/>
      <c r="F296" s="53"/>
      <c r="G296" s="53"/>
    </row>
    <row r="297" s="48" customFormat="1" ht="22.5" customHeight="1" spans="1:7">
      <c r="A297" s="53"/>
      <c r="B297" s="53"/>
      <c r="C297" s="53"/>
      <c r="D297" s="53"/>
      <c r="E297" s="53"/>
      <c r="F297" s="53"/>
      <c r="G297" s="53"/>
    </row>
    <row r="298" s="48" customFormat="1" ht="22.5" customHeight="1" spans="1:7">
      <c r="A298" s="53"/>
      <c r="B298" s="53"/>
      <c r="C298" s="53"/>
      <c r="D298" s="53"/>
      <c r="E298" s="53"/>
      <c r="F298" s="53"/>
      <c r="G298" s="53"/>
    </row>
    <row r="299" s="48" customFormat="1" ht="22.5" customHeight="1" spans="1:7">
      <c r="A299" s="53"/>
      <c r="B299" s="53"/>
      <c r="C299" s="53"/>
      <c r="D299" s="53"/>
      <c r="E299" s="53"/>
      <c r="F299" s="53"/>
      <c r="G299" s="53"/>
    </row>
    <row r="300" s="48" customFormat="1" ht="22.5" customHeight="1" spans="1:7">
      <c r="A300" s="53"/>
      <c r="B300" s="53"/>
      <c r="C300" s="53"/>
      <c r="D300" s="53"/>
      <c r="E300" s="53"/>
      <c r="F300" s="53"/>
      <c r="G300" s="53"/>
    </row>
    <row r="301" s="48" customFormat="1" ht="22.5" customHeight="1" spans="1:7">
      <c r="A301" s="53"/>
      <c r="B301" s="53"/>
      <c r="C301" s="53"/>
      <c r="D301" s="53"/>
      <c r="E301" s="53"/>
      <c r="F301" s="53"/>
      <c r="G301" s="53"/>
    </row>
    <row r="302" s="48" customFormat="1" ht="22.5" customHeight="1" spans="1:7">
      <c r="A302" s="53"/>
      <c r="B302" s="53"/>
      <c r="C302" s="53"/>
      <c r="D302" s="53"/>
      <c r="E302" s="53"/>
      <c r="F302" s="53"/>
      <c r="G302" s="53"/>
    </row>
    <row r="303" s="48" customFormat="1" ht="22.5" customHeight="1" spans="1:7">
      <c r="A303" s="53"/>
      <c r="B303" s="53"/>
      <c r="C303" s="53"/>
      <c r="D303" s="53"/>
      <c r="E303" s="53"/>
      <c r="F303" s="53"/>
      <c r="G303" s="53"/>
    </row>
    <row r="304" s="48" customFormat="1" ht="22.5" customHeight="1" spans="1:7">
      <c r="A304" s="53"/>
      <c r="B304" s="53"/>
      <c r="C304" s="53"/>
      <c r="D304" s="53"/>
      <c r="E304" s="53"/>
      <c r="F304" s="53"/>
      <c r="G304" s="53"/>
    </row>
    <row r="305" s="48" customFormat="1" ht="22.5" customHeight="1" spans="1:7">
      <c r="A305" s="53"/>
      <c r="B305" s="53"/>
      <c r="C305" s="53"/>
      <c r="D305" s="53"/>
      <c r="E305" s="53"/>
      <c r="F305" s="53"/>
      <c r="G305" s="53"/>
    </row>
    <row r="306" s="48" customFormat="1" ht="22.5" customHeight="1" spans="1:7">
      <c r="A306" s="53"/>
      <c r="B306" s="53"/>
      <c r="C306" s="53"/>
      <c r="D306" s="53"/>
      <c r="E306" s="53"/>
      <c r="F306" s="53"/>
      <c r="G306" s="53"/>
    </row>
    <row r="307" s="48" customFormat="1" ht="22.5" customHeight="1" spans="1:7">
      <c r="A307" s="53"/>
      <c r="B307" s="53"/>
      <c r="C307" s="53"/>
      <c r="D307" s="53"/>
      <c r="E307" s="53"/>
      <c r="F307" s="53"/>
      <c r="G307" s="53"/>
    </row>
    <row r="308" s="48" customFormat="1" ht="22.5" customHeight="1" spans="1:7">
      <c r="A308" s="53"/>
      <c r="B308" s="53"/>
      <c r="C308" s="53"/>
      <c r="D308" s="53"/>
      <c r="E308" s="53"/>
      <c r="F308" s="53"/>
      <c r="G308" s="53"/>
    </row>
    <row r="309" s="48" customFormat="1" ht="22.5" customHeight="1" spans="1:7">
      <c r="A309" s="53"/>
      <c r="B309" s="53"/>
      <c r="C309" s="53"/>
      <c r="D309" s="53"/>
      <c r="E309" s="53"/>
      <c r="F309" s="53"/>
      <c r="G309" s="53"/>
    </row>
    <row r="310" s="48" customFormat="1" ht="22.5" customHeight="1" spans="1:7">
      <c r="A310" s="53"/>
      <c r="B310" s="53"/>
      <c r="C310" s="53"/>
      <c r="D310" s="53"/>
      <c r="E310" s="53"/>
      <c r="F310" s="53"/>
      <c r="G310" s="53"/>
    </row>
    <row r="311" s="48" customFormat="1" ht="22.5" customHeight="1" spans="1:7">
      <c r="A311" s="53"/>
      <c r="B311" s="53"/>
      <c r="C311" s="53"/>
      <c r="D311" s="53"/>
      <c r="E311" s="53"/>
      <c r="F311" s="53"/>
      <c r="G311" s="53"/>
    </row>
    <row r="312" s="48" customFormat="1" ht="22.5" customHeight="1" spans="1:7">
      <c r="A312" s="53"/>
      <c r="B312" s="53"/>
      <c r="C312" s="53"/>
      <c r="D312" s="53"/>
      <c r="E312" s="53"/>
      <c r="F312" s="53"/>
      <c r="G312" s="53"/>
    </row>
    <row r="313" s="48" customFormat="1" ht="22.5" customHeight="1" spans="1:7">
      <c r="A313" s="53"/>
      <c r="B313" s="53"/>
      <c r="C313" s="53"/>
      <c r="D313" s="53"/>
      <c r="E313" s="53"/>
      <c r="F313" s="53"/>
      <c r="G313" s="53"/>
    </row>
    <row r="314" s="48" customFormat="1" ht="22.5" customHeight="1" spans="1:7">
      <c r="A314" s="53"/>
      <c r="B314" s="53"/>
      <c r="C314" s="53"/>
      <c r="D314" s="53"/>
      <c r="E314" s="53"/>
      <c r="F314" s="53"/>
      <c r="G314" s="53"/>
    </row>
    <row r="315" s="48" customFormat="1" ht="22.5" customHeight="1" spans="1:7">
      <c r="A315" s="53"/>
      <c r="B315" s="53"/>
      <c r="C315" s="53"/>
      <c r="D315" s="53"/>
      <c r="E315" s="53"/>
      <c r="F315" s="53"/>
      <c r="G315" s="53"/>
    </row>
    <row r="316" s="48" customFormat="1" ht="22.5" customHeight="1" spans="1:7">
      <c r="A316" s="53"/>
      <c r="B316" s="53"/>
      <c r="C316" s="53"/>
      <c r="D316" s="53"/>
      <c r="E316" s="53"/>
      <c r="F316" s="53"/>
      <c r="G316" s="53"/>
    </row>
    <row r="317" s="48" customFormat="1" ht="22.5" customHeight="1" spans="1:7">
      <c r="A317" s="53"/>
      <c r="B317" s="53"/>
      <c r="C317" s="53"/>
      <c r="D317" s="53"/>
      <c r="E317" s="53"/>
      <c r="F317" s="53"/>
      <c r="G317" s="53"/>
    </row>
    <row r="318" s="48" customFormat="1" ht="22.5" customHeight="1" spans="1:7">
      <c r="A318" s="53"/>
      <c r="B318" s="53"/>
      <c r="C318" s="53"/>
      <c r="D318" s="53"/>
      <c r="E318" s="53"/>
      <c r="F318" s="53"/>
      <c r="G318" s="53"/>
    </row>
    <row r="319" s="48" customFormat="1" ht="22.5" customHeight="1" spans="1:7">
      <c r="A319" s="53"/>
      <c r="B319" s="53"/>
      <c r="C319" s="53"/>
      <c r="D319" s="53"/>
      <c r="E319" s="53"/>
      <c r="F319" s="53"/>
      <c r="G319" s="53"/>
    </row>
    <row r="320" s="48" customFormat="1" ht="22.5" customHeight="1" spans="1:7">
      <c r="A320" s="53"/>
      <c r="B320" s="53"/>
      <c r="C320" s="53"/>
      <c r="D320" s="53"/>
      <c r="E320" s="53"/>
      <c r="F320" s="53"/>
      <c r="G320" s="53"/>
    </row>
    <row r="321" s="48" customFormat="1" ht="22.5" customHeight="1" spans="1:7">
      <c r="A321" s="53"/>
      <c r="B321" s="53"/>
      <c r="C321" s="53"/>
      <c r="D321" s="53"/>
      <c r="E321" s="53"/>
      <c r="F321" s="53"/>
      <c r="G321" s="53"/>
    </row>
    <row r="322" s="48" customFormat="1" ht="22.5" customHeight="1" spans="1:7">
      <c r="A322" s="53"/>
      <c r="B322" s="53"/>
      <c r="C322" s="53"/>
      <c r="D322" s="53"/>
      <c r="E322" s="53"/>
      <c r="F322" s="53"/>
      <c r="G322" s="53"/>
    </row>
    <row r="323" s="48" customFormat="1" ht="22.5" customHeight="1" spans="1:7">
      <c r="A323" s="53"/>
      <c r="B323" s="53"/>
      <c r="C323" s="53"/>
      <c r="D323" s="53"/>
      <c r="E323" s="53"/>
      <c r="F323" s="53"/>
      <c r="G323" s="53"/>
    </row>
    <row r="324" s="48" customFormat="1" ht="22.5" customHeight="1" spans="1:7">
      <c r="A324" s="53"/>
      <c r="B324" s="53"/>
      <c r="C324" s="53"/>
      <c r="D324" s="53"/>
      <c r="E324" s="53"/>
      <c r="F324" s="53"/>
      <c r="G324" s="53"/>
    </row>
    <row r="325" s="48" customFormat="1" ht="22.5" customHeight="1" spans="1:7">
      <c r="A325" s="53"/>
      <c r="B325" s="53"/>
      <c r="C325" s="53"/>
      <c r="D325" s="53"/>
      <c r="E325" s="53"/>
      <c r="F325" s="53"/>
      <c r="G325" s="53"/>
    </row>
    <row r="326" s="48" customFormat="1" ht="22.5" customHeight="1" spans="1:7">
      <c r="A326" s="53"/>
      <c r="B326" s="53"/>
      <c r="C326" s="53"/>
      <c r="D326" s="53"/>
      <c r="E326" s="53"/>
      <c r="F326" s="53"/>
      <c r="G326" s="53"/>
    </row>
    <row r="327" s="48" customFormat="1" ht="22.5" customHeight="1" spans="1:7">
      <c r="A327" s="53"/>
      <c r="B327" s="53"/>
      <c r="C327" s="53"/>
      <c r="D327" s="53"/>
      <c r="E327" s="53"/>
      <c r="F327" s="53"/>
      <c r="G327" s="53"/>
    </row>
    <row r="328" s="48" customFormat="1" ht="22.5" customHeight="1" spans="1:7">
      <c r="A328" s="53"/>
      <c r="B328" s="53"/>
      <c r="C328" s="53"/>
      <c r="D328" s="53"/>
      <c r="E328" s="53"/>
      <c r="F328" s="53"/>
      <c r="G328" s="53"/>
    </row>
    <row r="329" s="48" customFormat="1" ht="22.5" customHeight="1" spans="1:7">
      <c r="A329" s="53"/>
      <c r="B329" s="53"/>
      <c r="C329" s="53"/>
      <c r="D329" s="53"/>
      <c r="E329" s="53"/>
      <c r="F329" s="53"/>
      <c r="G329" s="53"/>
    </row>
    <row r="330" s="48" customFormat="1" ht="22.5" customHeight="1" spans="1:7">
      <c r="A330" s="53"/>
      <c r="B330" s="53"/>
      <c r="C330" s="53"/>
      <c r="D330" s="53"/>
      <c r="E330" s="53"/>
      <c r="F330" s="53"/>
      <c r="G330" s="53"/>
    </row>
    <row r="331" s="48" customFormat="1" ht="22.5" customHeight="1" spans="1:7">
      <c r="A331" s="53"/>
      <c r="B331" s="53"/>
      <c r="C331" s="53"/>
      <c r="D331" s="53"/>
      <c r="E331" s="53"/>
      <c r="F331" s="53"/>
      <c r="G331" s="53"/>
    </row>
    <row r="332" s="48" customFormat="1" ht="22.5" customHeight="1" spans="1:7">
      <c r="A332" s="53"/>
      <c r="B332" s="53"/>
      <c r="C332" s="53"/>
      <c r="D332" s="53"/>
      <c r="E332" s="53"/>
      <c r="F332" s="53"/>
      <c r="G332" s="53"/>
    </row>
    <row r="333" s="48" customFormat="1" ht="22.5" customHeight="1" spans="1:7">
      <c r="A333" s="53"/>
      <c r="B333" s="53"/>
      <c r="C333" s="53"/>
      <c r="D333" s="53"/>
      <c r="E333" s="53"/>
      <c r="F333" s="53"/>
      <c r="G333" s="53"/>
    </row>
    <row r="334" s="48" customFormat="1" ht="22.5" customHeight="1" spans="1:7">
      <c r="A334" s="53"/>
      <c r="B334" s="53"/>
      <c r="C334" s="53"/>
      <c r="D334" s="53"/>
      <c r="E334" s="53"/>
      <c r="F334" s="53"/>
      <c r="G334" s="53"/>
    </row>
    <row r="335" s="48" customFormat="1" ht="22.5" customHeight="1" spans="1:7">
      <c r="A335" s="53"/>
      <c r="B335" s="53"/>
      <c r="C335" s="53"/>
      <c r="D335" s="53"/>
      <c r="E335" s="53"/>
      <c r="F335" s="53"/>
      <c r="G335" s="53"/>
    </row>
    <row r="336" s="48" customFormat="1" ht="22.5" customHeight="1" spans="1:7">
      <c r="A336" s="53"/>
      <c r="B336" s="53"/>
      <c r="C336" s="53"/>
      <c r="D336" s="53"/>
      <c r="E336" s="53"/>
      <c r="F336" s="53"/>
      <c r="G336" s="53"/>
    </row>
    <row r="337" s="48" customFormat="1" ht="22.5" customHeight="1" spans="1:7">
      <c r="A337" s="53"/>
      <c r="B337" s="53"/>
      <c r="C337" s="53"/>
      <c r="D337" s="53"/>
      <c r="E337" s="53"/>
      <c r="F337" s="53"/>
      <c r="G337" s="53"/>
    </row>
    <row r="338" s="48" customFormat="1" ht="22.5" customHeight="1" spans="1:7">
      <c r="A338" s="53"/>
      <c r="B338" s="53"/>
      <c r="C338" s="53"/>
      <c r="D338" s="53"/>
      <c r="E338" s="53"/>
      <c r="F338" s="53"/>
      <c r="G338" s="53"/>
    </row>
    <row r="339" s="48" customFormat="1" ht="22.5" customHeight="1" spans="1:7">
      <c r="A339" s="53"/>
      <c r="B339" s="53"/>
      <c r="C339" s="53"/>
      <c r="D339" s="53"/>
      <c r="E339" s="53"/>
      <c r="F339" s="53"/>
      <c r="G339" s="53"/>
    </row>
    <row r="340" s="48" customFormat="1" ht="22.5" customHeight="1" spans="1:7">
      <c r="A340" s="53"/>
      <c r="B340" s="53"/>
      <c r="C340" s="53"/>
      <c r="D340" s="53"/>
      <c r="E340" s="53"/>
      <c r="F340" s="53"/>
      <c r="G340" s="53"/>
    </row>
    <row r="341" s="48" customFormat="1" ht="22.5" customHeight="1" spans="1:7">
      <c r="A341" s="53"/>
      <c r="B341" s="53"/>
      <c r="C341" s="53"/>
      <c r="D341" s="53"/>
      <c r="E341" s="53"/>
      <c r="F341" s="53"/>
      <c r="G341" s="53"/>
    </row>
    <row r="342" s="48" customFormat="1" ht="22.5" customHeight="1" spans="1:7">
      <c r="A342" s="53"/>
      <c r="B342" s="53"/>
      <c r="C342" s="53"/>
      <c r="D342" s="53"/>
      <c r="E342" s="53"/>
      <c r="F342" s="53"/>
      <c r="G342" s="53"/>
    </row>
    <row r="343" s="48" customFormat="1" ht="22.5" customHeight="1" spans="1:7">
      <c r="A343" s="53"/>
      <c r="B343" s="53"/>
      <c r="C343" s="53"/>
      <c r="D343" s="53"/>
      <c r="E343" s="53"/>
      <c r="F343" s="53"/>
      <c r="G343" s="53"/>
    </row>
    <row r="344" s="48" customFormat="1" ht="22.5" customHeight="1" spans="1:7">
      <c r="A344" s="53"/>
      <c r="B344" s="53"/>
      <c r="C344" s="53"/>
      <c r="D344" s="53"/>
      <c r="E344" s="53"/>
      <c r="F344" s="53"/>
      <c r="G344" s="53"/>
    </row>
    <row r="345" s="48" customFormat="1" ht="22.5" customHeight="1" spans="1:7">
      <c r="A345" s="53"/>
      <c r="B345" s="53"/>
      <c r="C345" s="53"/>
      <c r="D345" s="53"/>
      <c r="E345" s="53"/>
      <c r="F345" s="53"/>
      <c r="G345" s="53"/>
    </row>
    <row r="346" s="48" customFormat="1" ht="22.5" customHeight="1" spans="1:7">
      <c r="A346" s="53"/>
      <c r="B346" s="53"/>
      <c r="C346" s="53"/>
      <c r="D346" s="53"/>
      <c r="E346" s="53"/>
      <c r="F346" s="53"/>
      <c r="G346" s="53"/>
    </row>
    <row r="347" s="48" customFormat="1" ht="22.5" customHeight="1" spans="1:7">
      <c r="A347" s="53"/>
      <c r="B347" s="53"/>
      <c r="C347" s="53"/>
      <c r="D347" s="53"/>
      <c r="E347" s="53"/>
      <c r="F347" s="53"/>
      <c r="G347" s="53"/>
    </row>
    <row r="348" s="48" customFormat="1" ht="22.5" customHeight="1" spans="1:7">
      <c r="A348" s="53"/>
      <c r="B348" s="53"/>
      <c r="C348" s="53"/>
      <c r="D348" s="53"/>
      <c r="E348" s="53"/>
      <c r="F348" s="53"/>
      <c r="G348" s="53"/>
    </row>
    <row r="349" s="48" customFormat="1" ht="22.5" customHeight="1" spans="1:7">
      <c r="A349" s="53"/>
      <c r="B349" s="53"/>
      <c r="C349" s="53"/>
      <c r="D349" s="53"/>
      <c r="E349" s="53"/>
      <c r="F349" s="53"/>
      <c r="G349" s="53"/>
    </row>
    <row r="350" s="48" customFormat="1" ht="22.5" customHeight="1" spans="1:7">
      <c r="A350" s="53"/>
      <c r="B350" s="53"/>
      <c r="C350" s="53"/>
      <c r="D350" s="53"/>
      <c r="E350" s="53"/>
      <c r="F350" s="53"/>
      <c r="G350" s="53"/>
    </row>
    <row r="351" s="48" customFormat="1" ht="22.5" customHeight="1" spans="1:7">
      <c r="A351" s="53"/>
      <c r="B351" s="53"/>
      <c r="C351" s="53"/>
      <c r="D351" s="53"/>
      <c r="E351" s="53"/>
      <c r="F351" s="53"/>
      <c r="G351" s="53"/>
    </row>
    <row r="352" s="48" customFormat="1" ht="22.5" customHeight="1" spans="1:7">
      <c r="A352" s="53"/>
      <c r="B352" s="53"/>
      <c r="C352" s="53"/>
      <c r="D352" s="53"/>
      <c r="E352" s="53"/>
      <c r="F352" s="53"/>
      <c r="G352" s="53"/>
    </row>
    <row r="353" s="48" customFormat="1" ht="22.5" customHeight="1" spans="1:7">
      <c r="A353" s="53"/>
      <c r="B353" s="53"/>
      <c r="C353" s="53"/>
      <c r="D353" s="53"/>
      <c r="E353" s="53"/>
      <c r="F353" s="53"/>
      <c r="G353" s="53"/>
    </row>
    <row r="354" s="48" customFormat="1" ht="22.5" customHeight="1" spans="1:7">
      <c r="A354" s="53"/>
      <c r="B354" s="53"/>
      <c r="C354" s="53"/>
      <c r="D354" s="53"/>
      <c r="E354" s="53"/>
      <c r="F354" s="53"/>
      <c r="G354" s="53"/>
    </row>
    <row r="355" s="48" customFormat="1" ht="22.5" customHeight="1" spans="1:7">
      <c r="A355" s="53"/>
      <c r="B355" s="53"/>
      <c r="C355" s="53"/>
      <c r="D355" s="53"/>
      <c r="E355" s="53"/>
      <c r="F355" s="53"/>
      <c r="G355" s="53"/>
    </row>
    <row r="356" s="48" customFormat="1" ht="22.5" customHeight="1" spans="1:7">
      <c r="A356" s="53"/>
      <c r="B356" s="53"/>
      <c r="C356" s="53"/>
      <c r="D356" s="53"/>
      <c r="E356" s="53"/>
      <c r="F356" s="53"/>
      <c r="G356" s="53"/>
    </row>
    <row r="357" s="48" customFormat="1" ht="22.5" customHeight="1" spans="1:7">
      <c r="A357" s="53"/>
      <c r="B357" s="53"/>
      <c r="C357" s="53"/>
      <c r="D357" s="53"/>
      <c r="E357" s="53"/>
      <c r="F357" s="53"/>
      <c r="G357" s="53"/>
    </row>
    <row r="358" s="48" customFormat="1" ht="22.5" customHeight="1" spans="1:7">
      <c r="A358" s="53"/>
      <c r="B358" s="53"/>
      <c r="C358" s="53"/>
      <c r="D358" s="53"/>
      <c r="E358" s="53"/>
      <c r="F358" s="53"/>
      <c r="G358" s="53"/>
    </row>
    <row r="359" s="48" customFormat="1" ht="22.5" customHeight="1" spans="1:7">
      <c r="A359" s="53"/>
      <c r="B359" s="53"/>
      <c r="C359" s="53"/>
      <c r="D359" s="53"/>
      <c r="E359" s="53"/>
      <c r="F359" s="53"/>
      <c r="G359" s="53"/>
    </row>
    <row r="360" s="48" customFormat="1" ht="22.5" customHeight="1" spans="1:7">
      <c r="A360" s="53"/>
      <c r="B360" s="53"/>
      <c r="C360" s="53"/>
      <c r="D360" s="53"/>
      <c r="E360" s="53"/>
      <c r="F360" s="53"/>
      <c r="G360" s="53"/>
    </row>
    <row r="361" s="48" customFormat="1" ht="22.5" customHeight="1" spans="1:7">
      <c r="A361" s="53"/>
      <c r="B361" s="53"/>
      <c r="C361" s="53"/>
      <c r="D361" s="53"/>
      <c r="E361" s="53"/>
      <c r="F361" s="53"/>
      <c r="G361" s="53"/>
    </row>
    <row r="362" s="48" customFormat="1" ht="22.5" customHeight="1" spans="1:7">
      <c r="A362" s="53"/>
      <c r="B362" s="53"/>
      <c r="C362" s="53"/>
      <c r="D362" s="53"/>
      <c r="E362" s="53"/>
      <c r="F362" s="53"/>
      <c r="G362" s="53"/>
    </row>
    <row r="363" s="48" customFormat="1" ht="22.5" customHeight="1" spans="1:7">
      <c r="A363" s="53"/>
      <c r="B363" s="53"/>
      <c r="C363" s="53"/>
      <c r="D363" s="53"/>
      <c r="E363" s="53"/>
      <c r="F363" s="53"/>
      <c r="G363" s="53"/>
    </row>
    <row r="364" s="48" customFormat="1" ht="22.5" customHeight="1" spans="1:7">
      <c r="A364" s="53"/>
      <c r="B364" s="53"/>
      <c r="C364" s="53"/>
      <c r="D364" s="53"/>
      <c r="E364" s="53"/>
      <c r="F364" s="53"/>
      <c r="G364" s="53"/>
    </row>
    <row r="365" s="48" customFormat="1" ht="22.5" customHeight="1" spans="1:7">
      <c r="A365" s="53"/>
      <c r="B365" s="53"/>
      <c r="C365" s="53"/>
      <c r="D365" s="53"/>
      <c r="E365" s="53"/>
      <c r="F365" s="53"/>
      <c r="G365" s="53"/>
    </row>
    <row r="366" s="48" customFormat="1" ht="22.5" customHeight="1" spans="1:7">
      <c r="A366" s="53"/>
      <c r="B366" s="53"/>
      <c r="C366" s="53"/>
      <c r="D366" s="53"/>
      <c r="E366" s="53"/>
      <c r="F366" s="53"/>
      <c r="G366" s="53"/>
    </row>
    <row r="367" s="48" customFormat="1" ht="22.5" customHeight="1" spans="1:7">
      <c r="A367" s="53"/>
      <c r="B367" s="53"/>
      <c r="C367" s="53"/>
      <c r="D367" s="53"/>
      <c r="E367" s="53"/>
      <c r="F367" s="53"/>
      <c r="G367" s="53"/>
    </row>
    <row r="368" s="48" customFormat="1" ht="22.5" customHeight="1" spans="1:7">
      <c r="A368" s="53"/>
      <c r="B368" s="53"/>
      <c r="C368" s="53"/>
      <c r="D368" s="53"/>
      <c r="E368" s="53"/>
      <c r="F368" s="53"/>
      <c r="G368" s="53"/>
    </row>
    <row r="369" s="48" customFormat="1" ht="22.5" customHeight="1" spans="1:7">
      <c r="A369" s="53"/>
      <c r="B369" s="53"/>
      <c r="C369" s="53"/>
      <c r="D369" s="53"/>
      <c r="E369" s="53"/>
      <c r="F369" s="53"/>
      <c r="G369" s="53"/>
    </row>
    <row r="370" s="48" customFormat="1" ht="22.5" customHeight="1" spans="1:7">
      <c r="A370" s="53"/>
      <c r="B370" s="53"/>
      <c r="C370" s="53"/>
      <c r="D370" s="53"/>
      <c r="E370" s="53"/>
      <c r="F370" s="53"/>
      <c r="G370" s="53"/>
    </row>
    <row r="371" s="48" customFormat="1" ht="22.5" customHeight="1" spans="1:7">
      <c r="A371" s="53"/>
      <c r="B371" s="53"/>
      <c r="C371" s="53"/>
      <c r="D371" s="53"/>
      <c r="E371" s="53"/>
      <c r="F371" s="53"/>
      <c r="G371" s="53"/>
    </row>
    <row r="372" s="48" customFormat="1" ht="22.5" customHeight="1" spans="1:7">
      <c r="A372" s="53"/>
      <c r="B372" s="53"/>
      <c r="C372" s="53"/>
      <c r="D372" s="53"/>
      <c r="E372" s="53"/>
      <c r="F372" s="53"/>
      <c r="G372" s="53"/>
    </row>
    <row r="373" s="48" customFormat="1" ht="22.5" customHeight="1" spans="1:7">
      <c r="A373" s="53"/>
      <c r="B373" s="53"/>
      <c r="C373" s="53"/>
      <c r="D373" s="53"/>
      <c r="E373" s="53"/>
      <c r="F373" s="53"/>
      <c r="G373" s="53"/>
    </row>
    <row r="374" s="48" customFormat="1" ht="22.5" customHeight="1" spans="1:7">
      <c r="A374" s="53"/>
      <c r="B374" s="53"/>
      <c r="C374" s="53"/>
      <c r="D374" s="53"/>
      <c r="E374" s="53"/>
      <c r="F374" s="53"/>
      <c r="G374" s="53"/>
    </row>
    <row r="375" s="48" customFormat="1" ht="22.5" customHeight="1" spans="1:7">
      <c r="A375" s="53"/>
      <c r="B375" s="53"/>
      <c r="C375" s="53"/>
      <c r="D375" s="53"/>
      <c r="E375" s="53"/>
      <c r="F375" s="53"/>
      <c r="G375" s="53"/>
    </row>
    <row r="376" s="48" customFormat="1" ht="22.5" customHeight="1" spans="1:7">
      <c r="A376" s="53"/>
      <c r="B376" s="53"/>
      <c r="C376" s="53"/>
      <c r="D376" s="53"/>
      <c r="E376" s="53"/>
      <c r="F376" s="53"/>
      <c r="G376" s="53"/>
    </row>
    <row r="377" s="48" customFormat="1" ht="22.5" customHeight="1" spans="1:7">
      <c r="A377" s="53"/>
      <c r="B377" s="53"/>
      <c r="C377" s="53"/>
      <c r="D377" s="53"/>
      <c r="E377" s="53"/>
      <c r="F377" s="53"/>
      <c r="G377" s="53"/>
    </row>
    <row r="378" s="48" customFormat="1" ht="22.5" customHeight="1" spans="1:7">
      <c r="A378" s="53"/>
      <c r="B378" s="53"/>
      <c r="C378" s="53"/>
      <c r="D378" s="53"/>
      <c r="E378" s="53"/>
      <c r="F378" s="53"/>
      <c r="G378" s="53"/>
    </row>
    <row r="379" s="48" customFormat="1" ht="22.5" customHeight="1" spans="1:7">
      <c r="A379" s="53"/>
      <c r="B379" s="53"/>
      <c r="C379" s="53"/>
      <c r="D379" s="53"/>
      <c r="E379" s="53"/>
      <c r="F379" s="53"/>
      <c r="G379" s="53"/>
    </row>
    <row r="380" s="48" customFormat="1" ht="22.5" customHeight="1" spans="1:7">
      <c r="A380" s="53"/>
      <c r="B380" s="53"/>
      <c r="C380" s="53"/>
      <c r="D380" s="53"/>
      <c r="E380" s="53"/>
      <c r="F380" s="53"/>
      <c r="G380" s="53"/>
    </row>
    <row r="381" s="48" customFormat="1" ht="22.5" customHeight="1" spans="1:7">
      <c r="A381" s="53"/>
      <c r="B381" s="53"/>
      <c r="C381" s="53"/>
      <c r="D381" s="53"/>
      <c r="E381" s="53"/>
      <c r="F381" s="53"/>
      <c r="G381" s="53"/>
    </row>
    <row r="382" s="48" customFormat="1" ht="22.5" customHeight="1" spans="1:7">
      <c r="A382" s="53"/>
      <c r="B382" s="53"/>
      <c r="C382" s="53"/>
      <c r="D382" s="53"/>
      <c r="E382" s="53"/>
      <c r="F382" s="53"/>
      <c r="G382" s="53"/>
    </row>
    <row r="383" s="48" customFormat="1" ht="22.5" customHeight="1" spans="1:7">
      <c r="A383" s="53"/>
      <c r="B383" s="53"/>
      <c r="C383" s="53"/>
      <c r="D383" s="53"/>
      <c r="E383" s="53"/>
      <c r="F383" s="53"/>
      <c r="G383" s="53"/>
    </row>
    <row r="384" s="48" customFormat="1" ht="22.5" customHeight="1" spans="1:7">
      <c r="A384" s="53"/>
      <c r="B384" s="53"/>
      <c r="C384" s="53"/>
      <c r="D384" s="53"/>
      <c r="E384" s="53"/>
      <c r="F384" s="53"/>
      <c r="G384" s="53"/>
    </row>
    <row r="385" s="48" customFormat="1" ht="22.5" customHeight="1" spans="1:7">
      <c r="A385" s="53"/>
      <c r="B385" s="53"/>
      <c r="C385" s="53"/>
      <c r="D385" s="53"/>
      <c r="E385" s="53"/>
      <c r="F385" s="53"/>
      <c r="G385" s="53"/>
    </row>
    <row r="386" s="48" customFormat="1" ht="22.5" customHeight="1" spans="1:7">
      <c r="A386" s="53"/>
      <c r="B386" s="53"/>
      <c r="C386" s="53"/>
      <c r="D386" s="53"/>
      <c r="E386" s="53"/>
      <c r="F386" s="53"/>
      <c r="G386" s="53"/>
    </row>
    <row r="387" s="48" customFormat="1" ht="22.5" customHeight="1" spans="1:7">
      <c r="A387" s="53"/>
      <c r="B387" s="53"/>
      <c r="C387" s="53"/>
      <c r="D387" s="53"/>
      <c r="E387" s="53"/>
      <c r="F387" s="53"/>
      <c r="G387" s="53"/>
    </row>
    <row r="388" s="48" customFormat="1" ht="22.5" customHeight="1" spans="1:7">
      <c r="A388" s="53"/>
      <c r="B388" s="53"/>
      <c r="C388" s="53"/>
      <c r="D388" s="53"/>
      <c r="E388" s="53"/>
      <c r="F388" s="53"/>
      <c r="G388" s="53"/>
    </row>
    <row r="389" s="48" customFormat="1" ht="22.5" customHeight="1" spans="1:7">
      <c r="A389" s="53"/>
      <c r="B389" s="53"/>
      <c r="C389" s="53"/>
      <c r="D389" s="53"/>
      <c r="E389" s="53"/>
      <c r="F389" s="53"/>
      <c r="G389" s="53"/>
    </row>
    <row r="390" s="48" customFormat="1" ht="22.5" customHeight="1" spans="1:7">
      <c r="A390" s="53"/>
      <c r="B390" s="53"/>
      <c r="C390" s="53"/>
      <c r="D390" s="53"/>
      <c r="E390" s="53"/>
      <c r="F390" s="53"/>
      <c r="G390" s="53"/>
    </row>
    <row r="391" s="48" customFormat="1" ht="22.5" customHeight="1" spans="1:7">
      <c r="A391" s="53"/>
      <c r="B391" s="53"/>
      <c r="C391" s="53"/>
      <c r="D391" s="53"/>
      <c r="E391" s="53"/>
      <c r="F391" s="53"/>
      <c r="G391" s="53"/>
    </row>
    <row r="392" s="48" customFormat="1" ht="22.5" customHeight="1" spans="1:7">
      <c r="A392" s="53"/>
      <c r="B392" s="53"/>
      <c r="C392" s="53"/>
      <c r="D392" s="53"/>
      <c r="E392" s="53"/>
      <c r="F392" s="53"/>
      <c r="G392" s="53"/>
    </row>
    <row r="393" s="48" customFormat="1" ht="22.5" customHeight="1" spans="1:7">
      <c r="A393" s="53"/>
      <c r="B393" s="53"/>
      <c r="C393" s="53"/>
      <c r="D393" s="53"/>
      <c r="E393" s="53"/>
      <c r="F393" s="53"/>
      <c r="G393" s="53"/>
    </row>
    <row r="394" s="48" customFormat="1" ht="22.5" customHeight="1" spans="1:7">
      <c r="A394" s="53"/>
      <c r="B394" s="53"/>
      <c r="C394" s="53"/>
      <c r="D394" s="53"/>
      <c r="E394" s="53"/>
      <c r="F394" s="53"/>
      <c r="G394" s="53"/>
    </row>
    <row r="395" s="48" customFormat="1" ht="22.5" customHeight="1" spans="1:7">
      <c r="A395" s="53"/>
      <c r="B395" s="53"/>
      <c r="C395" s="53"/>
      <c r="D395" s="53"/>
      <c r="E395" s="53"/>
      <c r="F395" s="53"/>
      <c r="G395" s="53"/>
    </row>
    <row r="396" s="48" customFormat="1" ht="22.5" customHeight="1" spans="1:7">
      <c r="A396" s="53"/>
      <c r="B396" s="53"/>
      <c r="C396" s="53"/>
      <c r="D396" s="53"/>
      <c r="E396" s="53"/>
      <c r="F396" s="53"/>
      <c r="G396" s="53"/>
    </row>
    <row r="397" s="48" customFormat="1" ht="22.5" customHeight="1" spans="1:7">
      <c r="A397" s="53"/>
      <c r="B397" s="53"/>
      <c r="C397" s="53"/>
      <c r="D397" s="53"/>
      <c r="E397" s="53"/>
      <c r="F397" s="53"/>
      <c r="G397" s="53"/>
    </row>
    <row r="398" s="48" customFormat="1" ht="22.5" customHeight="1" spans="1:7">
      <c r="A398" s="53"/>
      <c r="B398" s="53"/>
      <c r="C398" s="53"/>
      <c r="D398" s="53"/>
      <c r="E398" s="53"/>
      <c r="F398" s="53"/>
      <c r="G398" s="53"/>
    </row>
    <row r="399" s="48" customFormat="1" ht="22.5" customHeight="1" spans="1:7">
      <c r="A399" s="53"/>
      <c r="B399" s="53"/>
      <c r="C399" s="53"/>
      <c r="D399" s="53"/>
      <c r="E399" s="53"/>
      <c r="F399" s="53"/>
      <c r="G399" s="53"/>
    </row>
    <row r="400" s="48" customFormat="1" ht="22.5" customHeight="1" spans="1:7">
      <c r="A400" s="53"/>
      <c r="B400" s="53"/>
      <c r="C400" s="53"/>
      <c r="D400" s="53"/>
      <c r="E400" s="53"/>
      <c r="F400" s="53"/>
      <c r="G400" s="53"/>
    </row>
    <row r="401" s="48" customFormat="1" ht="22.5" customHeight="1" spans="1:7">
      <c r="A401" s="53"/>
      <c r="B401" s="53"/>
      <c r="C401" s="53"/>
      <c r="D401" s="53"/>
      <c r="E401" s="53"/>
      <c r="F401" s="53"/>
      <c r="G401" s="53"/>
    </row>
    <row r="402" s="48" customFormat="1" ht="22.5" customHeight="1" spans="1:7">
      <c r="A402" s="53"/>
      <c r="B402" s="53"/>
      <c r="C402" s="53"/>
      <c r="D402" s="53"/>
      <c r="E402" s="53"/>
      <c r="F402" s="53"/>
      <c r="G402" s="53"/>
    </row>
    <row r="403" s="48" customFormat="1" ht="22.5" customHeight="1" spans="1:7">
      <c r="A403" s="53"/>
      <c r="B403" s="53"/>
      <c r="C403" s="53"/>
      <c r="D403" s="53"/>
      <c r="E403" s="53"/>
      <c r="F403" s="53"/>
      <c r="G403" s="53"/>
    </row>
    <row r="404" s="48" customFormat="1" ht="22.5" customHeight="1" spans="1:7">
      <c r="A404" s="53"/>
      <c r="B404" s="53"/>
      <c r="C404" s="53"/>
      <c r="D404" s="53"/>
      <c r="E404" s="53"/>
      <c r="F404" s="53"/>
      <c r="G404" s="53"/>
    </row>
    <row r="405" s="48" customFormat="1" ht="22.5" customHeight="1" spans="1:7">
      <c r="A405" s="53"/>
      <c r="B405" s="53"/>
      <c r="C405" s="53"/>
      <c r="D405" s="53"/>
      <c r="E405" s="53"/>
      <c r="F405" s="53"/>
      <c r="G405" s="53"/>
    </row>
    <row r="406" s="48" customFormat="1" ht="22.5" customHeight="1" spans="1:7">
      <c r="A406" s="53"/>
      <c r="B406" s="53"/>
      <c r="C406" s="53"/>
      <c r="D406" s="53"/>
      <c r="E406" s="53"/>
      <c r="F406" s="53"/>
      <c r="G406" s="53"/>
    </row>
    <row r="407" s="48" customFormat="1" ht="22.5" customHeight="1" spans="1:7">
      <c r="A407" s="53"/>
      <c r="B407" s="53"/>
      <c r="C407" s="53"/>
      <c r="D407" s="53"/>
      <c r="E407" s="53"/>
      <c r="F407" s="53"/>
      <c r="G407" s="53"/>
    </row>
    <row r="408" s="48" customFormat="1" ht="22.5" customHeight="1" spans="1:7">
      <c r="A408" s="53"/>
      <c r="B408" s="53"/>
      <c r="C408" s="53"/>
      <c r="D408" s="53"/>
      <c r="E408" s="53"/>
      <c r="F408" s="53"/>
      <c r="G408" s="53"/>
    </row>
    <row r="409" s="48" customFormat="1" ht="22.5" customHeight="1" spans="1:7">
      <c r="A409" s="53"/>
      <c r="B409" s="53"/>
      <c r="C409" s="53"/>
      <c r="D409" s="53"/>
      <c r="E409" s="53"/>
      <c r="F409" s="53"/>
      <c r="G409" s="53"/>
    </row>
    <row r="410" s="48" customFormat="1" ht="22.5" customHeight="1" spans="1:7">
      <c r="A410" s="53"/>
      <c r="B410" s="53"/>
      <c r="C410" s="53"/>
      <c r="D410" s="53"/>
      <c r="E410" s="53"/>
      <c r="F410" s="53"/>
      <c r="G410" s="53"/>
    </row>
    <row r="411" s="48" customFormat="1" ht="22.5" customHeight="1" spans="1:7">
      <c r="A411" s="53"/>
      <c r="B411" s="53"/>
      <c r="C411" s="53"/>
      <c r="D411" s="53"/>
      <c r="E411" s="53"/>
      <c r="F411" s="53"/>
      <c r="G411" s="53"/>
    </row>
    <row r="412" s="48" customFormat="1" ht="22.5" customHeight="1" spans="1:7">
      <c r="A412" s="53"/>
      <c r="B412" s="53"/>
      <c r="C412" s="53"/>
      <c r="D412" s="53"/>
      <c r="E412" s="53"/>
      <c r="F412" s="53"/>
      <c r="G412" s="53"/>
    </row>
    <row r="413" s="48" customFormat="1" ht="22.5" customHeight="1" spans="1:7">
      <c r="A413" s="53"/>
      <c r="B413" s="53"/>
      <c r="C413" s="53"/>
      <c r="D413" s="53"/>
      <c r="E413" s="53"/>
      <c r="F413" s="53"/>
      <c r="G413" s="53"/>
    </row>
    <row r="414" s="48" customFormat="1" ht="22.5" customHeight="1" spans="1:7">
      <c r="A414" s="53"/>
      <c r="B414" s="53"/>
      <c r="C414" s="53"/>
      <c r="D414" s="53"/>
      <c r="E414" s="53"/>
      <c r="F414" s="53"/>
      <c r="G414" s="53"/>
    </row>
    <row r="415" s="48" customFormat="1" ht="22.5" customHeight="1" spans="1:7">
      <c r="A415" s="53"/>
      <c r="B415" s="53"/>
      <c r="C415" s="53"/>
      <c r="D415" s="53"/>
      <c r="E415" s="53"/>
      <c r="F415" s="53"/>
      <c r="G415" s="53"/>
    </row>
    <row r="416" s="48" customFormat="1" ht="22.5" customHeight="1" spans="1:7">
      <c r="A416" s="53"/>
      <c r="B416" s="53"/>
      <c r="C416" s="53"/>
      <c r="D416" s="53"/>
      <c r="E416" s="53"/>
      <c r="F416" s="53"/>
      <c r="G416" s="53"/>
    </row>
    <row r="417" s="48" customFormat="1" ht="22.5" customHeight="1" spans="1:7">
      <c r="A417" s="53"/>
      <c r="B417" s="53"/>
      <c r="C417" s="53"/>
      <c r="D417" s="53"/>
      <c r="E417" s="53"/>
      <c r="F417" s="53"/>
      <c r="G417" s="53"/>
    </row>
    <row r="418" s="48" customFormat="1" ht="22.5" customHeight="1" spans="1:7">
      <c r="A418" s="53"/>
      <c r="B418" s="53"/>
      <c r="C418" s="53"/>
      <c r="D418" s="53"/>
      <c r="E418" s="53"/>
      <c r="F418" s="53"/>
      <c r="G418" s="53"/>
    </row>
    <row r="419" s="48" customFormat="1" ht="22.5" customHeight="1" spans="1:7">
      <c r="A419" s="53"/>
      <c r="B419" s="53"/>
      <c r="C419" s="53"/>
      <c r="D419" s="53"/>
      <c r="E419" s="53"/>
      <c r="F419" s="53"/>
      <c r="G419" s="53"/>
    </row>
    <row r="420" s="48" customFormat="1" ht="22.5" customHeight="1" spans="1:7">
      <c r="A420" s="53"/>
      <c r="B420" s="53"/>
      <c r="C420" s="53"/>
      <c r="D420" s="53"/>
      <c r="E420" s="53"/>
      <c r="F420" s="53"/>
      <c r="G420" s="53"/>
    </row>
    <row r="421" s="48" customFormat="1" ht="22.5" customHeight="1" spans="1:7">
      <c r="A421" s="53"/>
      <c r="B421" s="53"/>
      <c r="C421" s="53"/>
      <c r="D421" s="53"/>
      <c r="E421" s="53"/>
      <c r="F421" s="53"/>
      <c r="G421" s="53"/>
    </row>
    <row r="422" s="48" customFormat="1" ht="22.5" customHeight="1" spans="1:7">
      <c r="A422" s="53"/>
      <c r="B422" s="53"/>
      <c r="C422" s="53"/>
      <c r="D422" s="53"/>
      <c r="E422" s="53"/>
      <c r="F422" s="53"/>
      <c r="G422" s="53"/>
    </row>
    <row r="423" s="48" customFormat="1" ht="22.5" customHeight="1" spans="1:7">
      <c r="A423" s="53"/>
      <c r="B423" s="53"/>
      <c r="C423" s="53"/>
      <c r="D423" s="53"/>
      <c r="E423" s="53"/>
      <c r="F423" s="53"/>
      <c r="G423" s="53"/>
    </row>
    <row r="424" s="48" customFormat="1" ht="22.5" customHeight="1" spans="1:7">
      <c r="A424" s="53"/>
      <c r="B424" s="53"/>
      <c r="C424" s="53"/>
      <c r="D424" s="53"/>
      <c r="E424" s="53"/>
      <c r="F424" s="53"/>
      <c r="G424" s="53"/>
    </row>
    <row r="425" s="48" customFormat="1" ht="22.5" customHeight="1" spans="1:7">
      <c r="A425" s="53"/>
      <c r="B425" s="53"/>
      <c r="C425" s="53"/>
      <c r="D425" s="53"/>
      <c r="E425" s="53"/>
      <c r="F425" s="53"/>
      <c r="G425" s="53"/>
    </row>
    <row r="426" s="48" customFormat="1" ht="22.5" customHeight="1" spans="1:7">
      <c r="A426" s="53"/>
      <c r="B426" s="53"/>
      <c r="C426" s="53"/>
      <c r="D426" s="53"/>
      <c r="E426" s="53"/>
      <c r="F426" s="53"/>
      <c r="G426" s="53"/>
    </row>
    <row r="427" s="48" customFormat="1" ht="22.5" customHeight="1" spans="1:7">
      <c r="A427" s="53"/>
      <c r="B427" s="53"/>
      <c r="C427" s="53"/>
      <c r="D427" s="53"/>
      <c r="E427" s="53"/>
      <c r="F427" s="53"/>
      <c r="G427" s="53"/>
    </row>
    <row r="428" s="48" customFormat="1" ht="22.5" customHeight="1" spans="1:7">
      <c r="A428" s="53"/>
      <c r="B428" s="53"/>
      <c r="C428" s="53"/>
      <c r="D428" s="53"/>
      <c r="E428" s="53"/>
      <c r="F428" s="53"/>
      <c r="G428" s="53"/>
    </row>
    <row r="429" s="48" customFormat="1" ht="22.5" customHeight="1" spans="1:7">
      <c r="A429" s="53"/>
      <c r="B429" s="53"/>
      <c r="C429" s="53"/>
      <c r="D429" s="53"/>
      <c r="E429" s="53"/>
      <c r="F429" s="53"/>
      <c r="G429" s="53"/>
    </row>
    <row r="430" s="48" customFormat="1" ht="22.5" customHeight="1" spans="1:7">
      <c r="A430" s="53"/>
      <c r="B430" s="53"/>
      <c r="C430" s="53"/>
      <c r="D430" s="53"/>
      <c r="E430" s="53"/>
      <c r="F430" s="53"/>
      <c r="G430" s="53"/>
    </row>
    <row r="431" s="48" customFormat="1" ht="22.5" customHeight="1" spans="1:7">
      <c r="A431" s="53"/>
      <c r="B431" s="53"/>
      <c r="C431" s="53"/>
      <c r="D431" s="53"/>
      <c r="E431" s="53"/>
      <c r="F431" s="53"/>
      <c r="G431" s="53"/>
    </row>
    <row r="432" s="48" customFormat="1" ht="22.5" customHeight="1" spans="1:7">
      <c r="A432" s="53"/>
      <c r="B432" s="53"/>
      <c r="C432" s="53"/>
      <c r="D432" s="53"/>
      <c r="E432" s="53"/>
      <c r="F432" s="53"/>
      <c r="G432" s="53"/>
    </row>
    <row r="433" s="48" customFormat="1" ht="22.5" customHeight="1" spans="1:7">
      <c r="A433" s="53"/>
      <c r="B433" s="53"/>
      <c r="C433" s="53"/>
      <c r="D433" s="53"/>
      <c r="E433" s="53"/>
      <c r="F433" s="53"/>
      <c r="G433" s="53"/>
    </row>
    <row r="434" s="48" customFormat="1" ht="22.5" customHeight="1" spans="1:7">
      <c r="A434" s="53"/>
      <c r="B434" s="53"/>
      <c r="C434" s="53"/>
      <c r="D434" s="53"/>
      <c r="E434" s="53"/>
      <c r="F434" s="53"/>
      <c r="G434" s="53"/>
    </row>
    <row r="435" s="48" customFormat="1" ht="22.5" customHeight="1" spans="1:7">
      <c r="A435" s="53"/>
      <c r="B435" s="53"/>
      <c r="C435" s="53"/>
      <c r="D435" s="53"/>
      <c r="E435" s="53"/>
      <c r="F435" s="53"/>
      <c r="G435" s="53"/>
    </row>
    <row r="436" s="48" customFormat="1" ht="22.5" customHeight="1" spans="1:7">
      <c r="A436" s="53"/>
      <c r="B436" s="53"/>
      <c r="C436" s="53"/>
      <c r="D436" s="53"/>
      <c r="E436" s="53"/>
      <c r="F436" s="53"/>
      <c r="G436" s="53"/>
    </row>
    <row r="437" s="48" customFormat="1" ht="22.5" customHeight="1" spans="1:7">
      <c r="A437" s="53"/>
      <c r="B437" s="53"/>
      <c r="C437" s="53"/>
      <c r="D437" s="53"/>
      <c r="E437" s="53"/>
      <c r="F437" s="53"/>
      <c r="G437" s="53"/>
    </row>
    <row r="438" s="48" customFormat="1" ht="22.5" customHeight="1" spans="1:7">
      <c r="A438" s="53"/>
      <c r="B438" s="53"/>
      <c r="C438" s="53"/>
      <c r="D438" s="53"/>
      <c r="E438" s="53"/>
      <c r="F438" s="53"/>
      <c r="G438" s="53"/>
    </row>
    <row r="439" s="48" customFormat="1" ht="22.5" customHeight="1" spans="1:7">
      <c r="A439" s="53"/>
      <c r="B439" s="53"/>
      <c r="C439" s="53"/>
      <c r="D439" s="53"/>
      <c r="E439" s="53"/>
      <c r="F439" s="53"/>
      <c r="G439" s="53"/>
    </row>
    <row r="440" s="48" customFormat="1" ht="22.5" customHeight="1" spans="1:7">
      <c r="A440" s="53"/>
      <c r="B440" s="53"/>
      <c r="C440" s="53"/>
      <c r="D440" s="53"/>
      <c r="E440" s="53"/>
      <c r="F440" s="53"/>
      <c r="G440" s="53"/>
    </row>
    <row r="441" s="48" customFormat="1" ht="22.5" customHeight="1" spans="1:7">
      <c r="A441" s="53"/>
      <c r="B441" s="53"/>
      <c r="C441" s="53"/>
      <c r="D441" s="53"/>
      <c r="E441" s="53"/>
      <c r="F441" s="53"/>
      <c r="G441" s="53"/>
    </row>
    <row r="442" s="48" customFormat="1" ht="22.5" customHeight="1" spans="1:7">
      <c r="A442" s="53"/>
      <c r="B442" s="53"/>
      <c r="C442" s="53"/>
      <c r="D442" s="53"/>
      <c r="E442" s="53"/>
      <c r="F442" s="53"/>
      <c r="G442" s="53"/>
    </row>
    <row r="443" s="48" customFormat="1" ht="22.5" customHeight="1" spans="1:7">
      <c r="A443" s="53"/>
      <c r="B443" s="53"/>
      <c r="C443" s="53"/>
      <c r="D443" s="53"/>
      <c r="E443" s="53"/>
      <c r="F443" s="53"/>
      <c r="G443" s="53"/>
    </row>
    <row r="444" s="48" customFormat="1" ht="22.5" customHeight="1" spans="1:7">
      <c r="A444" s="53"/>
      <c r="B444" s="53"/>
      <c r="C444" s="53"/>
      <c r="D444" s="53"/>
      <c r="E444" s="53"/>
      <c r="F444" s="53"/>
      <c r="G444" s="53"/>
    </row>
    <row r="445" s="48" customFormat="1" ht="22.5" customHeight="1" spans="1:7">
      <c r="A445" s="53"/>
      <c r="B445" s="53"/>
      <c r="C445" s="53"/>
      <c r="D445" s="53"/>
      <c r="E445" s="53"/>
      <c r="F445" s="53"/>
      <c r="G445" s="53"/>
    </row>
    <row r="446" s="48" customFormat="1" ht="22.5" customHeight="1" spans="1:7">
      <c r="A446" s="53"/>
      <c r="B446" s="53"/>
      <c r="C446" s="53"/>
      <c r="D446" s="53"/>
      <c r="E446" s="53"/>
      <c r="F446" s="53"/>
      <c r="G446" s="53"/>
    </row>
    <row r="447" s="48" customFormat="1" ht="22.5" customHeight="1" spans="1:7">
      <c r="A447" s="53"/>
      <c r="B447" s="53"/>
      <c r="C447" s="53"/>
      <c r="D447" s="53"/>
      <c r="E447" s="53"/>
      <c r="F447" s="53"/>
      <c r="G447" s="53"/>
    </row>
    <row r="448" s="48" customFormat="1" ht="22.5" customHeight="1" spans="1:7">
      <c r="A448" s="53"/>
      <c r="B448" s="53"/>
      <c r="C448" s="53"/>
      <c r="D448" s="53"/>
      <c r="E448" s="53"/>
      <c r="F448" s="53"/>
      <c r="G448" s="53"/>
    </row>
    <row r="449" s="48" customFormat="1" ht="22.5" customHeight="1" spans="1:7">
      <c r="A449" s="53"/>
      <c r="B449" s="53"/>
      <c r="C449" s="53"/>
      <c r="D449" s="53"/>
      <c r="E449" s="53"/>
      <c r="F449" s="53"/>
      <c r="G449" s="53"/>
    </row>
    <row r="450" s="48" customFormat="1" ht="22.5" customHeight="1" spans="1:7">
      <c r="A450" s="53"/>
      <c r="B450" s="53"/>
      <c r="C450" s="53"/>
      <c r="D450" s="53"/>
      <c r="E450" s="53"/>
      <c r="F450" s="53"/>
      <c r="G450" s="53"/>
    </row>
    <row r="451" s="48" customFormat="1" ht="22.5" customHeight="1" spans="1:7">
      <c r="A451" s="53"/>
      <c r="B451" s="53"/>
      <c r="C451" s="53"/>
      <c r="D451" s="53"/>
      <c r="E451" s="53"/>
      <c r="F451" s="53"/>
      <c r="G451" s="53"/>
    </row>
    <row r="452" s="48" customFormat="1" ht="22.5" customHeight="1" spans="1:7">
      <c r="A452" s="53"/>
      <c r="B452" s="53"/>
      <c r="C452" s="53"/>
      <c r="D452" s="53"/>
      <c r="E452" s="53"/>
      <c r="F452" s="53"/>
      <c r="G452" s="53"/>
    </row>
    <row r="453" s="48" customFormat="1" ht="22.5" customHeight="1" spans="1:7">
      <c r="A453" s="53"/>
      <c r="B453" s="53"/>
      <c r="C453" s="53"/>
      <c r="D453" s="53"/>
      <c r="E453" s="53"/>
      <c r="F453" s="53"/>
      <c r="G453" s="53"/>
    </row>
    <row r="454" s="48" customFormat="1" ht="22.5" customHeight="1" spans="1:7">
      <c r="A454" s="53"/>
      <c r="B454" s="53"/>
      <c r="C454" s="53"/>
      <c r="D454" s="53"/>
      <c r="E454" s="53"/>
      <c r="F454" s="53"/>
      <c r="G454" s="53"/>
    </row>
    <row r="455" s="48" customFormat="1" ht="22.5" customHeight="1" spans="1:7">
      <c r="A455" s="53"/>
      <c r="B455" s="53"/>
      <c r="C455" s="53"/>
      <c r="D455" s="53"/>
      <c r="E455" s="53"/>
      <c r="F455" s="53"/>
      <c r="G455" s="53"/>
    </row>
    <row r="456" s="48" customFormat="1" ht="22.5" customHeight="1" spans="1:7">
      <c r="A456" s="53"/>
      <c r="B456" s="53"/>
      <c r="C456" s="53"/>
      <c r="D456" s="53"/>
      <c r="E456" s="53"/>
      <c r="F456" s="53"/>
      <c r="G456" s="53"/>
    </row>
    <row r="457" s="48" customFormat="1" ht="22.5" customHeight="1" spans="1:7">
      <c r="A457" s="53"/>
      <c r="B457" s="53"/>
      <c r="C457" s="53"/>
      <c r="D457" s="53"/>
      <c r="E457" s="53"/>
      <c r="F457" s="53"/>
      <c r="G457" s="53"/>
    </row>
    <row r="458" s="48" customFormat="1" ht="22.5" customHeight="1" spans="1:7">
      <c r="A458" s="53"/>
      <c r="B458" s="53"/>
      <c r="C458" s="53"/>
      <c r="D458" s="53"/>
      <c r="E458" s="53"/>
      <c r="F458" s="53"/>
      <c r="G458" s="53"/>
    </row>
    <row r="459" s="48" customFormat="1" ht="22.5" customHeight="1" spans="1:7">
      <c r="A459" s="53"/>
      <c r="B459" s="53"/>
      <c r="C459" s="53"/>
      <c r="D459" s="53"/>
      <c r="E459" s="53"/>
      <c r="F459" s="53"/>
      <c r="G459" s="53"/>
    </row>
    <row r="460" s="48" customFormat="1" ht="22.5" customHeight="1" spans="1:7">
      <c r="A460" s="53"/>
      <c r="B460" s="53"/>
      <c r="C460" s="53"/>
      <c r="D460" s="53"/>
      <c r="E460" s="53"/>
      <c r="F460" s="53"/>
      <c r="G460" s="53"/>
    </row>
    <row r="461" s="48" customFormat="1" ht="22.5" customHeight="1" spans="1:7">
      <c r="A461" s="53"/>
      <c r="B461" s="53"/>
      <c r="C461" s="53"/>
      <c r="D461" s="53"/>
      <c r="E461" s="53"/>
      <c r="F461" s="53"/>
      <c r="G461" s="53"/>
    </row>
    <row r="462" s="48" customFormat="1" ht="22.5" customHeight="1" spans="1:7">
      <c r="A462" s="53"/>
      <c r="B462" s="53"/>
      <c r="C462" s="53"/>
      <c r="D462" s="53"/>
      <c r="E462" s="53"/>
      <c r="F462" s="53"/>
      <c r="G462" s="53"/>
    </row>
    <row r="463" s="48" customFormat="1" ht="22.5" customHeight="1" spans="1:7">
      <c r="A463" s="53"/>
      <c r="B463" s="53"/>
      <c r="C463" s="53"/>
      <c r="D463" s="53"/>
      <c r="E463" s="53"/>
      <c r="F463" s="53"/>
      <c r="G463" s="53"/>
    </row>
    <row r="464" s="48" customFormat="1" ht="22.5" customHeight="1" spans="1:7">
      <c r="A464" s="53"/>
      <c r="B464" s="53"/>
      <c r="C464" s="53"/>
      <c r="D464" s="53"/>
      <c r="E464" s="53"/>
      <c r="F464" s="53"/>
      <c r="G464" s="53"/>
    </row>
    <row r="465" s="48" customFormat="1" ht="22.5" customHeight="1" spans="1:7">
      <c r="A465" s="53"/>
      <c r="B465" s="53"/>
      <c r="C465" s="53"/>
      <c r="D465" s="53"/>
      <c r="E465" s="53"/>
      <c r="F465" s="53"/>
      <c r="G465" s="53"/>
    </row>
    <row r="466" s="48" customFormat="1" ht="22.5" customHeight="1" spans="1:7">
      <c r="A466" s="53"/>
      <c r="B466" s="53"/>
      <c r="C466" s="53"/>
      <c r="D466" s="53"/>
      <c r="E466" s="53"/>
      <c r="F466" s="53"/>
      <c r="G466" s="53"/>
    </row>
    <row r="467" s="48" customFormat="1" ht="22.5" customHeight="1" spans="1:7">
      <c r="A467" s="53"/>
      <c r="B467" s="53"/>
      <c r="C467" s="53"/>
      <c r="D467" s="53"/>
      <c r="E467" s="53"/>
      <c r="F467" s="53"/>
      <c r="G467" s="53"/>
    </row>
    <row r="468" s="48" customFormat="1" ht="22.5" customHeight="1" spans="1:7">
      <c r="A468" s="53"/>
      <c r="B468" s="53"/>
      <c r="C468" s="53"/>
      <c r="D468" s="53"/>
      <c r="E468" s="53"/>
      <c r="F468" s="53"/>
      <c r="G468" s="53"/>
    </row>
    <row r="469" s="48" customFormat="1" ht="22.5" customHeight="1" spans="1:7">
      <c r="A469" s="53"/>
      <c r="B469" s="53"/>
      <c r="C469" s="53"/>
      <c r="D469" s="53"/>
      <c r="E469" s="53"/>
      <c r="F469" s="53"/>
      <c r="G469" s="53"/>
    </row>
    <row r="470" s="48" customFormat="1" ht="22.5" customHeight="1" spans="1:7">
      <c r="A470" s="53"/>
      <c r="B470" s="53"/>
      <c r="C470" s="53"/>
      <c r="D470" s="53"/>
      <c r="E470" s="53"/>
      <c r="F470" s="53"/>
      <c r="G470" s="53"/>
    </row>
    <row r="471" s="48" customFormat="1" ht="22.5" customHeight="1" spans="1:7">
      <c r="A471" s="53"/>
      <c r="B471" s="53"/>
      <c r="C471" s="53"/>
      <c r="D471" s="53"/>
      <c r="E471" s="53"/>
      <c r="F471" s="53"/>
      <c r="G471" s="53"/>
    </row>
    <row r="472" s="48" customFormat="1" ht="22.5" customHeight="1" spans="1:7">
      <c r="A472" s="53"/>
      <c r="B472" s="53"/>
      <c r="C472" s="53"/>
      <c r="D472" s="53"/>
      <c r="E472" s="53"/>
      <c r="F472" s="53"/>
      <c r="G472" s="53"/>
    </row>
    <row r="473" s="48" customFormat="1" ht="22.5" customHeight="1" spans="1:7">
      <c r="A473" s="53"/>
      <c r="B473" s="53"/>
      <c r="C473" s="53"/>
      <c r="D473" s="53"/>
      <c r="E473" s="53"/>
      <c r="F473" s="53"/>
      <c r="G473" s="53"/>
    </row>
    <row r="474" s="48" customFormat="1" ht="22.5" customHeight="1" spans="1:7">
      <c r="A474" s="53"/>
      <c r="B474" s="53"/>
      <c r="C474" s="53"/>
      <c r="D474" s="53"/>
      <c r="E474" s="53"/>
      <c r="F474" s="53"/>
      <c r="G474" s="53"/>
    </row>
    <row r="475" s="48" customFormat="1" ht="22.5" customHeight="1" spans="1:7">
      <c r="A475" s="53"/>
      <c r="B475" s="53"/>
      <c r="C475" s="53"/>
      <c r="D475" s="53"/>
      <c r="E475" s="53"/>
      <c r="F475" s="53"/>
      <c r="G475" s="53"/>
    </row>
    <row r="476" s="48" customFormat="1" ht="22.5" customHeight="1" spans="1:7">
      <c r="A476" s="53"/>
      <c r="B476" s="53"/>
      <c r="C476" s="53"/>
      <c r="D476" s="53"/>
      <c r="E476" s="53"/>
      <c r="F476" s="53"/>
      <c r="G476" s="53"/>
    </row>
    <row r="477" s="48" customFormat="1" ht="22.5" customHeight="1" spans="1:7">
      <c r="A477" s="53"/>
      <c r="B477" s="53"/>
      <c r="C477" s="53"/>
      <c r="D477" s="53"/>
      <c r="E477" s="53"/>
      <c r="F477" s="53"/>
      <c r="G477" s="53"/>
    </row>
    <row r="478" s="48" customFormat="1" ht="22.5" customHeight="1" spans="1:7">
      <c r="A478" s="53"/>
      <c r="B478" s="53"/>
      <c r="C478" s="53"/>
      <c r="D478" s="53"/>
      <c r="E478" s="53"/>
      <c r="F478" s="53"/>
      <c r="G478" s="53"/>
    </row>
    <row r="479" s="48" customFormat="1" ht="22.5" customHeight="1" spans="1:7">
      <c r="A479" s="53"/>
      <c r="B479" s="53"/>
      <c r="C479" s="53"/>
      <c r="D479" s="53"/>
      <c r="E479" s="53"/>
      <c r="F479" s="53"/>
      <c r="G479" s="53"/>
    </row>
    <row r="480" s="48" customFormat="1" ht="22.5" customHeight="1" spans="1:7">
      <c r="A480" s="53"/>
      <c r="B480" s="53"/>
      <c r="C480" s="53"/>
      <c r="D480" s="53"/>
      <c r="E480" s="53"/>
      <c r="F480" s="53"/>
      <c r="G480" s="53"/>
    </row>
    <row r="481" s="48" customFormat="1" ht="22.5" customHeight="1" spans="1:7">
      <c r="A481" s="53"/>
      <c r="B481" s="53"/>
      <c r="C481" s="53"/>
      <c r="D481" s="53"/>
      <c r="E481" s="53"/>
      <c r="F481" s="53"/>
      <c r="G481" s="53"/>
    </row>
    <row r="482" s="48" customFormat="1" ht="22.5" customHeight="1" spans="1:7">
      <c r="A482" s="53"/>
      <c r="B482" s="53"/>
      <c r="C482" s="53"/>
      <c r="D482" s="53"/>
      <c r="E482" s="53"/>
      <c r="F482" s="53"/>
      <c r="G482" s="53"/>
    </row>
    <row r="483" s="48" customFormat="1" ht="22.5" customHeight="1" spans="1:7">
      <c r="A483" s="53"/>
      <c r="B483" s="53"/>
      <c r="C483" s="53"/>
      <c r="D483" s="53"/>
      <c r="E483" s="53"/>
      <c r="F483" s="53"/>
      <c r="G483" s="53"/>
    </row>
    <row r="484" s="48" customFormat="1" ht="22.5" customHeight="1" spans="1:7">
      <c r="A484" s="53"/>
      <c r="B484" s="53"/>
      <c r="C484" s="53"/>
      <c r="D484" s="53"/>
      <c r="E484" s="53"/>
      <c r="F484" s="53"/>
      <c r="G484" s="53"/>
    </row>
    <row r="485" s="48" customFormat="1" ht="22.5" customHeight="1" spans="1:7">
      <c r="A485" s="53"/>
      <c r="B485" s="53"/>
      <c r="C485" s="53"/>
      <c r="D485" s="53"/>
      <c r="E485" s="53"/>
      <c r="F485" s="53"/>
      <c r="G485" s="53"/>
    </row>
    <row r="486" s="48" customFormat="1" ht="22.5" customHeight="1" spans="1:7">
      <c r="A486" s="53"/>
      <c r="B486" s="53"/>
      <c r="C486" s="53"/>
      <c r="D486" s="53"/>
      <c r="E486" s="53"/>
      <c r="F486" s="53"/>
      <c r="G486" s="53"/>
    </row>
    <row r="487" s="48" customFormat="1" ht="22.5" customHeight="1" spans="1:7">
      <c r="A487" s="53"/>
      <c r="B487" s="53"/>
      <c r="C487" s="53"/>
      <c r="D487" s="53"/>
      <c r="E487" s="53"/>
      <c r="F487" s="53"/>
      <c r="G487" s="53"/>
    </row>
    <row r="488" s="48" customFormat="1" ht="22.5" customHeight="1" spans="1:7">
      <c r="A488" s="53"/>
      <c r="B488" s="53"/>
      <c r="C488" s="53"/>
      <c r="D488" s="53"/>
      <c r="E488" s="53"/>
      <c r="F488" s="53"/>
      <c r="G488" s="53"/>
    </row>
    <row r="489" s="48" customFormat="1" ht="22.5" customHeight="1" spans="1:7">
      <c r="A489" s="53"/>
      <c r="B489" s="53"/>
      <c r="C489" s="53"/>
      <c r="D489" s="53"/>
      <c r="E489" s="53"/>
      <c r="F489" s="53"/>
      <c r="G489" s="53"/>
    </row>
    <row r="490" s="48" customFormat="1" ht="22.5" customHeight="1" spans="1:7">
      <c r="A490" s="53"/>
      <c r="B490" s="53"/>
      <c r="C490" s="53"/>
      <c r="D490" s="53"/>
      <c r="E490" s="53"/>
      <c r="F490" s="53"/>
      <c r="G490" s="53"/>
    </row>
    <row r="491" s="48" customFormat="1" ht="22.5" customHeight="1" spans="1:7">
      <c r="A491" s="53"/>
      <c r="B491" s="53"/>
      <c r="C491" s="53"/>
      <c r="D491" s="53"/>
      <c r="E491" s="53"/>
      <c r="F491" s="53"/>
      <c r="G491" s="53"/>
    </row>
    <row r="492" s="48" customFormat="1" ht="22.5" customHeight="1" spans="1:7">
      <c r="A492" s="53"/>
      <c r="B492" s="53"/>
      <c r="C492" s="53"/>
      <c r="D492" s="53"/>
      <c r="E492" s="53"/>
      <c r="F492" s="53"/>
      <c r="G492" s="53"/>
    </row>
    <row r="493" s="48" customFormat="1" ht="22.5" customHeight="1" spans="1:7">
      <c r="A493" s="53"/>
      <c r="B493" s="53"/>
      <c r="C493" s="53"/>
      <c r="D493" s="53"/>
      <c r="E493" s="53"/>
      <c r="F493" s="53"/>
      <c r="G493" s="53"/>
    </row>
    <row r="494" s="48" customFormat="1" ht="22.5" customHeight="1" spans="1:7">
      <c r="A494" s="53"/>
      <c r="B494" s="53"/>
      <c r="C494" s="53"/>
      <c r="D494" s="53"/>
      <c r="E494" s="53"/>
      <c r="F494" s="53"/>
      <c r="G494" s="53"/>
    </row>
    <row r="495" s="48" customFormat="1" ht="22.5" customHeight="1" spans="1:7">
      <c r="A495" s="53"/>
      <c r="B495" s="53"/>
      <c r="C495" s="53"/>
      <c r="D495" s="53"/>
      <c r="E495" s="53"/>
      <c r="F495" s="53"/>
      <c r="G495" s="53"/>
    </row>
    <row r="496" s="48" customFormat="1" ht="22.5" customHeight="1" spans="1:7">
      <c r="A496" s="53"/>
      <c r="B496" s="53"/>
      <c r="C496" s="53"/>
      <c r="D496" s="53"/>
      <c r="E496" s="53"/>
      <c r="F496" s="53"/>
      <c r="G496" s="53"/>
    </row>
    <row r="497" s="48" customFormat="1" ht="22.5" customHeight="1" spans="1:7">
      <c r="A497" s="53"/>
      <c r="B497" s="53"/>
      <c r="C497" s="53"/>
      <c r="D497" s="53"/>
      <c r="E497" s="53"/>
      <c r="F497" s="53"/>
      <c r="G497" s="53"/>
    </row>
    <row r="498" s="48" customFormat="1" ht="22.5" customHeight="1" spans="1:7">
      <c r="A498" s="53"/>
      <c r="B498" s="53"/>
      <c r="C498" s="53"/>
      <c r="D498" s="53"/>
      <c r="E498" s="53"/>
      <c r="F498" s="53"/>
      <c r="G498" s="53"/>
    </row>
    <row r="499" s="48" customFormat="1" ht="22.5" customHeight="1" spans="1:7">
      <c r="A499" s="53"/>
      <c r="B499" s="53"/>
      <c r="C499" s="53"/>
      <c r="D499" s="53"/>
      <c r="E499" s="53"/>
      <c r="F499" s="53"/>
      <c r="G499" s="53"/>
    </row>
    <row r="500" s="48" customFormat="1" ht="22.5" customHeight="1" spans="1:7">
      <c r="A500" s="53"/>
      <c r="B500" s="53"/>
      <c r="C500" s="53"/>
      <c r="D500" s="53"/>
      <c r="E500" s="53"/>
      <c r="F500" s="53"/>
      <c r="G500" s="53"/>
    </row>
    <row r="501" s="48" customFormat="1" ht="22.5" customHeight="1" spans="1:7">
      <c r="A501" s="53"/>
      <c r="B501" s="53"/>
      <c r="C501" s="53"/>
      <c r="D501" s="53"/>
      <c r="E501" s="53"/>
      <c r="F501" s="53"/>
      <c r="G501" s="53"/>
    </row>
    <row r="502" s="48" customFormat="1" ht="22.5" customHeight="1" spans="1:7">
      <c r="A502" s="53"/>
      <c r="B502" s="53"/>
      <c r="C502" s="53"/>
      <c r="D502" s="53"/>
      <c r="E502" s="53"/>
      <c r="F502" s="53"/>
      <c r="G502" s="53"/>
    </row>
    <row r="503" s="48" customFormat="1" ht="22.5" customHeight="1" spans="1:7">
      <c r="A503" s="53"/>
      <c r="B503" s="53"/>
      <c r="C503" s="53"/>
      <c r="D503" s="53"/>
      <c r="E503" s="53"/>
      <c r="F503" s="53"/>
      <c r="G503" s="53"/>
    </row>
    <row r="504" s="48" customFormat="1" ht="22.5" customHeight="1" spans="1:7">
      <c r="A504" s="53"/>
      <c r="B504" s="53"/>
      <c r="C504" s="53"/>
      <c r="D504" s="53"/>
      <c r="E504" s="53"/>
      <c r="F504" s="53"/>
      <c r="G504" s="53"/>
    </row>
    <row r="505" s="48" customFormat="1" ht="22.5" customHeight="1" spans="1:7">
      <c r="A505" s="53"/>
      <c r="B505" s="53"/>
      <c r="C505" s="53"/>
      <c r="D505" s="53"/>
      <c r="E505" s="53"/>
      <c r="F505" s="53"/>
      <c r="G505" s="53"/>
    </row>
    <row r="506" s="48" customFormat="1" ht="22.5" customHeight="1" spans="1:7">
      <c r="A506" s="53"/>
      <c r="B506" s="53"/>
      <c r="C506" s="53"/>
      <c r="D506" s="53"/>
      <c r="E506" s="53"/>
      <c r="F506" s="53"/>
      <c r="G506" s="53"/>
    </row>
    <row r="507" s="48" customFormat="1" ht="22.5" customHeight="1" spans="1:7">
      <c r="A507" s="53"/>
      <c r="B507" s="53"/>
      <c r="C507" s="53"/>
      <c r="D507" s="53"/>
      <c r="E507" s="53"/>
      <c r="F507" s="53"/>
      <c r="G507" s="53"/>
    </row>
    <row r="508" s="48" customFormat="1" ht="22.5" customHeight="1" spans="1:7">
      <c r="A508" s="53"/>
      <c r="B508" s="53"/>
      <c r="C508" s="53"/>
      <c r="D508" s="53"/>
      <c r="E508" s="53"/>
      <c r="F508" s="53"/>
      <c r="G508" s="53"/>
    </row>
    <row r="509" s="48" customFormat="1" ht="22.5" customHeight="1" spans="1:7">
      <c r="A509" s="53"/>
      <c r="B509" s="53"/>
      <c r="C509" s="53"/>
      <c r="D509" s="53"/>
      <c r="E509" s="53"/>
      <c r="F509" s="53"/>
      <c r="G509" s="53"/>
    </row>
    <row r="510" s="48" customFormat="1" ht="22.5" customHeight="1" spans="1:7">
      <c r="A510" s="53"/>
      <c r="B510" s="53"/>
      <c r="C510" s="53"/>
      <c r="D510" s="53"/>
      <c r="E510" s="53"/>
      <c r="F510" s="53"/>
      <c r="G510" s="53"/>
    </row>
    <row r="511" s="48" customFormat="1" ht="22.5" customHeight="1" spans="1:7">
      <c r="A511" s="53"/>
      <c r="B511" s="53"/>
      <c r="C511" s="53"/>
      <c r="D511" s="53"/>
      <c r="E511" s="53"/>
      <c r="F511" s="53"/>
      <c r="G511" s="53"/>
    </row>
    <row r="512" s="48" customFormat="1" ht="22.5" customHeight="1" spans="1:7">
      <c r="A512" s="53"/>
      <c r="B512" s="53"/>
      <c r="C512" s="53"/>
      <c r="D512" s="53"/>
      <c r="E512" s="53"/>
      <c r="F512" s="53"/>
      <c r="G512" s="53"/>
    </row>
    <row r="513" s="48" customFormat="1" ht="22.5" customHeight="1" spans="1:7">
      <c r="A513" s="53"/>
      <c r="B513" s="53"/>
      <c r="C513" s="53"/>
      <c r="D513" s="53"/>
      <c r="E513" s="53"/>
      <c r="F513" s="53"/>
      <c r="G513" s="53"/>
    </row>
    <row r="514" s="48" customFormat="1" ht="22.5" customHeight="1" spans="1:7">
      <c r="A514" s="53"/>
      <c r="B514" s="53"/>
      <c r="C514" s="53"/>
      <c r="D514" s="53"/>
      <c r="E514" s="53"/>
      <c r="F514" s="53"/>
      <c r="G514" s="53"/>
    </row>
    <row r="515" s="48" customFormat="1" ht="22.5" customHeight="1" spans="1:7">
      <c r="A515" s="53"/>
      <c r="B515" s="53"/>
      <c r="C515" s="53"/>
      <c r="D515" s="53"/>
      <c r="E515" s="53"/>
      <c r="F515" s="53"/>
      <c r="G515" s="53"/>
    </row>
    <row r="516" s="48" customFormat="1" ht="22.5" customHeight="1" spans="1:7">
      <c r="A516" s="53"/>
      <c r="B516" s="53"/>
      <c r="C516" s="53"/>
      <c r="D516" s="53"/>
      <c r="E516" s="53"/>
      <c r="F516" s="53"/>
      <c r="G516" s="53"/>
    </row>
    <row r="517" s="48" customFormat="1" ht="22.5" customHeight="1" spans="1:7">
      <c r="A517" s="53"/>
      <c r="B517" s="53"/>
      <c r="C517" s="53"/>
      <c r="D517" s="53"/>
      <c r="E517" s="53"/>
      <c r="F517" s="53"/>
      <c r="G517" s="53"/>
    </row>
    <row r="518" s="48" customFormat="1" ht="22.5" customHeight="1" spans="1:7">
      <c r="A518" s="53"/>
      <c r="B518" s="53"/>
      <c r="C518" s="53"/>
      <c r="D518" s="53"/>
      <c r="E518" s="53"/>
      <c r="F518" s="53"/>
      <c r="G518" s="53"/>
    </row>
    <row r="519" s="48" customFormat="1" ht="22.5" customHeight="1" spans="1:7">
      <c r="A519" s="53"/>
      <c r="B519" s="53"/>
      <c r="C519" s="53"/>
      <c r="D519" s="53"/>
      <c r="E519" s="53"/>
      <c r="F519" s="53"/>
      <c r="G519" s="53"/>
    </row>
    <row r="520" s="48" customFormat="1" ht="22.5" customHeight="1" spans="1:7">
      <c r="A520" s="53"/>
      <c r="B520" s="53"/>
      <c r="C520" s="53"/>
      <c r="D520" s="53"/>
      <c r="E520" s="53"/>
      <c r="F520" s="53"/>
      <c r="G520" s="53"/>
    </row>
    <row r="521" s="48" customFormat="1" ht="22.5" customHeight="1" spans="1:7">
      <c r="A521" s="53"/>
      <c r="B521" s="53"/>
      <c r="C521" s="53"/>
      <c r="D521" s="53"/>
      <c r="E521" s="53"/>
      <c r="F521" s="53"/>
      <c r="G521" s="53"/>
    </row>
    <row r="522" s="48" customFormat="1" ht="22.5" customHeight="1" spans="1:7">
      <c r="A522" s="53"/>
      <c r="B522" s="53"/>
      <c r="C522" s="53"/>
      <c r="D522" s="53"/>
      <c r="E522" s="53"/>
      <c r="F522" s="53"/>
      <c r="G522" s="53"/>
    </row>
    <row r="523" s="48" customFormat="1" ht="22.5" customHeight="1" spans="1:7">
      <c r="A523" s="53"/>
      <c r="B523" s="53"/>
      <c r="C523" s="53"/>
      <c r="D523" s="53"/>
      <c r="E523" s="53"/>
      <c r="F523" s="53"/>
      <c r="G523" s="53"/>
    </row>
    <row r="524" s="48" customFormat="1" ht="22.5" customHeight="1" spans="1:7">
      <c r="A524" s="53"/>
      <c r="B524" s="53"/>
      <c r="C524" s="53"/>
      <c r="D524" s="53"/>
      <c r="E524" s="53"/>
      <c r="F524" s="53"/>
      <c r="G524" s="53"/>
    </row>
    <row r="525" s="48" customFormat="1" ht="22.5" customHeight="1" spans="1:7">
      <c r="A525" s="53"/>
      <c r="B525" s="53"/>
      <c r="C525" s="53"/>
      <c r="D525" s="53"/>
      <c r="E525" s="53"/>
      <c r="F525" s="53"/>
      <c r="G525" s="53"/>
    </row>
    <row r="526" s="48" customFormat="1" ht="22.5" customHeight="1" spans="1:7">
      <c r="A526" s="53"/>
      <c r="B526" s="53"/>
      <c r="C526" s="53"/>
      <c r="D526" s="53"/>
      <c r="E526" s="53"/>
      <c r="F526" s="53"/>
      <c r="G526" s="53"/>
    </row>
    <row r="527" s="48" customFormat="1" ht="22.5" customHeight="1" spans="1:7">
      <c r="A527" s="53"/>
      <c r="B527" s="53"/>
      <c r="C527" s="53"/>
      <c r="D527" s="53"/>
      <c r="E527" s="53"/>
      <c r="F527" s="53"/>
      <c r="G527" s="53"/>
    </row>
    <row r="528" s="48" customFormat="1" ht="22.5" customHeight="1" spans="1:7">
      <c r="A528" s="53"/>
      <c r="B528" s="53"/>
      <c r="C528" s="53"/>
      <c r="D528" s="53"/>
      <c r="E528" s="53"/>
      <c r="F528" s="53"/>
      <c r="G528" s="53"/>
    </row>
    <row r="529" s="48" customFormat="1" ht="22.5" customHeight="1" spans="1:7">
      <c r="A529" s="53"/>
      <c r="B529" s="53"/>
      <c r="C529" s="53"/>
      <c r="D529" s="53"/>
      <c r="E529" s="53"/>
      <c r="F529" s="53"/>
      <c r="G529" s="53"/>
    </row>
    <row r="530" s="48" customFormat="1" ht="22.5" customHeight="1" spans="1:7">
      <c r="A530" s="53"/>
      <c r="B530" s="53"/>
      <c r="C530" s="53"/>
      <c r="D530" s="53"/>
      <c r="E530" s="53"/>
      <c r="F530" s="53"/>
      <c r="G530" s="53"/>
    </row>
    <row r="531" s="48" customFormat="1" ht="22.5" customHeight="1" spans="1:7">
      <c r="A531" s="53"/>
      <c r="B531" s="53"/>
      <c r="C531" s="53"/>
      <c r="D531" s="53"/>
      <c r="E531" s="53"/>
      <c r="F531" s="53"/>
      <c r="G531" s="53"/>
    </row>
    <row r="532" s="48" customFormat="1" ht="22.5" customHeight="1" spans="1:7">
      <c r="A532" s="53"/>
      <c r="B532" s="53"/>
      <c r="C532" s="53"/>
      <c r="D532" s="53"/>
      <c r="E532" s="53"/>
      <c r="F532" s="53"/>
      <c r="G532" s="53"/>
    </row>
    <row r="533" s="48" customFormat="1" ht="22.5" customHeight="1" spans="1:7">
      <c r="A533" s="53"/>
      <c r="B533" s="53"/>
      <c r="C533" s="53"/>
      <c r="D533" s="53"/>
      <c r="E533" s="53"/>
      <c r="F533" s="53"/>
      <c r="G533" s="53"/>
    </row>
    <row r="534" s="48" customFormat="1" ht="22.5" customHeight="1" spans="1:7">
      <c r="A534" s="53"/>
      <c r="B534" s="53"/>
      <c r="C534" s="53"/>
      <c r="D534" s="53"/>
      <c r="E534" s="53"/>
      <c r="F534" s="53"/>
      <c r="G534" s="53"/>
    </row>
    <row r="535" s="48" customFormat="1" ht="22.5" customHeight="1" spans="1:7">
      <c r="A535" s="53"/>
      <c r="B535" s="53"/>
      <c r="C535" s="53"/>
      <c r="D535" s="53"/>
      <c r="E535" s="53"/>
      <c r="F535" s="53"/>
      <c r="G535" s="53"/>
    </row>
    <row r="536" s="48" customFormat="1" ht="22.5" customHeight="1" spans="1:7">
      <c r="A536" s="53"/>
      <c r="B536" s="53"/>
      <c r="C536" s="53"/>
      <c r="D536" s="53"/>
      <c r="E536" s="53"/>
      <c r="F536" s="53"/>
      <c r="G536" s="53"/>
    </row>
    <row r="537" s="48" customFormat="1" ht="22.5" customHeight="1" spans="1:7">
      <c r="A537" s="53"/>
      <c r="B537" s="53"/>
      <c r="C537" s="53"/>
      <c r="D537" s="53"/>
      <c r="E537" s="53"/>
      <c r="F537" s="53"/>
      <c r="G537" s="53"/>
    </row>
    <row r="538" s="48" customFormat="1" ht="55.5" customHeight="1" spans="1:7">
      <c r="A538" s="53"/>
      <c r="B538" s="53"/>
      <c r="C538" s="53"/>
      <c r="D538" s="53"/>
      <c r="E538" s="53"/>
      <c r="F538" s="53"/>
      <c r="G538" s="53"/>
    </row>
    <row r="539" s="48" customFormat="1" customHeight="1" spans="1:1">
      <c r="A539" s="50"/>
    </row>
    <row r="540" s="48" customFormat="1" customHeight="1" spans="1:1">
      <c r="A540" s="50"/>
    </row>
    <row r="541" s="48" customFormat="1" customHeight="1" spans="1:1">
      <c r="A541" s="50"/>
    </row>
    <row r="542" s="48" customFormat="1" customHeight="1" spans="1:1">
      <c r="A542" s="50"/>
    </row>
    <row r="543" s="48" customFormat="1" customHeight="1" spans="1:1">
      <c r="A543" s="50"/>
    </row>
    <row r="544" s="48" customFormat="1" customHeight="1" spans="1:1">
      <c r="A544" s="50"/>
    </row>
    <row r="545" s="48" customFormat="1" customHeight="1" spans="1:1">
      <c r="A545" s="50"/>
    </row>
    <row r="546" s="48" customFormat="1" customHeight="1" spans="1:1">
      <c r="A546" s="50"/>
    </row>
    <row r="547" s="48" customFormat="1" customHeight="1" spans="1:1">
      <c r="A547" s="50"/>
    </row>
    <row r="548" s="48" customFormat="1" customHeight="1" spans="1:1">
      <c r="A548" s="50"/>
    </row>
    <row r="549" s="48" customFormat="1" customHeight="1" spans="1:1">
      <c r="A549" s="50"/>
    </row>
    <row r="550" s="48" customFormat="1" customHeight="1" spans="1:1">
      <c r="A550" s="50"/>
    </row>
    <row r="551" s="48" customFormat="1" customHeight="1" spans="1:1">
      <c r="A551" s="50"/>
    </row>
    <row r="552" s="48" customFormat="1" customHeight="1" spans="1:1">
      <c r="A552" s="50"/>
    </row>
    <row r="553" s="48" customFormat="1" customHeight="1" spans="1:1">
      <c r="A553" s="50"/>
    </row>
    <row r="554" s="48" customFormat="1" customHeight="1" spans="1:1">
      <c r="A554" s="50"/>
    </row>
    <row r="555" s="48" customFormat="1" customHeight="1" spans="1:1">
      <c r="A555" s="50"/>
    </row>
    <row r="556" s="48" customFormat="1" customHeight="1" spans="1:1">
      <c r="A556" s="50"/>
    </row>
    <row r="557" s="48" customFormat="1" customHeight="1" spans="1:1">
      <c r="A557" s="50"/>
    </row>
    <row r="558" s="48" customFormat="1" customHeight="1" spans="1:1">
      <c r="A558" s="50"/>
    </row>
    <row r="559" s="48" customFormat="1" customHeight="1" spans="1:1">
      <c r="A559" s="50"/>
    </row>
    <row r="560" s="48" customFormat="1" customHeight="1" spans="1:1">
      <c r="A560" s="50"/>
    </row>
    <row r="561" s="48" customFormat="1" customHeight="1" spans="1:1">
      <c r="A561" s="50"/>
    </row>
    <row r="562" s="48" customFormat="1" customHeight="1" spans="1:1">
      <c r="A562" s="50"/>
    </row>
    <row r="563" s="48" customFormat="1" customHeight="1" spans="1:1">
      <c r="A563" s="50"/>
    </row>
    <row r="564" s="48" customFormat="1" customHeight="1" spans="1:1">
      <c r="A564" s="50"/>
    </row>
    <row r="565" s="48" customFormat="1" customHeight="1" spans="1:1">
      <c r="A565" s="50"/>
    </row>
    <row r="566" s="48" customFormat="1" customHeight="1" spans="1:1">
      <c r="A566" s="50"/>
    </row>
    <row r="567" s="48" customFormat="1" customHeight="1" spans="1:1">
      <c r="A567" s="50"/>
    </row>
    <row r="568" s="48" customFormat="1" customHeight="1" spans="1:1">
      <c r="A568" s="50"/>
    </row>
    <row r="569" s="48" customFormat="1" customHeight="1" spans="1:1">
      <c r="A569" s="50"/>
    </row>
    <row r="570" s="48" customFormat="1" customHeight="1" spans="1:1">
      <c r="A570" s="50"/>
    </row>
    <row r="571" s="48" customFormat="1" customHeight="1" spans="1:1">
      <c r="A571" s="50"/>
    </row>
    <row r="572" s="48" customFormat="1" customHeight="1" spans="1:1">
      <c r="A572" s="50"/>
    </row>
    <row r="573" s="48" customFormat="1" customHeight="1" spans="1:1">
      <c r="A573" s="50"/>
    </row>
    <row r="574" s="48" customFormat="1" customHeight="1" spans="1:1">
      <c r="A574" s="50"/>
    </row>
    <row r="575" s="48" customFormat="1" ht="276" customHeight="1" spans="1:1">
      <c r="A575" s="50"/>
    </row>
    <row r="576" s="48" customFormat="1" customHeight="1" spans="1:1">
      <c r="A576" s="50"/>
    </row>
    <row r="577" s="48" customFormat="1" customHeight="1" spans="1:1">
      <c r="A577" s="50"/>
    </row>
    <row r="578" s="48" customFormat="1" customHeight="1" spans="1:1">
      <c r="A578" s="50"/>
    </row>
    <row r="579" s="48" customFormat="1" customHeight="1" spans="1:1">
      <c r="A579" s="50"/>
    </row>
    <row r="580" s="48" customFormat="1" customHeight="1" spans="1:1">
      <c r="A580" s="50"/>
    </row>
    <row r="581" s="48" customFormat="1" ht="122" customHeight="1" spans="1:1">
      <c r="A581" s="50"/>
    </row>
    <row r="582" s="48" customFormat="1" customHeight="1" spans="1:1">
      <c r="A582" s="50"/>
    </row>
    <row r="583" s="48" customFormat="1" customHeight="1" spans="1:1">
      <c r="A583" s="50"/>
    </row>
    <row r="584" s="48" customFormat="1" customHeight="1" spans="1:1">
      <c r="A584" s="50"/>
    </row>
    <row r="585" s="48" customFormat="1" customHeight="1" spans="1:1">
      <c r="A585" s="50"/>
    </row>
    <row r="586" s="48" customFormat="1" customHeight="1" spans="1:1">
      <c r="A586" s="50"/>
    </row>
    <row r="587" s="48" customFormat="1" customHeight="1" spans="1:1">
      <c r="A587" s="50"/>
    </row>
    <row r="588" s="48" customFormat="1" customHeight="1" spans="1:1">
      <c r="A588" s="50"/>
    </row>
    <row r="589" s="48" customFormat="1" customHeight="1" spans="1:1">
      <c r="A589" s="50"/>
    </row>
    <row r="590" s="48" customFormat="1" customHeight="1" spans="1:1">
      <c r="A590" s="50"/>
    </row>
    <row r="591" s="48" customFormat="1" customHeight="1" spans="1:1">
      <c r="A591" s="50"/>
    </row>
    <row r="592" s="48" customFormat="1" customHeight="1" spans="1:1">
      <c r="A592" s="50"/>
    </row>
    <row r="593" s="48" customFormat="1" customHeight="1" spans="1:1">
      <c r="A593" s="50"/>
    </row>
    <row r="594" s="48" customFormat="1" customHeight="1" spans="1:1">
      <c r="A594" s="50"/>
    </row>
    <row r="595" s="48" customFormat="1" customHeight="1" spans="1:1">
      <c r="A595" s="50"/>
    </row>
    <row r="596" s="48" customFormat="1" customHeight="1" spans="1:1">
      <c r="A596" s="50"/>
    </row>
    <row r="597" s="48" customFormat="1" customHeight="1" spans="1:1">
      <c r="A597" s="50"/>
    </row>
    <row r="598" s="48" customFormat="1" customHeight="1" spans="1:1">
      <c r="A598" s="50"/>
    </row>
    <row r="599" s="48" customFormat="1" customHeight="1" spans="1:1">
      <c r="A599" s="50"/>
    </row>
    <row r="600" s="48" customFormat="1" customHeight="1" spans="1:1">
      <c r="A600" s="50"/>
    </row>
    <row r="601" s="48" customFormat="1" customHeight="1" spans="1:1">
      <c r="A601" s="50"/>
    </row>
    <row r="602" s="48" customFormat="1" customHeight="1" spans="1:1">
      <c r="A602" s="50"/>
    </row>
    <row r="603" s="48" customFormat="1" ht="90" customHeight="1" spans="1:1">
      <c r="A603" s="50"/>
    </row>
    <row r="604" s="48" customFormat="1" customHeight="1" spans="1:1">
      <c r="A604" s="50"/>
    </row>
    <row r="605" s="48" customFormat="1" customHeight="1" spans="1:1">
      <c r="A605" s="50"/>
    </row>
    <row r="606" s="48" customFormat="1" customHeight="1" spans="1:1">
      <c r="A606" s="50"/>
    </row>
    <row r="607" s="48" customFormat="1" customHeight="1" spans="1:1">
      <c r="A607" s="50"/>
    </row>
    <row r="608" s="48" customFormat="1" customHeight="1" spans="1:1">
      <c r="A608" s="50"/>
    </row>
    <row r="609" s="48" customFormat="1" customHeight="1" spans="1:1">
      <c r="A609" s="50"/>
    </row>
    <row r="610" s="48" customFormat="1" customHeight="1" spans="1:1">
      <c r="A610" s="50"/>
    </row>
    <row r="611" s="48" customFormat="1" customHeight="1" spans="1:1">
      <c r="A611" s="50"/>
    </row>
    <row r="612" s="48" customFormat="1" customHeight="1" spans="1:1">
      <c r="A612" s="50"/>
    </row>
    <row r="613" s="48" customFormat="1" customHeight="1" spans="1:1">
      <c r="A613" s="50"/>
    </row>
    <row r="614" s="48" customFormat="1" customHeight="1" spans="1:1">
      <c r="A614" s="50"/>
    </row>
    <row r="615" s="48" customFormat="1" customHeight="1" spans="1:1">
      <c r="A615" s="50"/>
    </row>
    <row r="616" s="48" customFormat="1" customHeight="1" spans="1:1">
      <c r="A616" s="50"/>
    </row>
    <row r="617" s="48" customFormat="1" customHeight="1" spans="1:1">
      <c r="A617" s="50"/>
    </row>
    <row r="618" s="48" customFormat="1" customHeight="1" spans="1:1">
      <c r="A618" s="50"/>
    </row>
    <row r="619" s="48" customFormat="1" customHeight="1" spans="1:1">
      <c r="A619" s="50"/>
    </row>
    <row r="620" s="48" customFormat="1" customHeight="1" spans="1:1">
      <c r="A620" s="50"/>
    </row>
    <row r="621" s="48" customFormat="1" customHeight="1" spans="1:1">
      <c r="A621" s="50"/>
    </row>
    <row r="622" s="48" customFormat="1" customHeight="1" spans="1:1">
      <c r="A622" s="50"/>
    </row>
    <row r="623" s="48" customFormat="1" customHeight="1" spans="1:1">
      <c r="A623" s="50"/>
    </row>
    <row r="624" s="48" customFormat="1" customHeight="1" spans="1:1">
      <c r="A624" s="50"/>
    </row>
    <row r="625" s="48" customFormat="1" customHeight="1" spans="1:1">
      <c r="A625" s="50"/>
    </row>
    <row r="626" s="48" customFormat="1" customHeight="1" spans="1:1">
      <c r="A626" s="50"/>
    </row>
    <row r="627" s="48" customFormat="1" customHeight="1" spans="1:1">
      <c r="A627" s="50"/>
    </row>
    <row r="628" s="48" customFormat="1" customHeight="1" spans="1:1">
      <c r="A628" s="50"/>
    </row>
    <row r="629" s="48" customFormat="1" customHeight="1" spans="1:1">
      <c r="A629" s="50"/>
    </row>
    <row r="630" s="48" customFormat="1" customHeight="1" spans="1:1">
      <c r="A630" s="50"/>
    </row>
    <row r="631" s="48" customFormat="1" customHeight="1" spans="1:1">
      <c r="A631" s="50"/>
    </row>
    <row r="632" s="48" customFormat="1" customHeight="1" spans="1:1">
      <c r="A632" s="50"/>
    </row>
    <row r="633" s="48" customFormat="1" customHeight="1" spans="1:1">
      <c r="A633" s="50"/>
    </row>
    <row r="634" s="48" customFormat="1" customHeight="1" spans="1:1">
      <c r="A634" s="50"/>
    </row>
    <row r="635" s="48" customFormat="1" customHeight="1" spans="1:1">
      <c r="A635" s="50"/>
    </row>
    <row r="636" s="48" customFormat="1" customHeight="1" spans="1:1">
      <c r="A636" s="50"/>
    </row>
    <row r="637" s="48" customFormat="1" customHeight="1" spans="1:1">
      <c r="A637" s="50"/>
    </row>
    <row r="638" s="48" customFormat="1" customHeight="1" spans="1:1">
      <c r="A638" s="50"/>
    </row>
    <row r="639" s="48" customFormat="1" customHeight="1" spans="1:1">
      <c r="A639" s="50"/>
    </row>
    <row r="640" s="48" customFormat="1" customHeight="1" spans="1:1">
      <c r="A640" s="50"/>
    </row>
    <row r="641" s="48" customFormat="1" customHeight="1" spans="1:1">
      <c r="A641" s="50"/>
    </row>
    <row r="642" s="48" customFormat="1" customHeight="1" spans="1:1">
      <c r="A642" s="50"/>
    </row>
    <row r="643" s="48" customFormat="1" customHeight="1" spans="1:1">
      <c r="A643" s="50"/>
    </row>
    <row r="644" s="48" customFormat="1" customHeight="1" spans="1:1">
      <c r="A644" s="50"/>
    </row>
    <row r="645" s="48" customFormat="1" customHeight="1" spans="1:1">
      <c r="A645" s="50"/>
    </row>
    <row r="646" s="48" customFormat="1" customHeight="1" spans="1:1">
      <c r="A646" s="50"/>
    </row>
    <row r="647" s="48" customFormat="1" customHeight="1" spans="1:1">
      <c r="A647" s="50"/>
    </row>
    <row r="648" s="48" customFormat="1" customHeight="1" spans="1:1">
      <c r="A648" s="50"/>
    </row>
    <row r="649" s="48" customFormat="1" customHeight="1" spans="1:1">
      <c r="A649" s="50"/>
    </row>
    <row r="650" s="48" customFormat="1" customHeight="1" spans="1:1">
      <c r="A650" s="50"/>
    </row>
    <row r="651" s="48" customFormat="1" customHeight="1" spans="1:1">
      <c r="A651" s="50"/>
    </row>
    <row r="652" s="48" customFormat="1" customHeight="1" spans="1:1">
      <c r="A652" s="50"/>
    </row>
    <row r="653" s="48" customFormat="1" customHeight="1" spans="1:1">
      <c r="A653" s="50"/>
    </row>
    <row r="654" s="48" customFormat="1" customHeight="1" spans="1:1">
      <c r="A654" s="50"/>
    </row>
    <row r="655" s="48" customFormat="1" customHeight="1" spans="1:1">
      <c r="A655" s="50"/>
    </row>
    <row r="656" s="48" customFormat="1" customHeight="1" spans="1:1">
      <c r="A656" s="50"/>
    </row>
    <row r="657" s="48" customFormat="1" customHeight="1" spans="1:1">
      <c r="A657" s="50"/>
    </row>
    <row r="658" s="48" customFormat="1" customHeight="1" spans="1:1">
      <c r="A658" s="50"/>
    </row>
    <row r="659" s="48" customFormat="1" customHeight="1" spans="1:1">
      <c r="A659" s="50"/>
    </row>
    <row r="660" s="48" customFormat="1" customHeight="1" spans="1:1">
      <c r="A660" s="50"/>
    </row>
    <row r="661" s="48" customFormat="1" customHeight="1" spans="1:1">
      <c r="A661" s="50"/>
    </row>
    <row r="662" s="48" customFormat="1" customHeight="1" spans="1:1">
      <c r="A662" s="50"/>
    </row>
    <row r="663" s="48" customFormat="1" customHeight="1" spans="1:1">
      <c r="A663" s="50"/>
    </row>
    <row r="664" s="48" customFormat="1" customHeight="1" spans="1:1">
      <c r="A664" s="50"/>
    </row>
    <row r="665" s="48" customFormat="1" customHeight="1" spans="1:1">
      <c r="A665" s="50"/>
    </row>
    <row r="666" s="48" customFormat="1" customHeight="1" spans="1:1">
      <c r="A666" s="50"/>
    </row>
    <row r="667" s="48" customFormat="1" customHeight="1" spans="1:1">
      <c r="A667" s="50"/>
    </row>
    <row r="668" s="48" customFormat="1" customHeight="1" spans="1:1">
      <c r="A668" s="50"/>
    </row>
    <row r="669" s="48" customFormat="1" customHeight="1" spans="1:1">
      <c r="A669" s="50"/>
    </row>
    <row r="670" s="48" customFormat="1" customHeight="1" spans="1:1">
      <c r="A670" s="50"/>
    </row>
    <row r="671" s="48" customFormat="1" customHeight="1" spans="1:1">
      <c r="A671" s="50"/>
    </row>
    <row r="672" s="48" customFormat="1" customHeight="1" spans="1:1">
      <c r="A672" s="50"/>
    </row>
    <row r="673" s="48" customFormat="1" customHeight="1" spans="1:1">
      <c r="A673" s="50"/>
    </row>
    <row r="674" s="48" customFormat="1" customHeight="1" spans="1:1">
      <c r="A674" s="50"/>
    </row>
    <row r="675" s="48" customFormat="1" customHeight="1" spans="1:1">
      <c r="A675" s="50"/>
    </row>
    <row r="676" s="48" customFormat="1" customHeight="1" spans="1:1">
      <c r="A676" s="50"/>
    </row>
    <row r="677" s="48" customFormat="1" customHeight="1" spans="1:1">
      <c r="A677" s="50"/>
    </row>
    <row r="678" s="48" customFormat="1" customHeight="1" spans="1:1">
      <c r="A678" s="50"/>
    </row>
    <row r="679" s="48" customFormat="1" customHeight="1" spans="1:1">
      <c r="A679" s="50"/>
    </row>
    <row r="680" s="48" customFormat="1" customHeight="1" spans="1:1">
      <c r="A680" s="50"/>
    </row>
    <row r="681" s="48" customFormat="1" customHeight="1" spans="1:1">
      <c r="A681" s="50"/>
    </row>
    <row r="682" s="48" customFormat="1" customHeight="1" spans="1:1">
      <c r="A682" s="50"/>
    </row>
    <row r="683" s="48" customFormat="1" customHeight="1" spans="1:1">
      <c r="A683" s="50"/>
    </row>
    <row r="684" s="48" customFormat="1" customHeight="1" spans="1:1">
      <c r="A684" s="50"/>
    </row>
    <row r="685" s="48" customFormat="1" customHeight="1" spans="1:1">
      <c r="A685" s="50"/>
    </row>
    <row r="686" s="48" customFormat="1" customHeight="1" spans="1:1">
      <c r="A686" s="50"/>
    </row>
    <row r="687" s="48" customFormat="1" customHeight="1" spans="1:1">
      <c r="A687" s="50"/>
    </row>
    <row r="688" s="48" customFormat="1" customHeight="1" spans="1:1">
      <c r="A688" s="50"/>
    </row>
    <row r="689" s="48" customFormat="1" customHeight="1" spans="1:1">
      <c r="A689" s="50"/>
    </row>
    <row r="690" s="48" customFormat="1" customHeight="1" spans="1:1">
      <c r="A690" s="50"/>
    </row>
    <row r="691" s="48" customFormat="1" customHeight="1" spans="1:1">
      <c r="A691" s="50"/>
    </row>
    <row r="692" s="48" customFormat="1" ht="75" customHeight="1" spans="1:1">
      <c r="A692" s="50"/>
    </row>
    <row r="693" s="48" customFormat="1" customHeight="1" spans="1:1">
      <c r="A693" s="50"/>
    </row>
    <row r="694" s="48" customFormat="1" customHeight="1" spans="1:1">
      <c r="A694" s="50"/>
    </row>
    <row r="695" s="48" customFormat="1" customHeight="1" spans="1:1">
      <c r="A695" s="50"/>
    </row>
    <row r="696" s="48" customFormat="1" customHeight="1" spans="1:1">
      <c r="A696" s="50"/>
    </row>
    <row r="697" s="48" customFormat="1" customHeight="1" spans="1:1">
      <c r="A697" s="50"/>
    </row>
    <row r="698" s="48" customFormat="1" customHeight="1" spans="1:1">
      <c r="A698" s="50"/>
    </row>
    <row r="699" s="48" customFormat="1" customHeight="1" spans="1:1">
      <c r="A699" s="50"/>
    </row>
    <row r="700" s="48" customFormat="1" customHeight="1" spans="1:1">
      <c r="A700" s="50"/>
    </row>
    <row r="701" s="48" customFormat="1" customHeight="1" spans="1:1">
      <c r="A701" s="50"/>
    </row>
    <row r="702" s="48" customFormat="1" customHeight="1" spans="1:1">
      <c r="A702" s="50"/>
    </row>
    <row r="703" s="48" customFormat="1" customHeight="1" spans="1:1">
      <c r="A703" s="50"/>
    </row>
    <row r="704" s="48" customFormat="1" customHeight="1" spans="1:1">
      <c r="A704" s="50"/>
    </row>
    <row r="705" s="48" customFormat="1" customHeight="1" spans="1:1">
      <c r="A705" s="50"/>
    </row>
    <row r="706" s="48" customFormat="1" ht="161" customHeight="1" spans="1:1">
      <c r="A706" s="50"/>
    </row>
    <row r="707" s="48" customFormat="1" customHeight="1" spans="1:1">
      <c r="A707" s="50"/>
    </row>
    <row r="708" s="48" customFormat="1" customHeight="1" spans="1:1">
      <c r="A708" s="50"/>
    </row>
    <row r="709" s="48" customFormat="1" customHeight="1" spans="1:1">
      <c r="A709" s="50"/>
    </row>
    <row r="710" s="48" customFormat="1" customHeight="1" spans="1:1">
      <c r="A710" s="50"/>
    </row>
    <row r="711" s="48" customFormat="1" customHeight="1" spans="1:1">
      <c r="A711" s="50"/>
    </row>
    <row r="712" s="48" customFormat="1" customHeight="1" spans="1:1">
      <c r="A712" s="50"/>
    </row>
    <row r="713" s="48" customFormat="1" customHeight="1" spans="1:1">
      <c r="A713" s="50"/>
    </row>
    <row r="714" s="48" customFormat="1" customHeight="1" spans="1:1">
      <c r="A714" s="50"/>
    </row>
    <row r="715" s="48" customFormat="1" customHeight="1" spans="1:1">
      <c r="A715" s="50"/>
    </row>
    <row r="716" s="48" customFormat="1" customHeight="1" spans="1:1">
      <c r="A716" s="50"/>
    </row>
    <row r="717" s="48" customFormat="1" customHeight="1" spans="1:1">
      <c r="A717" s="50"/>
    </row>
    <row r="718" s="48" customFormat="1" customHeight="1" spans="1:1">
      <c r="A718" s="50"/>
    </row>
    <row r="719" s="48" customFormat="1" customHeight="1" spans="1:1">
      <c r="A719" s="50"/>
    </row>
    <row r="720" s="48" customFormat="1" customHeight="1" spans="1:1">
      <c r="A720" s="50"/>
    </row>
    <row r="721" s="48" customFormat="1" customHeight="1" spans="1:1">
      <c r="A721" s="50"/>
    </row>
    <row r="722" s="48" customFormat="1" customHeight="1" spans="1:1">
      <c r="A722" s="50"/>
    </row>
    <row r="723" s="48" customFormat="1" customHeight="1" spans="1:1">
      <c r="A723" s="50"/>
    </row>
    <row r="724" s="48" customFormat="1" customHeight="1" spans="1:1">
      <c r="A724" s="50"/>
    </row>
    <row r="725" s="48" customFormat="1" customHeight="1" spans="1:1">
      <c r="A725" s="50"/>
    </row>
    <row r="726" s="48" customFormat="1" customHeight="1" spans="1:1">
      <c r="A726" s="50"/>
    </row>
    <row r="727" s="48" customFormat="1" customHeight="1" spans="1:1">
      <c r="A727" s="50"/>
    </row>
    <row r="728" s="48" customFormat="1" customHeight="1" spans="1:1">
      <c r="A728" s="50"/>
    </row>
    <row r="729" s="48" customFormat="1" customHeight="1" spans="1:1">
      <c r="A729" s="50"/>
    </row>
    <row r="730" s="48" customFormat="1" customHeight="1" spans="1:1">
      <c r="A730" s="50"/>
    </row>
    <row r="731" s="48" customFormat="1" customHeight="1" spans="1:1">
      <c r="A731" s="50"/>
    </row>
    <row r="732" s="48" customFormat="1" ht="106" customHeight="1" spans="1:1">
      <c r="A732" s="50"/>
    </row>
    <row r="733" s="48" customFormat="1" customHeight="1" spans="1:1">
      <c r="A733" s="50"/>
    </row>
    <row r="734" s="48" customFormat="1" customHeight="1" spans="1:1">
      <c r="A734" s="50"/>
    </row>
    <row r="735" s="48" customFormat="1" customHeight="1" spans="1:1">
      <c r="A735" s="50"/>
    </row>
    <row r="736" s="48" customFormat="1" customHeight="1" spans="1:1">
      <c r="A736" s="50"/>
    </row>
    <row r="737" s="48" customFormat="1" ht="49" customHeight="1" spans="1:1">
      <c r="A737" s="50"/>
    </row>
  </sheetData>
  <mergeCells count="1">
    <mergeCell ref="A2:G2"/>
  </mergeCells>
  <printOptions horizontalCentered="1"/>
  <pageMargins left="0.751388888888889" right="0.751388888888889" top="0.802777777777778" bottom="0.802777777777778" header="0.5" footer="0.5"/>
  <pageSetup paperSize="9" scale="94" fitToHeight="0"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25"/>
    <pageSetUpPr fitToPage="1"/>
  </sheetPr>
  <dimension ref="A1:XFD210"/>
  <sheetViews>
    <sheetView workbookViewId="0">
      <pane ySplit="5" topLeftCell="A9" activePane="bottomLeft" state="frozen"/>
      <selection/>
      <selection pane="bottomLeft" activeCell="C51" sqref="C51:F51"/>
    </sheetView>
  </sheetViews>
  <sheetFormatPr defaultColWidth="9.64166666666667" defaultRowHeight="38" customHeight="1"/>
  <cols>
    <col min="1" max="1" width="17" style="5" customWidth="1"/>
    <col min="2" max="2" width="12.8833333333333" style="5" customWidth="1"/>
    <col min="3" max="3" width="7.25" style="5" customWidth="1"/>
    <col min="4" max="5" width="7.75" style="6" customWidth="1"/>
    <col min="6" max="9" width="13.1333333333333" style="5" customWidth="1"/>
    <col min="10" max="10" width="12.25" style="5" customWidth="1"/>
    <col min="11" max="15" width="9.75" style="5" customWidth="1"/>
    <col min="16" max="16" width="33.5" style="5" customWidth="1"/>
    <col min="17" max="16384" width="9" style="5"/>
  </cols>
  <sheetData>
    <row r="1" s="1" customFormat="1" ht="18" customHeight="1" spans="1:16384">
      <c r="A1" s="5" t="s">
        <v>3829</v>
      </c>
      <c r="B1" s="5"/>
      <c r="C1" s="5"/>
      <c r="D1" s="6"/>
      <c r="E1" s="6"/>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c r="XFD1" s="5"/>
    </row>
    <row r="2" s="2" customFormat="1" ht="36" customHeight="1" spans="1:35">
      <c r="A2" s="7" t="s">
        <v>3830</v>
      </c>
      <c r="B2" s="7"/>
      <c r="C2" s="7"/>
      <c r="D2" s="8"/>
      <c r="E2" s="8"/>
      <c r="F2" s="7"/>
      <c r="G2" s="7"/>
      <c r="H2" s="7"/>
      <c r="I2" s="7"/>
      <c r="J2" s="7"/>
      <c r="K2" s="7"/>
      <c r="L2" s="7"/>
      <c r="M2" s="7"/>
      <c r="N2" s="7"/>
      <c r="O2" s="7"/>
      <c r="P2" s="7"/>
      <c r="Q2" s="46"/>
      <c r="S2" s="46"/>
      <c r="T2" s="46"/>
      <c r="U2" s="46"/>
      <c r="V2" s="46"/>
      <c r="W2" s="46"/>
      <c r="X2" s="46"/>
      <c r="Y2" s="46"/>
      <c r="Z2" s="46"/>
      <c r="AA2" s="46"/>
      <c r="AB2" s="46"/>
      <c r="AC2" s="46"/>
      <c r="AD2" s="46"/>
      <c r="AE2" s="46"/>
      <c r="AH2" s="47"/>
      <c r="AI2" s="47"/>
    </row>
    <row r="3" s="2" customFormat="1" ht="30" customHeight="1" spans="1:35">
      <c r="A3" s="9"/>
      <c r="B3" s="5"/>
      <c r="C3" s="5"/>
      <c r="D3" s="6"/>
      <c r="E3" s="6"/>
      <c r="F3" s="5"/>
      <c r="G3" s="5"/>
      <c r="H3" s="5"/>
      <c r="I3" s="5"/>
      <c r="J3" s="5"/>
      <c r="K3" s="5"/>
      <c r="L3" s="5"/>
      <c r="M3" s="5"/>
      <c r="N3" s="5"/>
      <c r="O3" s="5"/>
      <c r="P3" s="39" t="s">
        <v>3359</v>
      </c>
      <c r="Q3" s="46"/>
      <c r="S3" s="46"/>
      <c r="T3" s="46"/>
      <c r="U3" s="46"/>
      <c r="V3" s="46"/>
      <c r="W3" s="46"/>
      <c r="X3" s="46"/>
      <c r="Y3" s="46"/>
      <c r="Z3" s="46"/>
      <c r="AA3" s="46"/>
      <c r="AB3" s="46"/>
      <c r="AC3" s="46"/>
      <c r="AD3" s="46"/>
      <c r="AE3" s="46"/>
      <c r="AH3" s="47"/>
      <c r="AI3" s="47"/>
    </row>
    <row r="4" s="3" customFormat="1" customHeight="1" spans="1:16">
      <c r="A4" s="10" t="s">
        <v>3361</v>
      </c>
      <c r="B4" s="11" t="s">
        <v>3831</v>
      </c>
      <c r="C4" s="11" t="s">
        <v>3832</v>
      </c>
      <c r="D4" s="12" t="s">
        <v>3833</v>
      </c>
      <c r="E4" s="13"/>
      <c r="F4" s="10" t="s">
        <v>3834</v>
      </c>
      <c r="G4" s="11"/>
      <c r="H4" s="11"/>
      <c r="I4" s="11"/>
      <c r="J4" s="11"/>
      <c r="K4" s="11"/>
      <c r="L4" s="11"/>
      <c r="M4" s="11"/>
      <c r="N4" s="11"/>
      <c r="O4" s="11"/>
      <c r="P4" s="40" t="s">
        <v>37</v>
      </c>
    </row>
    <row r="5" s="3" customFormat="1" customHeight="1" spans="1:16">
      <c r="A5" s="14"/>
      <c r="B5" s="15"/>
      <c r="C5" s="15"/>
      <c r="D5" s="16" t="s">
        <v>3835</v>
      </c>
      <c r="E5" s="17" t="s">
        <v>3836</v>
      </c>
      <c r="F5" s="14" t="s">
        <v>3732</v>
      </c>
      <c r="G5" s="15" t="s">
        <v>3309</v>
      </c>
      <c r="H5" s="15" t="s">
        <v>3617</v>
      </c>
      <c r="I5" s="15" t="s">
        <v>3618</v>
      </c>
      <c r="J5" s="15" t="s">
        <v>3837</v>
      </c>
      <c r="K5" s="15" t="s">
        <v>3838</v>
      </c>
      <c r="L5" s="15" t="s">
        <v>3839</v>
      </c>
      <c r="M5" s="15" t="s">
        <v>3840</v>
      </c>
      <c r="N5" s="15" t="s">
        <v>3841</v>
      </c>
      <c r="O5" s="15" t="s">
        <v>3842</v>
      </c>
      <c r="P5" s="41"/>
    </row>
    <row r="6" s="4" customFormat="1" customHeight="1" spans="1:16">
      <c r="A6" s="18" t="s">
        <v>38</v>
      </c>
      <c r="B6" s="19">
        <f>SUM(B7:B10)</f>
        <v>46200</v>
      </c>
      <c r="C6" s="20"/>
      <c r="D6" s="21"/>
      <c r="E6" s="22"/>
      <c r="F6" s="23">
        <f t="shared" ref="F6:O6" si="0">SUM(F7:F10)</f>
        <v>46200</v>
      </c>
      <c r="G6" s="19">
        <f t="shared" si="0"/>
        <v>32300</v>
      </c>
      <c r="H6" s="19">
        <f t="shared" si="0"/>
        <v>3000</v>
      </c>
      <c r="I6" s="19">
        <f t="shared" si="0"/>
        <v>4000</v>
      </c>
      <c r="J6" s="19">
        <f t="shared" si="0"/>
        <v>3000</v>
      </c>
      <c r="K6" s="19">
        <f t="shared" si="0"/>
        <v>780</v>
      </c>
      <c r="L6" s="19">
        <f t="shared" si="0"/>
        <v>780</v>
      </c>
      <c r="M6" s="19">
        <f t="shared" si="0"/>
        <v>780</v>
      </c>
      <c r="N6" s="19">
        <f t="shared" si="0"/>
        <v>780</v>
      </c>
      <c r="O6" s="19">
        <f t="shared" si="0"/>
        <v>780</v>
      </c>
      <c r="P6" s="42"/>
    </row>
    <row r="7" s="3" customFormat="1" ht="57" customHeight="1" spans="1:16">
      <c r="A7" s="24" t="s">
        <v>3843</v>
      </c>
      <c r="B7" s="25">
        <v>10000</v>
      </c>
      <c r="C7" s="15" t="s">
        <v>3844</v>
      </c>
      <c r="D7" s="26">
        <v>0.0411</v>
      </c>
      <c r="E7" s="27">
        <v>0</v>
      </c>
      <c r="F7" s="28">
        <f>SUM(G7:O7)</f>
        <v>10000</v>
      </c>
      <c r="G7" s="29">
        <v>3000</v>
      </c>
      <c r="H7" s="29">
        <v>3000</v>
      </c>
      <c r="I7" s="29">
        <v>4000</v>
      </c>
      <c r="J7" s="31"/>
      <c r="K7" s="31"/>
      <c r="L7" s="31"/>
      <c r="M7" s="31"/>
      <c r="N7" s="31"/>
      <c r="O7" s="31"/>
      <c r="P7" s="43" t="s">
        <v>3845</v>
      </c>
    </row>
    <row r="8" s="3" customFormat="1" ht="60" customHeight="1" spans="1:16">
      <c r="A8" s="24" t="s">
        <v>3846</v>
      </c>
      <c r="B8" s="25">
        <v>29300</v>
      </c>
      <c r="C8" s="15" t="s">
        <v>3847</v>
      </c>
      <c r="D8" s="26">
        <v>0.0406</v>
      </c>
      <c r="E8" s="30">
        <v>5e-5</v>
      </c>
      <c r="F8" s="28">
        <f>SUM(G8:O8)</f>
        <v>29300</v>
      </c>
      <c r="G8" s="31">
        <v>29300</v>
      </c>
      <c r="H8" s="31"/>
      <c r="I8" s="31"/>
      <c r="J8" s="31"/>
      <c r="K8" s="31"/>
      <c r="L8" s="31"/>
      <c r="M8" s="31"/>
      <c r="N8" s="31"/>
      <c r="O8" s="31"/>
      <c r="P8" s="44" t="s">
        <v>3848</v>
      </c>
    </row>
    <row r="9" s="3" customFormat="1" ht="60" customHeight="1" spans="1:16">
      <c r="A9" s="24" t="s">
        <v>3849</v>
      </c>
      <c r="B9" s="25">
        <v>3000</v>
      </c>
      <c r="C9" s="15" t="s">
        <v>3850</v>
      </c>
      <c r="D9" s="26">
        <v>0.0367</v>
      </c>
      <c r="E9" s="30">
        <v>5e-5</v>
      </c>
      <c r="F9" s="28">
        <f>SUM(G9:O9)</f>
        <v>3000</v>
      </c>
      <c r="G9" s="31"/>
      <c r="H9" s="31"/>
      <c r="I9" s="31"/>
      <c r="J9" s="31">
        <v>3000</v>
      </c>
      <c r="K9" s="31"/>
      <c r="L9" s="31"/>
      <c r="M9" s="31"/>
      <c r="N9" s="31"/>
      <c r="O9" s="31"/>
      <c r="P9" s="44" t="s">
        <v>3851</v>
      </c>
    </row>
    <row r="10" s="3" customFormat="1" ht="217" customHeight="1" spans="1:16">
      <c r="A10" s="32" t="s">
        <v>3852</v>
      </c>
      <c r="B10" s="33">
        <f>6000-2100</f>
        <v>3900</v>
      </c>
      <c r="C10" s="34" t="s">
        <v>3853</v>
      </c>
      <c r="D10" s="35">
        <v>0.0352</v>
      </c>
      <c r="E10" s="36">
        <v>5e-5</v>
      </c>
      <c r="F10" s="37">
        <f>SUM(G10:O10)</f>
        <v>3900</v>
      </c>
      <c r="G10" s="38"/>
      <c r="H10" s="38"/>
      <c r="I10" s="38"/>
      <c r="J10" s="38"/>
      <c r="K10" s="38">
        <f t="shared" ref="K10:O10" si="1">3900/5</f>
        <v>780</v>
      </c>
      <c r="L10" s="38">
        <f t="shared" si="1"/>
        <v>780</v>
      </c>
      <c r="M10" s="38">
        <f t="shared" si="1"/>
        <v>780</v>
      </c>
      <c r="N10" s="38">
        <f t="shared" si="1"/>
        <v>780</v>
      </c>
      <c r="O10" s="38">
        <f t="shared" si="1"/>
        <v>780</v>
      </c>
      <c r="P10" s="45" t="s">
        <v>3854</v>
      </c>
    </row>
    <row r="11" s="5" customFormat="1" customHeight="1" spans="4:5">
      <c r="D11" s="6"/>
      <c r="E11" s="6"/>
    </row>
    <row r="12" s="5" customFormat="1" customHeight="1" spans="4:5">
      <c r="D12" s="6"/>
      <c r="E12" s="6"/>
    </row>
    <row r="13" s="5" customFormat="1" customHeight="1" spans="4:5">
      <c r="D13" s="6"/>
      <c r="E13" s="6"/>
    </row>
    <row r="14" s="5" customFormat="1" customHeight="1" spans="4:5">
      <c r="D14" s="6"/>
      <c r="E14" s="6"/>
    </row>
    <row r="15" s="5" customFormat="1" customHeight="1" spans="4:5">
      <c r="D15" s="6"/>
      <c r="E15" s="6"/>
    </row>
    <row r="16" s="5" customFormat="1" customHeight="1" spans="4:5">
      <c r="D16" s="6"/>
      <c r="E16" s="6"/>
    </row>
    <row r="17" s="5" customFormat="1" customHeight="1" spans="4:5">
      <c r="D17" s="6"/>
      <c r="E17" s="6"/>
    </row>
    <row r="18" s="5" customFormat="1" customHeight="1" spans="4:5">
      <c r="D18" s="6"/>
      <c r="E18" s="6"/>
    </row>
    <row r="19" s="5" customFormat="1" customHeight="1" spans="4:5">
      <c r="D19" s="6"/>
      <c r="E19" s="6"/>
    </row>
    <row r="20" s="5" customFormat="1" customHeight="1" spans="4:5">
      <c r="D20" s="6"/>
      <c r="E20" s="6"/>
    </row>
    <row r="21" s="5" customFormat="1" customHeight="1" spans="4:5">
      <c r="D21" s="6"/>
      <c r="E21" s="6"/>
    </row>
    <row r="22" s="5" customFormat="1" customHeight="1" spans="4:5">
      <c r="D22" s="6"/>
      <c r="E22" s="6"/>
    </row>
    <row r="23" s="5" customFormat="1" customHeight="1" spans="4:5">
      <c r="D23" s="6"/>
      <c r="E23" s="6"/>
    </row>
    <row r="24" s="5" customFormat="1" customHeight="1" spans="4:5">
      <c r="D24" s="6"/>
      <c r="E24" s="6"/>
    </row>
    <row r="25" s="5" customFormat="1" customHeight="1" spans="4:5">
      <c r="D25" s="6"/>
      <c r="E25" s="6"/>
    </row>
    <row r="26" s="5" customFormat="1" customHeight="1" spans="4:5">
      <c r="D26" s="6"/>
      <c r="E26" s="6"/>
    </row>
    <row r="27" s="5" customFormat="1" customHeight="1" spans="4:5">
      <c r="D27" s="6"/>
      <c r="E27" s="6"/>
    </row>
    <row r="28" s="5" customFormat="1" customHeight="1" spans="4:5">
      <c r="D28" s="6"/>
      <c r="E28" s="6"/>
    </row>
    <row r="29" s="5" customFormat="1" customHeight="1" spans="4:5">
      <c r="D29" s="6"/>
      <c r="E29" s="6"/>
    </row>
    <row r="30" s="5" customFormat="1" customHeight="1" spans="4:5">
      <c r="D30" s="6"/>
      <c r="E30" s="6"/>
    </row>
    <row r="31" s="5" customFormat="1" customHeight="1" spans="4:5">
      <c r="D31" s="6"/>
      <c r="E31" s="6"/>
    </row>
    <row r="32" s="5" customFormat="1" customHeight="1" spans="4:5">
      <c r="D32" s="6"/>
      <c r="E32" s="6"/>
    </row>
    <row r="33" s="5" customFormat="1" customHeight="1" spans="4:5">
      <c r="D33" s="6"/>
      <c r="E33" s="6"/>
    </row>
    <row r="34" s="5" customFormat="1" customHeight="1" spans="4:5">
      <c r="D34" s="6"/>
      <c r="E34" s="6"/>
    </row>
    <row r="35" s="5" customFormat="1" customHeight="1" spans="4:5">
      <c r="D35" s="6"/>
      <c r="E35" s="6"/>
    </row>
    <row r="36" s="5" customFormat="1" customHeight="1" spans="4:5">
      <c r="D36" s="6"/>
      <c r="E36" s="6"/>
    </row>
    <row r="37" s="5" customFormat="1" customHeight="1" spans="4:5">
      <c r="D37" s="6"/>
      <c r="E37" s="6"/>
    </row>
    <row r="38" s="5" customFormat="1" customHeight="1" spans="4:5">
      <c r="D38" s="6"/>
      <c r="E38" s="6"/>
    </row>
    <row r="39" s="5" customFormat="1" customHeight="1" spans="4:5">
      <c r="D39" s="6"/>
      <c r="E39" s="6"/>
    </row>
    <row r="40" s="5" customFormat="1" customHeight="1" spans="4:5">
      <c r="D40" s="6"/>
      <c r="E40" s="6"/>
    </row>
    <row r="41" s="5" customFormat="1" customHeight="1" spans="4:5">
      <c r="D41" s="6"/>
      <c r="E41" s="6"/>
    </row>
    <row r="42" s="5" customFormat="1" customHeight="1" spans="4:5">
      <c r="D42" s="6"/>
      <c r="E42" s="6"/>
    </row>
    <row r="43" s="5" customFormat="1" customHeight="1" spans="4:5">
      <c r="D43" s="6"/>
      <c r="E43" s="6"/>
    </row>
    <row r="44" s="5" customFormat="1" customHeight="1" spans="4:5">
      <c r="D44" s="6"/>
      <c r="E44" s="6"/>
    </row>
    <row r="45" s="5" customFormat="1" customHeight="1" spans="4:5">
      <c r="D45" s="6"/>
      <c r="E45" s="6"/>
    </row>
    <row r="46" s="5" customFormat="1" customHeight="1" spans="4:5">
      <c r="D46" s="6"/>
      <c r="E46" s="6"/>
    </row>
    <row r="47" s="5" customFormat="1" customHeight="1" spans="4:5">
      <c r="D47" s="6"/>
      <c r="E47" s="6"/>
    </row>
    <row r="48" s="5" customFormat="1" ht="276" customHeight="1" spans="4:5">
      <c r="D48" s="6"/>
      <c r="E48" s="6"/>
    </row>
    <row r="49" s="5" customFormat="1" customHeight="1" spans="4:5">
      <c r="D49" s="6"/>
      <c r="E49" s="6"/>
    </row>
    <row r="50" s="5" customFormat="1" customHeight="1" spans="4:5">
      <c r="D50" s="6"/>
      <c r="E50" s="6"/>
    </row>
    <row r="51" s="5" customFormat="1" customHeight="1" spans="4:5">
      <c r="D51" s="6"/>
      <c r="E51" s="6"/>
    </row>
    <row r="52" s="5" customFormat="1" customHeight="1" spans="4:5">
      <c r="D52" s="6"/>
      <c r="E52" s="6"/>
    </row>
    <row r="53" s="5" customFormat="1" customHeight="1" spans="4:5">
      <c r="D53" s="6"/>
      <c r="E53" s="6"/>
    </row>
    <row r="54" s="5" customFormat="1" ht="122" customHeight="1" spans="4:5">
      <c r="D54" s="6"/>
      <c r="E54" s="6"/>
    </row>
    <row r="55" s="5" customFormat="1" customHeight="1" spans="4:5">
      <c r="D55" s="6"/>
      <c r="E55" s="6"/>
    </row>
    <row r="56" s="5" customFormat="1" customHeight="1" spans="4:5">
      <c r="D56" s="6"/>
      <c r="E56" s="6"/>
    </row>
    <row r="57" s="5" customFormat="1" customHeight="1" spans="4:5">
      <c r="D57" s="6"/>
      <c r="E57" s="6"/>
    </row>
    <row r="58" s="5" customFormat="1" customHeight="1" spans="4:5">
      <c r="D58" s="6"/>
      <c r="E58" s="6"/>
    </row>
    <row r="59" s="5" customFormat="1" customHeight="1" spans="4:5">
      <c r="D59" s="6"/>
      <c r="E59" s="6"/>
    </row>
    <row r="60" s="5" customFormat="1" customHeight="1" spans="4:5">
      <c r="D60" s="6"/>
      <c r="E60" s="6"/>
    </row>
    <row r="61" s="5" customFormat="1" customHeight="1" spans="4:5">
      <c r="D61" s="6"/>
      <c r="E61" s="6"/>
    </row>
    <row r="62" s="5" customFormat="1" customHeight="1" spans="4:5">
      <c r="D62" s="6"/>
      <c r="E62" s="6"/>
    </row>
    <row r="63" s="5" customFormat="1" customHeight="1" spans="4:5">
      <c r="D63" s="6"/>
      <c r="E63" s="6"/>
    </row>
    <row r="64" s="5" customFormat="1" customHeight="1" spans="4:5">
      <c r="D64" s="6"/>
      <c r="E64" s="6"/>
    </row>
    <row r="65" s="5" customFormat="1" customHeight="1" spans="4:5">
      <c r="D65" s="6"/>
      <c r="E65" s="6"/>
    </row>
    <row r="66" s="5" customFormat="1" customHeight="1" spans="4:5">
      <c r="D66" s="6"/>
      <c r="E66" s="6"/>
    </row>
    <row r="67" s="5" customFormat="1" customHeight="1" spans="4:5">
      <c r="D67" s="6"/>
      <c r="E67" s="6"/>
    </row>
    <row r="68" s="5" customFormat="1" customHeight="1" spans="4:5">
      <c r="D68" s="6"/>
      <c r="E68" s="6"/>
    </row>
    <row r="69" s="5" customFormat="1" customHeight="1" spans="4:5">
      <c r="D69" s="6"/>
      <c r="E69" s="6"/>
    </row>
    <row r="70" s="5" customFormat="1" customHeight="1" spans="4:5">
      <c r="D70" s="6"/>
      <c r="E70" s="6"/>
    </row>
    <row r="71" s="5" customFormat="1" customHeight="1" spans="4:5">
      <c r="D71" s="6"/>
      <c r="E71" s="6"/>
    </row>
    <row r="72" s="5" customFormat="1" customHeight="1" spans="4:5">
      <c r="D72" s="6"/>
      <c r="E72" s="6"/>
    </row>
    <row r="73" s="5" customFormat="1" customHeight="1" spans="4:5">
      <c r="D73" s="6"/>
      <c r="E73" s="6"/>
    </row>
    <row r="74" s="5" customFormat="1" customHeight="1" spans="4:5">
      <c r="D74" s="6"/>
      <c r="E74" s="6"/>
    </row>
    <row r="75" s="5" customFormat="1" customHeight="1" spans="4:5">
      <c r="D75" s="6"/>
      <c r="E75" s="6"/>
    </row>
    <row r="76" s="5" customFormat="1" ht="90" customHeight="1" spans="4:5">
      <c r="D76" s="6"/>
      <c r="E76" s="6"/>
    </row>
    <row r="77" s="5" customFormat="1" customHeight="1" spans="4:5">
      <c r="D77" s="6"/>
      <c r="E77" s="6"/>
    </row>
    <row r="78" s="5" customFormat="1" customHeight="1" spans="4:5">
      <c r="D78" s="6"/>
      <c r="E78" s="6"/>
    </row>
    <row r="79" s="5" customFormat="1" customHeight="1" spans="4:5">
      <c r="D79" s="6"/>
      <c r="E79" s="6"/>
    </row>
    <row r="80" s="5" customFormat="1" customHeight="1" spans="4:5">
      <c r="D80" s="6"/>
      <c r="E80" s="6"/>
    </row>
    <row r="81" s="5" customFormat="1" customHeight="1" spans="4:5">
      <c r="D81" s="6"/>
      <c r="E81" s="6"/>
    </row>
    <row r="82" s="5" customFormat="1" customHeight="1" spans="4:5">
      <c r="D82" s="6"/>
      <c r="E82" s="6"/>
    </row>
    <row r="83" s="5" customFormat="1" customHeight="1" spans="4:5">
      <c r="D83" s="6"/>
      <c r="E83" s="6"/>
    </row>
    <row r="84" s="5" customFormat="1" customHeight="1" spans="4:5">
      <c r="D84" s="6"/>
      <c r="E84" s="6"/>
    </row>
    <row r="85" s="5" customFormat="1" customHeight="1" spans="4:5">
      <c r="D85" s="6"/>
      <c r="E85" s="6"/>
    </row>
    <row r="86" s="5" customFormat="1" customHeight="1" spans="4:5">
      <c r="D86" s="6"/>
      <c r="E86" s="6"/>
    </row>
    <row r="87" s="5" customFormat="1" customHeight="1" spans="4:5">
      <c r="D87" s="6"/>
      <c r="E87" s="6"/>
    </row>
    <row r="88" s="5" customFormat="1" customHeight="1" spans="4:5">
      <c r="D88" s="6"/>
      <c r="E88" s="6"/>
    </row>
    <row r="89" s="5" customFormat="1" customHeight="1" spans="4:5">
      <c r="D89" s="6"/>
      <c r="E89" s="6"/>
    </row>
    <row r="90" s="5" customFormat="1" customHeight="1" spans="4:5">
      <c r="D90" s="6"/>
      <c r="E90" s="6"/>
    </row>
    <row r="91" s="5" customFormat="1" customHeight="1" spans="4:5">
      <c r="D91" s="6"/>
      <c r="E91" s="6"/>
    </row>
    <row r="92" s="5" customFormat="1" customHeight="1" spans="4:5">
      <c r="D92" s="6"/>
      <c r="E92" s="6"/>
    </row>
    <row r="93" s="5" customFormat="1" customHeight="1" spans="4:5">
      <c r="D93" s="6"/>
      <c r="E93" s="6"/>
    </row>
    <row r="94" s="5" customFormat="1" customHeight="1" spans="4:5">
      <c r="D94" s="6"/>
      <c r="E94" s="6"/>
    </row>
    <row r="95" s="5" customFormat="1" customHeight="1" spans="4:5">
      <c r="D95" s="6"/>
      <c r="E95" s="6"/>
    </row>
    <row r="96" s="5" customFormat="1" customHeight="1" spans="4:5">
      <c r="D96" s="6"/>
      <c r="E96" s="6"/>
    </row>
    <row r="97" s="5" customFormat="1" customHeight="1" spans="4:5">
      <c r="D97" s="6"/>
      <c r="E97" s="6"/>
    </row>
    <row r="98" s="5" customFormat="1" customHeight="1" spans="4:5">
      <c r="D98" s="6"/>
      <c r="E98" s="6"/>
    </row>
    <row r="99" s="5" customFormat="1" customHeight="1" spans="4:5">
      <c r="D99" s="6"/>
      <c r="E99" s="6"/>
    </row>
    <row r="100" s="5" customFormat="1" customHeight="1" spans="4:5">
      <c r="D100" s="6"/>
      <c r="E100" s="6"/>
    </row>
    <row r="101" s="5" customFormat="1" customHeight="1" spans="4:5">
      <c r="D101" s="6"/>
      <c r="E101" s="6"/>
    </row>
    <row r="102" s="5" customFormat="1" customHeight="1" spans="4:5">
      <c r="D102" s="6"/>
      <c r="E102" s="6"/>
    </row>
    <row r="103" s="5" customFormat="1" customHeight="1" spans="4:5">
      <c r="D103" s="6"/>
      <c r="E103" s="6"/>
    </row>
    <row r="104" s="5" customFormat="1" customHeight="1" spans="4:5">
      <c r="D104" s="6"/>
      <c r="E104" s="6"/>
    </row>
    <row r="105" s="5" customFormat="1" customHeight="1" spans="4:5">
      <c r="D105" s="6"/>
      <c r="E105" s="6"/>
    </row>
    <row r="106" s="5" customFormat="1" customHeight="1" spans="4:5">
      <c r="D106" s="6"/>
      <c r="E106" s="6"/>
    </row>
    <row r="107" s="5" customFormat="1" customHeight="1" spans="4:5">
      <c r="D107" s="6"/>
      <c r="E107" s="6"/>
    </row>
    <row r="108" s="5" customFormat="1" customHeight="1" spans="4:5">
      <c r="D108" s="6"/>
      <c r="E108" s="6"/>
    </row>
    <row r="109" s="5" customFormat="1" customHeight="1" spans="4:5">
      <c r="D109" s="6"/>
      <c r="E109" s="6"/>
    </row>
    <row r="110" s="5" customFormat="1" customHeight="1" spans="4:5">
      <c r="D110" s="6"/>
      <c r="E110" s="6"/>
    </row>
    <row r="111" s="5" customFormat="1" customHeight="1" spans="4:5">
      <c r="D111" s="6"/>
      <c r="E111" s="6"/>
    </row>
    <row r="112" s="5" customFormat="1" customHeight="1" spans="4:5">
      <c r="D112" s="6"/>
      <c r="E112" s="6"/>
    </row>
    <row r="113" s="5" customFormat="1" customHeight="1" spans="4:5">
      <c r="D113" s="6"/>
      <c r="E113" s="6"/>
    </row>
    <row r="114" s="5" customFormat="1" customHeight="1" spans="4:5">
      <c r="D114" s="6"/>
      <c r="E114" s="6"/>
    </row>
    <row r="115" s="5" customFormat="1" customHeight="1" spans="4:5">
      <c r="D115" s="6"/>
      <c r="E115" s="6"/>
    </row>
    <row r="116" s="5" customFormat="1" customHeight="1" spans="4:5">
      <c r="D116" s="6"/>
      <c r="E116" s="6"/>
    </row>
    <row r="117" s="5" customFormat="1" customHeight="1" spans="4:5">
      <c r="D117" s="6"/>
      <c r="E117" s="6"/>
    </row>
    <row r="118" s="5" customFormat="1" customHeight="1" spans="4:5">
      <c r="D118" s="6"/>
      <c r="E118" s="6"/>
    </row>
    <row r="119" s="5" customFormat="1" customHeight="1" spans="4:5">
      <c r="D119" s="6"/>
      <c r="E119" s="6"/>
    </row>
    <row r="120" s="5" customFormat="1" customHeight="1" spans="4:5">
      <c r="D120" s="6"/>
      <c r="E120" s="6"/>
    </row>
    <row r="121" s="5" customFormat="1" customHeight="1" spans="4:5">
      <c r="D121" s="6"/>
      <c r="E121" s="6"/>
    </row>
    <row r="122" s="5" customFormat="1" customHeight="1" spans="4:5">
      <c r="D122" s="6"/>
      <c r="E122" s="6"/>
    </row>
    <row r="123" s="5" customFormat="1" customHeight="1" spans="4:5">
      <c r="D123" s="6"/>
      <c r="E123" s="6"/>
    </row>
    <row r="124" s="5" customFormat="1" customHeight="1" spans="4:5">
      <c r="D124" s="6"/>
      <c r="E124" s="6"/>
    </row>
    <row r="125" s="5" customFormat="1" customHeight="1" spans="4:5">
      <c r="D125" s="6"/>
      <c r="E125" s="6"/>
    </row>
    <row r="126" s="5" customFormat="1" customHeight="1" spans="4:5">
      <c r="D126" s="6"/>
      <c r="E126" s="6"/>
    </row>
    <row r="127" s="5" customFormat="1" customHeight="1" spans="4:5">
      <c r="D127" s="6"/>
      <c r="E127" s="6"/>
    </row>
    <row r="128" s="5" customFormat="1" customHeight="1" spans="4:5">
      <c r="D128" s="6"/>
      <c r="E128" s="6"/>
    </row>
    <row r="129" s="5" customFormat="1" customHeight="1" spans="4:5">
      <c r="D129" s="6"/>
      <c r="E129" s="6"/>
    </row>
    <row r="130" s="5" customFormat="1" customHeight="1" spans="4:5">
      <c r="D130" s="6"/>
      <c r="E130" s="6"/>
    </row>
    <row r="131" s="5" customFormat="1" customHeight="1" spans="4:5">
      <c r="D131" s="6"/>
      <c r="E131" s="6"/>
    </row>
    <row r="132" s="5" customFormat="1" customHeight="1" spans="4:5">
      <c r="D132" s="6"/>
      <c r="E132" s="6"/>
    </row>
    <row r="133" s="5" customFormat="1" customHeight="1" spans="4:5">
      <c r="D133" s="6"/>
      <c r="E133" s="6"/>
    </row>
    <row r="134" s="5" customFormat="1" customHeight="1" spans="4:5">
      <c r="D134" s="6"/>
      <c r="E134" s="6"/>
    </row>
    <row r="135" s="5" customFormat="1" customHeight="1" spans="4:5">
      <c r="D135" s="6"/>
      <c r="E135" s="6"/>
    </row>
    <row r="136" s="5" customFormat="1" customHeight="1" spans="4:5">
      <c r="D136" s="6"/>
      <c r="E136" s="6"/>
    </row>
    <row r="137" s="5" customFormat="1" customHeight="1" spans="4:5">
      <c r="D137" s="6"/>
      <c r="E137" s="6"/>
    </row>
    <row r="138" s="5" customFormat="1" customHeight="1" spans="4:5">
      <c r="D138" s="6"/>
      <c r="E138" s="6"/>
    </row>
    <row r="139" s="5" customFormat="1" customHeight="1" spans="4:5">
      <c r="D139" s="6"/>
      <c r="E139" s="6"/>
    </row>
    <row r="140" s="5" customFormat="1" customHeight="1" spans="4:5">
      <c r="D140" s="6"/>
      <c r="E140" s="6"/>
    </row>
    <row r="141" s="5" customFormat="1" customHeight="1" spans="4:5">
      <c r="D141" s="6"/>
      <c r="E141" s="6"/>
    </row>
    <row r="142" s="5" customFormat="1" customHeight="1" spans="4:5">
      <c r="D142" s="6"/>
      <c r="E142" s="6"/>
    </row>
    <row r="143" s="5" customFormat="1" customHeight="1" spans="4:5">
      <c r="D143" s="6"/>
      <c r="E143" s="6"/>
    </row>
    <row r="144" s="5" customFormat="1" customHeight="1" spans="4:5">
      <c r="D144" s="6"/>
      <c r="E144" s="6"/>
    </row>
    <row r="145" s="5" customFormat="1" customHeight="1" spans="4:5">
      <c r="D145" s="6"/>
      <c r="E145" s="6"/>
    </row>
    <row r="146" s="5" customFormat="1" customHeight="1" spans="4:5">
      <c r="D146" s="6"/>
      <c r="E146" s="6"/>
    </row>
    <row r="147" s="5" customFormat="1" customHeight="1" spans="4:5">
      <c r="D147" s="6"/>
      <c r="E147" s="6"/>
    </row>
    <row r="148" s="5" customFormat="1" customHeight="1" spans="4:5">
      <c r="D148" s="6"/>
      <c r="E148" s="6"/>
    </row>
    <row r="149" s="5" customFormat="1" customHeight="1" spans="4:5">
      <c r="D149" s="6"/>
      <c r="E149" s="6"/>
    </row>
    <row r="150" s="5" customFormat="1" customHeight="1" spans="4:5">
      <c r="D150" s="6"/>
      <c r="E150" s="6"/>
    </row>
    <row r="151" s="5" customFormat="1" customHeight="1" spans="4:5">
      <c r="D151" s="6"/>
      <c r="E151" s="6"/>
    </row>
    <row r="152" s="5" customFormat="1" customHeight="1" spans="4:5">
      <c r="D152" s="6"/>
      <c r="E152" s="6"/>
    </row>
    <row r="153" s="5" customFormat="1" customHeight="1" spans="4:5">
      <c r="D153" s="6"/>
      <c r="E153" s="6"/>
    </row>
    <row r="154" s="5" customFormat="1" customHeight="1" spans="4:5">
      <c r="D154" s="6"/>
      <c r="E154" s="6"/>
    </row>
    <row r="155" s="5" customFormat="1" customHeight="1" spans="4:5">
      <c r="D155" s="6"/>
      <c r="E155" s="6"/>
    </row>
    <row r="156" s="5" customFormat="1" customHeight="1" spans="4:5">
      <c r="D156" s="6"/>
      <c r="E156" s="6"/>
    </row>
    <row r="157" s="5" customFormat="1" customHeight="1" spans="4:5">
      <c r="D157" s="6"/>
      <c r="E157" s="6"/>
    </row>
    <row r="158" s="5" customFormat="1" customHeight="1" spans="4:5">
      <c r="D158" s="6"/>
      <c r="E158" s="6"/>
    </row>
    <row r="159" s="5" customFormat="1" customHeight="1" spans="4:5">
      <c r="D159" s="6"/>
      <c r="E159" s="6"/>
    </row>
    <row r="160" s="5" customFormat="1" customHeight="1" spans="4:5">
      <c r="D160" s="6"/>
      <c r="E160" s="6"/>
    </row>
    <row r="161" s="5" customFormat="1" customHeight="1" spans="4:5">
      <c r="D161" s="6"/>
      <c r="E161" s="6"/>
    </row>
    <row r="162" s="5" customFormat="1" customHeight="1" spans="4:5">
      <c r="D162" s="6"/>
      <c r="E162" s="6"/>
    </row>
    <row r="163" s="5" customFormat="1" customHeight="1" spans="4:5">
      <c r="D163" s="6"/>
      <c r="E163" s="6"/>
    </row>
    <row r="164" s="5" customFormat="1" customHeight="1" spans="4:5">
      <c r="D164" s="6"/>
      <c r="E164" s="6"/>
    </row>
    <row r="165" s="5" customFormat="1" ht="75" customHeight="1" spans="4:5">
      <c r="D165" s="6"/>
      <c r="E165" s="6"/>
    </row>
    <row r="166" s="5" customFormat="1" customHeight="1" spans="4:5">
      <c r="D166" s="6"/>
      <c r="E166" s="6"/>
    </row>
    <row r="167" s="5" customFormat="1" customHeight="1" spans="4:5">
      <c r="D167" s="6"/>
      <c r="E167" s="6"/>
    </row>
    <row r="168" s="5" customFormat="1" customHeight="1" spans="4:5">
      <c r="D168" s="6"/>
      <c r="E168" s="6"/>
    </row>
    <row r="169" s="5" customFormat="1" customHeight="1" spans="4:5">
      <c r="D169" s="6"/>
      <c r="E169" s="6"/>
    </row>
    <row r="170" s="5" customFormat="1" customHeight="1" spans="4:5">
      <c r="D170" s="6"/>
      <c r="E170" s="6"/>
    </row>
    <row r="171" s="5" customFormat="1" customHeight="1" spans="4:5">
      <c r="D171" s="6"/>
      <c r="E171" s="6"/>
    </row>
    <row r="172" s="5" customFormat="1" customHeight="1" spans="4:5">
      <c r="D172" s="6"/>
      <c r="E172" s="6"/>
    </row>
    <row r="173" s="5" customFormat="1" customHeight="1" spans="4:5">
      <c r="D173" s="6"/>
      <c r="E173" s="6"/>
    </row>
    <row r="174" s="5" customFormat="1" customHeight="1" spans="4:5">
      <c r="D174" s="6"/>
      <c r="E174" s="6"/>
    </row>
    <row r="175" s="5" customFormat="1" customHeight="1" spans="4:5">
      <c r="D175" s="6"/>
      <c r="E175" s="6"/>
    </row>
    <row r="176" s="5" customFormat="1" customHeight="1" spans="4:5">
      <c r="D176" s="6"/>
      <c r="E176" s="6"/>
    </row>
    <row r="177" s="5" customFormat="1" customHeight="1" spans="4:5">
      <c r="D177" s="6"/>
      <c r="E177" s="6"/>
    </row>
    <row r="178" s="5" customFormat="1" customHeight="1" spans="4:5">
      <c r="D178" s="6"/>
      <c r="E178" s="6"/>
    </row>
    <row r="179" s="5" customFormat="1" ht="161" customHeight="1" spans="4:5">
      <c r="D179" s="6"/>
      <c r="E179" s="6"/>
    </row>
    <row r="180" s="5" customFormat="1" customHeight="1" spans="4:5">
      <c r="D180" s="6"/>
      <c r="E180" s="6"/>
    </row>
    <row r="181" s="5" customFormat="1" customHeight="1" spans="4:5">
      <c r="D181" s="6"/>
      <c r="E181" s="6"/>
    </row>
    <row r="182" s="5" customFormat="1" customHeight="1" spans="4:5">
      <c r="D182" s="6"/>
      <c r="E182" s="6"/>
    </row>
    <row r="183" s="5" customFormat="1" customHeight="1" spans="4:5">
      <c r="D183" s="6"/>
      <c r="E183" s="6"/>
    </row>
    <row r="184" s="5" customFormat="1" customHeight="1" spans="4:5">
      <c r="D184" s="6"/>
      <c r="E184" s="6"/>
    </row>
    <row r="185" s="5" customFormat="1" customHeight="1" spans="4:5">
      <c r="D185" s="6"/>
      <c r="E185" s="6"/>
    </row>
    <row r="186" s="5" customFormat="1" customHeight="1" spans="4:5">
      <c r="D186" s="6"/>
      <c r="E186" s="6"/>
    </row>
    <row r="187" s="5" customFormat="1" customHeight="1" spans="4:5">
      <c r="D187" s="6"/>
      <c r="E187" s="6"/>
    </row>
    <row r="188" s="5" customFormat="1" customHeight="1" spans="4:5">
      <c r="D188" s="6"/>
      <c r="E188" s="6"/>
    </row>
    <row r="189" s="5" customFormat="1" customHeight="1" spans="4:5">
      <c r="D189" s="6"/>
      <c r="E189" s="6"/>
    </row>
    <row r="190" s="5" customFormat="1" customHeight="1" spans="4:5">
      <c r="D190" s="6"/>
      <c r="E190" s="6"/>
    </row>
    <row r="191" s="5" customFormat="1" customHeight="1" spans="4:5">
      <c r="D191" s="6"/>
      <c r="E191" s="6"/>
    </row>
    <row r="192" s="5" customFormat="1" customHeight="1" spans="4:5">
      <c r="D192" s="6"/>
      <c r="E192" s="6"/>
    </row>
    <row r="193" s="5" customFormat="1" customHeight="1" spans="4:5">
      <c r="D193" s="6"/>
      <c r="E193" s="6"/>
    </row>
    <row r="194" s="5" customFormat="1" customHeight="1" spans="4:5">
      <c r="D194" s="6"/>
      <c r="E194" s="6"/>
    </row>
    <row r="195" s="5" customFormat="1" customHeight="1" spans="4:5">
      <c r="D195" s="6"/>
      <c r="E195" s="6"/>
    </row>
    <row r="196" s="5" customFormat="1" customHeight="1" spans="4:5">
      <c r="D196" s="6"/>
      <c r="E196" s="6"/>
    </row>
    <row r="197" s="5" customFormat="1" customHeight="1" spans="4:5">
      <c r="D197" s="6"/>
      <c r="E197" s="6"/>
    </row>
    <row r="198" s="5" customFormat="1" customHeight="1" spans="4:5">
      <c r="D198" s="6"/>
      <c r="E198" s="6"/>
    </row>
    <row r="199" s="5" customFormat="1" customHeight="1" spans="4:5">
      <c r="D199" s="6"/>
      <c r="E199" s="6"/>
    </row>
    <row r="200" s="5" customFormat="1" customHeight="1" spans="4:5">
      <c r="D200" s="6"/>
      <c r="E200" s="6"/>
    </row>
    <row r="201" s="5" customFormat="1" customHeight="1" spans="4:5">
      <c r="D201" s="6"/>
      <c r="E201" s="6"/>
    </row>
    <row r="202" s="5" customFormat="1" customHeight="1" spans="4:5">
      <c r="D202" s="6"/>
      <c r="E202" s="6"/>
    </row>
    <row r="203" s="5" customFormat="1" customHeight="1" spans="4:5">
      <c r="D203" s="6"/>
      <c r="E203" s="6"/>
    </row>
    <row r="204" s="5" customFormat="1" customHeight="1" spans="4:5">
      <c r="D204" s="6"/>
      <c r="E204" s="6"/>
    </row>
    <row r="205" s="5" customFormat="1" ht="106" customHeight="1" spans="4:5">
      <c r="D205" s="6"/>
      <c r="E205" s="6"/>
    </row>
    <row r="206" s="5" customFormat="1" customHeight="1" spans="4:5">
      <c r="D206" s="6"/>
      <c r="E206" s="6"/>
    </row>
    <row r="207" s="5" customFormat="1" customHeight="1" spans="4:5">
      <c r="D207" s="6"/>
      <c r="E207" s="6"/>
    </row>
    <row r="208" s="5" customFormat="1" customHeight="1" spans="4:5">
      <c r="D208" s="6"/>
      <c r="E208" s="6"/>
    </row>
    <row r="209" s="5" customFormat="1" customHeight="1" spans="4:5">
      <c r="D209" s="6"/>
      <c r="E209" s="6"/>
    </row>
    <row r="210" s="5" customFormat="1" ht="49" customHeight="1" spans="4:5">
      <c r="D210" s="6"/>
      <c r="E210" s="6"/>
    </row>
  </sheetData>
  <mergeCells count="7">
    <mergeCell ref="A2:P2"/>
    <mergeCell ref="D4:E4"/>
    <mergeCell ref="F4:O4"/>
    <mergeCell ref="A4:A5"/>
    <mergeCell ref="B4:B5"/>
    <mergeCell ref="C4:C5"/>
    <mergeCell ref="P4:P5"/>
  </mergeCells>
  <printOptions horizontalCentered="1"/>
  <pageMargins left="0.751388888888889" right="0.751388888888889" top="1" bottom="1" header="0.5" footer="0.5"/>
  <pageSetup paperSize="9" scale="6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O3027"/>
  <sheetViews>
    <sheetView workbookViewId="0">
      <pane ySplit="1" topLeftCell="A2" activePane="bottomLeft" state="frozen"/>
      <selection/>
      <selection pane="bottomLeft" activeCell="G3029" sqref="G3029"/>
    </sheetView>
  </sheetViews>
  <sheetFormatPr defaultColWidth="9" defaultRowHeight="19" customHeight="1"/>
  <cols>
    <col min="1" max="1" width="6.63333333333333" customWidth="1"/>
    <col min="2" max="2" width="16.6333333333333" customWidth="1"/>
    <col min="3" max="3" width="11.25" customWidth="1"/>
    <col min="4" max="4" width="21.25" customWidth="1"/>
    <col min="5" max="5" width="13.1333333333333" customWidth="1"/>
    <col min="6" max="6" width="14.5" style="444" customWidth="1"/>
    <col min="7" max="7" width="15.6333333333333" style="444" customWidth="1"/>
    <col min="10" max="10" width="13.1333333333333" style="445" customWidth="1"/>
    <col min="11" max="11" width="16.6333333333333" style="445" customWidth="1"/>
    <col min="12" max="14" width="11.25" customWidth="1"/>
    <col min="15" max="15" width="33.5" customWidth="1"/>
  </cols>
  <sheetData>
    <row r="1" ht="25" customHeight="1" spans="1:15">
      <c r="A1" s="446" t="s">
        <v>23</v>
      </c>
      <c r="B1" s="446" t="s">
        <v>24</v>
      </c>
      <c r="C1" s="446" t="s">
        <v>25</v>
      </c>
      <c r="D1" s="446" t="s">
        <v>26</v>
      </c>
      <c r="E1" s="447" t="s">
        <v>27</v>
      </c>
      <c r="F1" s="447" t="s">
        <v>28</v>
      </c>
      <c r="G1" s="447" t="s">
        <v>29</v>
      </c>
      <c r="H1" s="446" t="s">
        <v>30</v>
      </c>
      <c r="I1" s="446" t="s">
        <v>31</v>
      </c>
      <c r="J1" s="456" t="s">
        <v>32</v>
      </c>
      <c r="K1" s="457" t="s">
        <v>33</v>
      </c>
      <c r="L1" s="446" t="s">
        <v>34</v>
      </c>
      <c r="M1" s="447" t="s">
        <v>35</v>
      </c>
      <c r="N1" s="447" t="s">
        <v>36</v>
      </c>
      <c r="O1" s="424" t="s">
        <v>37</v>
      </c>
    </row>
    <row r="2" s="139" customFormat="1" hidden="1" customHeight="1" spans="1:15">
      <c r="A2" s="448"/>
      <c r="B2" s="448"/>
      <c r="C2" s="448"/>
      <c r="D2" s="448" t="s">
        <v>38</v>
      </c>
      <c r="E2" s="448"/>
      <c r="F2" s="448"/>
      <c r="G2" s="448"/>
      <c r="H2" s="448"/>
      <c r="I2" s="448"/>
      <c r="J2" s="448"/>
      <c r="K2" s="458"/>
      <c r="L2" s="448"/>
      <c r="M2" s="448"/>
      <c r="N2" s="448"/>
      <c r="O2" s="181"/>
    </row>
    <row r="3" s="139" customFormat="1" hidden="1" customHeight="1" spans="1:15">
      <c r="A3" s="448"/>
      <c r="B3" s="448"/>
      <c r="C3" s="448"/>
      <c r="D3" s="448" t="s">
        <v>39</v>
      </c>
      <c r="E3" s="448"/>
      <c r="F3" s="448"/>
      <c r="G3" s="448"/>
      <c r="H3" s="448"/>
      <c r="I3" s="448"/>
      <c r="J3" s="448"/>
      <c r="K3" s="458">
        <f>SUM(K4:K10)</f>
        <v>10573859.2</v>
      </c>
      <c r="L3" s="448"/>
      <c r="M3" s="448"/>
      <c r="N3" s="448"/>
      <c r="O3" s="181"/>
    </row>
    <row r="4" hidden="1" customHeight="1" spans="1:15">
      <c r="A4" s="446">
        <v>1</v>
      </c>
      <c r="B4" s="446" t="s">
        <v>40</v>
      </c>
      <c r="C4" s="449" t="s">
        <v>41</v>
      </c>
      <c r="D4" s="449" t="s">
        <v>42</v>
      </c>
      <c r="E4" s="450" t="s">
        <v>43</v>
      </c>
      <c r="F4" s="449" t="s">
        <v>44</v>
      </c>
      <c r="G4" s="450" t="s">
        <v>45</v>
      </c>
      <c r="H4" s="450">
        <v>1</v>
      </c>
      <c r="I4" s="450" t="s">
        <v>46</v>
      </c>
      <c r="J4" s="459"/>
      <c r="K4" s="460">
        <v>6164121.6</v>
      </c>
      <c r="L4" s="461" t="s">
        <v>47</v>
      </c>
      <c r="M4" s="461"/>
      <c r="N4" s="461"/>
      <c r="O4" s="462"/>
    </row>
    <row r="5" hidden="1" customHeight="1" spans="1:15">
      <c r="A5" s="446">
        <v>2</v>
      </c>
      <c r="B5" s="446" t="s">
        <v>40</v>
      </c>
      <c r="C5" s="449" t="s">
        <v>48</v>
      </c>
      <c r="D5" s="451" t="s">
        <v>49</v>
      </c>
      <c r="E5" s="450" t="s">
        <v>43</v>
      </c>
      <c r="F5" s="449" t="s">
        <v>44</v>
      </c>
      <c r="G5" s="450" t="s">
        <v>50</v>
      </c>
      <c r="H5" s="450">
        <v>1</v>
      </c>
      <c r="I5" s="450" t="s">
        <v>46</v>
      </c>
      <c r="J5" s="459"/>
      <c r="K5" s="460">
        <v>238000</v>
      </c>
      <c r="L5" s="461" t="s">
        <v>47</v>
      </c>
      <c r="M5" s="461"/>
      <c r="N5" s="461"/>
      <c r="O5" s="462"/>
    </row>
    <row r="6" hidden="1" customHeight="1" spans="1:15">
      <c r="A6" s="446">
        <v>3</v>
      </c>
      <c r="B6" s="446" t="s">
        <v>40</v>
      </c>
      <c r="C6" s="449" t="s">
        <v>51</v>
      </c>
      <c r="D6" s="449" t="s">
        <v>52</v>
      </c>
      <c r="E6" s="450" t="s">
        <v>43</v>
      </c>
      <c r="F6" s="449" t="s">
        <v>44</v>
      </c>
      <c r="G6" s="450" t="s">
        <v>53</v>
      </c>
      <c r="H6" s="450">
        <v>1</v>
      </c>
      <c r="I6" s="450" t="s">
        <v>46</v>
      </c>
      <c r="J6" s="459"/>
      <c r="K6" s="460">
        <v>600000</v>
      </c>
      <c r="L6" s="461" t="s">
        <v>47</v>
      </c>
      <c r="M6" s="461"/>
      <c r="N6" s="461"/>
      <c r="O6" s="462"/>
    </row>
    <row r="7" hidden="1" customHeight="1" spans="1:15">
      <c r="A7" s="446">
        <v>4</v>
      </c>
      <c r="B7" s="446" t="s">
        <v>40</v>
      </c>
      <c r="C7" s="452" t="s">
        <v>54</v>
      </c>
      <c r="D7" s="451" t="s">
        <v>55</v>
      </c>
      <c r="E7" s="450" t="s">
        <v>43</v>
      </c>
      <c r="F7" s="449" t="s">
        <v>44</v>
      </c>
      <c r="G7" s="450" t="s">
        <v>56</v>
      </c>
      <c r="H7" s="450">
        <v>1</v>
      </c>
      <c r="I7" s="450" t="s">
        <v>46</v>
      </c>
      <c r="J7" s="459"/>
      <c r="K7" s="460">
        <v>1250896</v>
      </c>
      <c r="L7" s="461" t="s">
        <v>47</v>
      </c>
      <c r="M7" s="461"/>
      <c r="N7" s="461"/>
      <c r="O7" s="462"/>
    </row>
    <row r="8" hidden="1" customHeight="1" spans="1:15">
      <c r="A8" s="446">
        <v>5</v>
      </c>
      <c r="B8" s="446" t="s">
        <v>40</v>
      </c>
      <c r="C8" s="446" t="s">
        <v>57</v>
      </c>
      <c r="D8" s="446" t="s">
        <v>58</v>
      </c>
      <c r="E8" s="450" t="s">
        <v>43</v>
      </c>
      <c r="F8" s="449" t="s">
        <v>44</v>
      </c>
      <c r="G8" s="453" t="s">
        <v>59</v>
      </c>
      <c r="H8" s="453">
        <v>1</v>
      </c>
      <c r="I8" s="450" t="s">
        <v>46</v>
      </c>
      <c r="J8" s="459"/>
      <c r="K8" s="460">
        <v>280000</v>
      </c>
      <c r="L8" s="463" t="s">
        <v>47</v>
      </c>
      <c r="M8" s="463"/>
      <c r="N8" s="463"/>
      <c r="O8" s="462"/>
    </row>
    <row r="9" hidden="1" customHeight="1" spans="1:15">
      <c r="A9" s="446">
        <v>5</v>
      </c>
      <c r="B9" s="446" t="s">
        <v>40</v>
      </c>
      <c r="C9" s="446" t="s">
        <v>57</v>
      </c>
      <c r="D9" s="446" t="s">
        <v>60</v>
      </c>
      <c r="E9" s="450" t="s">
        <v>43</v>
      </c>
      <c r="F9" s="449" t="s">
        <v>44</v>
      </c>
      <c r="G9" s="453" t="s">
        <v>61</v>
      </c>
      <c r="H9" s="453">
        <v>1</v>
      </c>
      <c r="I9" s="450" t="s">
        <v>46</v>
      </c>
      <c r="J9" s="459"/>
      <c r="K9" s="460">
        <v>70000</v>
      </c>
      <c r="L9" s="463" t="s">
        <v>47</v>
      </c>
      <c r="M9" s="463"/>
      <c r="N9" s="463"/>
      <c r="O9" s="462"/>
    </row>
    <row r="10" hidden="1" customHeight="1" spans="1:15">
      <c r="A10" s="446">
        <v>6</v>
      </c>
      <c r="B10" s="446" t="s">
        <v>40</v>
      </c>
      <c r="C10" s="446" t="s">
        <v>62</v>
      </c>
      <c r="D10" s="446" t="s">
        <v>63</v>
      </c>
      <c r="E10" s="450" t="s">
        <v>43</v>
      </c>
      <c r="F10" s="449" t="s">
        <v>44</v>
      </c>
      <c r="G10" s="450" t="s">
        <v>45</v>
      </c>
      <c r="H10" s="450">
        <v>1</v>
      </c>
      <c r="I10" s="450" t="s">
        <v>46</v>
      </c>
      <c r="J10" s="459"/>
      <c r="K10" s="460">
        <v>1970841.6</v>
      </c>
      <c r="L10" s="463" t="s">
        <v>47</v>
      </c>
      <c r="M10" s="463"/>
      <c r="N10" s="463"/>
      <c r="O10" s="462"/>
    </row>
    <row r="11" s="139" customFormat="1" hidden="1" customHeight="1" spans="1:15">
      <c r="A11" s="448"/>
      <c r="B11" s="448"/>
      <c r="C11" s="448"/>
      <c r="D11" s="448" t="s">
        <v>64</v>
      </c>
      <c r="E11" s="454"/>
      <c r="F11" s="455"/>
      <c r="G11" s="454"/>
      <c r="H11" s="454"/>
      <c r="I11" s="454"/>
      <c r="J11" s="464"/>
      <c r="K11" s="465">
        <f>SUM(K12:K40)</f>
        <v>2184680</v>
      </c>
      <c r="L11" s="466"/>
      <c r="M11" s="466"/>
      <c r="N11" s="466"/>
      <c r="O11" s="181"/>
    </row>
    <row r="12" hidden="1" customHeight="1" spans="1:15">
      <c r="A12" s="446">
        <v>1</v>
      </c>
      <c r="B12" s="446" t="s">
        <v>65</v>
      </c>
      <c r="C12" s="446" t="s">
        <v>66</v>
      </c>
      <c r="D12" s="446" t="s">
        <v>67</v>
      </c>
      <c r="E12" s="450" t="s">
        <v>68</v>
      </c>
      <c r="F12" s="449" t="s">
        <v>69</v>
      </c>
      <c r="G12" s="450" t="s">
        <v>68</v>
      </c>
      <c r="H12" s="450">
        <v>88</v>
      </c>
      <c r="I12" s="450" t="s">
        <v>70</v>
      </c>
      <c r="J12" s="459">
        <v>6000</v>
      </c>
      <c r="K12" s="460">
        <v>528000</v>
      </c>
      <c r="L12" s="463" t="s">
        <v>47</v>
      </c>
      <c r="M12" s="463"/>
      <c r="N12" s="463"/>
      <c r="O12" s="462"/>
    </row>
    <row r="13" hidden="1" customHeight="1" spans="1:15">
      <c r="A13" s="446">
        <v>2</v>
      </c>
      <c r="B13" s="446" t="s">
        <v>65</v>
      </c>
      <c r="C13" s="446" t="s">
        <v>66</v>
      </c>
      <c r="D13" s="446" t="s">
        <v>67</v>
      </c>
      <c r="E13" s="450" t="s">
        <v>71</v>
      </c>
      <c r="F13" s="449" t="s">
        <v>72</v>
      </c>
      <c r="G13" s="450" t="s">
        <v>71</v>
      </c>
      <c r="H13" s="450">
        <v>2</v>
      </c>
      <c r="I13" s="450" t="s">
        <v>70</v>
      </c>
      <c r="J13" s="459">
        <v>7000</v>
      </c>
      <c r="K13" s="460">
        <v>14000</v>
      </c>
      <c r="L13" s="463" t="s">
        <v>47</v>
      </c>
      <c r="M13" s="463"/>
      <c r="N13" s="463"/>
      <c r="O13" s="462"/>
    </row>
    <row r="14" hidden="1" customHeight="1" spans="1:15">
      <c r="A14" s="446">
        <v>3</v>
      </c>
      <c r="B14" s="446" t="s">
        <v>65</v>
      </c>
      <c r="C14" s="446" t="s">
        <v>66</v>
      </c>
      <c r="D14" s="446" t="s">
        <v>67</v>
      </c>
      <c r="E14" s="450" t="s">
        <v>73</v>
      </c>
      <c r="F14" s="449" t="s">
        <v>74</v>
      </c>
      <c r="G14" s="450" t="s">
        <v>75</v>
      </c>
      <c r="H14" s="450">
        <v>1</v>
      </c>
      <c r="I14" s="450" t="s">
        <v>70</v>
      </c>
      <c r="J14" s="459">
        <v>1000</v>
      </c>
      <c r="K14" s="460">
        <v>1000</v>
      </c>
      <c r="L14" s="463" t="s">
        <v>47</v>
      </c>
      <c r="M14" s="463"/>
      <c r="N14" s="463"/>
      <c r="O14" s="462"/>
    </row>
    <row r="15" hidden="1" customHeight="1" spans="1:15">
      <c r="A15" s="446">
        <v>4</v>
      </c>
      <c r="B15" s="446" t="s">
        <v>65</v>
      </c>
      <c r="C15" s="446" t="s">
        <v>66</v>
      </c>
      <c r="D15" s="446" t="s">
        <v>67</v>
      </c>
      <c r="E15" s="450" t="s">
        <v>76</v>
      </c>
      <c r="F15" s="449" t="s">
        <v>77</v>
      </c>
      <c r="G15" s="450" t="s">
        <v>76</v>
      </c>
      <c r="H15" s="450">
        <v>1</v>
      </c>
      <c r="I15" s="450" t="s">
        <v>70</v>
      </c>
      <c r="J15" s="459">
        <v>2000</v>
      </c>
      <c r="K15" s="460">
        <v>2000</v>
      </c>
      <c r="L15" s="463" t="s">
        <v>47</v>
      </c>
      <c r="M15" s="463"/>
      <c r="N15" s="463"/>
      <c r="O15" s="462"/>
    </row>
    <row r="16" hidden="1" customHeight="1" spans="1:15">
      <c r="A16" s="446">
        <v>5</v>
      </c>
      <c r="B16" s="446" t="s">
        <v>65</v>
      </c>
      <c r="C16" s="446" t="s">
        <v>66</v>
      </c>
      <c r="D16" s="446" t="s">
        <v>67</v>
      </c>
      <c r="E16" s="450" t="s">
        <v>76</v>
      </c>
      <c r="F16" s="449" t="s">
        <v>77</v>
      </c>
      <c r="G16" s="450" t="s">
        <v>78</v>
      </c>
      <c r="H16" s="450">
        <v>2</v>
      </c>
      <c r="I16" s="450" t="s">
        <v>70</v>
      </c>
      <c r="J16" s="459">
        <v>4000</v>
      </c>
      <c r="K16" s="460">
        <v>8000</v>
      </c>
      <c r="L16" s="463" t="s">
        <v>47</v>
      </c>
      <c r="M16" s="463"/>
      <c r="N16" s="463"/>
      <c r="O16" s="462"/>
    </row>
    <row r="17" hidden="1" customHeight="1" spans="1:15">
      <c r="A17" s="446">
        <v>6</v>
      </c>
      <c r="B17" s="446" t="s">
        <v>65</v>
      </c>
      <c r="C17" s="446" t="s">
        <v>66</v>
      </c>
      <c r="D17" s="446" t="s">
        <v>67</v>
      </c>
      <c r="E17" s="450" t="s">
        <v>79</v>
      </c>
      <c r="F17" s="449" t="s">
        <v>80</v>
      </c>
      <c r="G17" s="450" t="s">
        <v>79</v>
      </c>
      <c r="H17" s="450">
        <v>5</v>
      </c>
      <c r="I17" s="450" t="s">
        <v>70</v>
      </c>
      <c r="J17" s="459">
        <v>2000</v>
      </c>
      <c r="K17" s="460">
        <v>10000</v>
      </c>
      <c r="L17" s="463" t="s">
        <v>47</v>
      </c>
      <c r="M17" s="463"/>
      <c r="N17" s="463"/>
      <c r="O17" s="462"/>
    </row>
    <row r="18" hidden="1" customHeight="1" spans="1:15">
      <c r="A18" s="446">
        <v>7</v>
      </c>
      <c r="B18" s="446" t="s">
        <v>65</v>
      </c>
      <c r="C18" s="446" t="s">
        <v>66</v>
      </c>
      <c r="D18" s="446" t="s">
        <v>67</v>
      </c>
      <c r="E18" s="450" t="s">
        <v>81</v>
      </c>
      <c r="F18" s="449" t="s">
        <v>82</v>
      </c>
      <c r="G18" s="450" t="s">
        <v>83</v>
      </c>
      <c r="H18" s="450">
        <v>22</v>
      </c>
      <c r="I18" s="450" t="s">
        <v>70</v>
      </c>
      <c r="J18" s="459">
        <v>2500</v>
      </c>
      <c r="K18" s="460">
        <v>55000</v>
      </c>
      <c r="L18" s="463" t="s">
        <v>47</v>
      </c>
      <c r="M18" s="463"/>
      <c r="N18" s="463"/>
      <c r="O18" s="462"/>
    </row>
    <row r="19" hidden="1" customHeight="1" spans="1:15">
      <c r="A19" s="446">
        <v>8</v>
      </c>
      <c r="B19" s="446" t="s">
        <v>65</v>
      </c>
      <c r="C19" s="446" t="s">
        <v>66</v>
      </c>
      <c r="D19" s="446" t="s">
        <v>67</v>
      </c>
      <c r="E19" s="450" t="s">
        <v>84</v>
      </c>
      <c r="F19" s="449" t="s">
        <v>85</v>
      </c>
      <c r="G19" s="450" t="s">
        <v>83</v>
      </c>
      <c r="H19" s="450">
        <v>1</v>
      </c>
      <c r="I19" s="450" t="s">
        <v>70</v>
      </c>
      <c r="J19" s="459">
        <v>8000</v>
      </c>
      <c r="K19" s="460">
        <v>8000</v>
      </c>
      <c r="L19" s="463" t="s">
        <v>47</v>
      </c>
      <c r="M19" s="463"/>
      <c r="N19" s="463"/>
      <c r="O19" s="462"/>
    </row>
    <row r="20" hidden="1" customHeight="1" spans="1:15">
      <c r="A20" s="446">
        <v>9</v>
      </c>
      <c r="B20" s="446" t="s">
        <v>65</v>
      </c>
      <c r="C20" s="446" t="s">
        <v>66</v>
      </c>
      <c r="D20" s="446" t="s">
        <v>67</v>
      </c>
      <c r="E20" s="450" t="s">
        <v>86</v>
      </c>
      <c r="F20" s="449" t="s">
        <v>87</v>
      </c>
      <c r="G20" s="450" t="s">
        <v>86</v>
      </c>
      <c r="H20" s="450">
        <v>1</v>
      </c>
      <c r="I20" s="450" t="s">
        <v>70</v>
      </c>
      <c r="J20" s="459">
        <v>4000</v>
      </c>
      <c r="K20" s="460">
        <v>4000</v>
      </c>
      <c r="L20" s="463" t="s">
        <v>47</v>
      </c>
      <c r="M20" s="463"/>
      <c r="N20" s="463"/>
      <c r="O20" s="462"/>
    </row>
    <row r="21" hidden="1" customHeight="1" spans="1:15">
      <c r="A21" s="446">
        <v>10</v>
      </c>
      <c r="B21" s="446" t="s">
        <v>65</v>
      </c>
      <c r="C21" s="446" t="s">
        <v>66</v>
      </c>
      <c r="D21" s="446" t="s">
        <v>67</v>
      </c>
      <c r="E21" s="450" t="s">
        <v>88</v>
      </c>
      <c r="F21" s="449" t="s">
        <v>89</v>
      </c>
      <c r="G21" s="450" t="s">
        <v>90</v>
      </c>
      <c r="H21" s="450">
        <v>2</v>
      </c>
      <c r="I21" s="450" t="s">
        <v>70</v>
      </c>
      <c r="J21" s="459">
        <v>30000</v>
      </c>
      <c r="K21" s="460">
        <v>60000</v>
      </c>
      <c r="L21" s="463" t="s">
        <v>47</v>
      </c>
      <c r="M21" s="463"/>
      <c r="N21" s="463"/>
      <c r="O21" s="462"/>
    </row>
    <row r="22" hidden="1" customHeight="1" spans="1:15">
      <c r="A22" s="446">
        <v>11</v>
      </c>
      <c r="B22" s="446" t="s">
        <v>65</v>
      </c>
      <c r="C22" s="446" t="s">
        <v>66</v>
      </c>
      <c r="D22" s="446" t="s">
        <v>67</v>
      </c>
      <c r="E22" s="450" t="s">
        <v>91</v>
      </c>
      <c r="F22" s="449" t="s">
        <v>92</v>
      </c>
      <c r="G22" s="450" t="s">
        <v>91</v>
      </c>
      <c r="H22" s="450">
        <v>1</v>
      </c>
      <c r="I22" s="450" t="s">
        <v>70</v>
      </c>
      <c r="J22" s="459">
        <v>5000</v>
      </c>
      <c r="K22" s="460">
        <v>5000</v>
      </c>
      <c r="L22" s="463" t="s">
        <v>47</v>
      </c>
      <c r="M22" s="463"/>
      <c r="N22" s="463"/>
      <c r="O22" s="462"/>
    </row>
    <row r="23" hidden="1" customHeight="1" spans="1:15">
      <c r="A23" s="446">
        <v>12</v>
      </c>
      <c r="B23" s="446" t="s">
        <v>65</v>
      </c>
      <c r="C23" s="446" t="s">
        <v>66</v>
      </c>
      <c r="D23" s="446" t="s">
        <v>67</v>
      </c>
      <c r="E23" s="450" t="s">
        <v>93</v>
      </c>
      <c r="F23" s="449" t="s">
        <v>94</v>
      </c>
      <c r="G23" s="450" t="s">
        <v>95</v>
      </c>
      <c r="H23" s="450">
        <v>2</v>
      </c>
      <c r="I23" s="450" t="s">
        <v>70</v>
      </c>
      <c r="J23" s="459">
        <v>7500</v>
      </c>
      <c r="K23" s="460">
        <v>15000</v>
      </c>
      <c r="L23" s="463" t="s">
        <v>47</v>
      </c>
      <c r="M23" s="463"/>
      <c r="N23" s="463"/>
      <c r="O23" s="462"/>
    </row>
    <row r="24" hidden="1" customHeight="1" spans="1:15">
      <c r="A24" s="446">
        <v>13</v>
      </c>
      <c r="B24" s="446" t="s">
        <v>65</v>
      </c>
      <c r="C24" s="446" t="s">
        <v>66</v>
      </c>
      <c r="D24" s="446" t="s">
        <v>67</v>
      </c>
      <c r="E24" s="450" t="s">
        <v>96</v>
      </c>
      <c r="F24" s="449" t="s">
        <v>97</v>
      </c>
      <c r="G24" s="450" t="s">
        <v>96</v>
      </c>
      <c r="H24" s="450">
        <v>2</v>
      </c>
      <c r="I24" s="450" t="s">
        <v>98</v>
      </c>
      <c r="J24" s="459">
        <v>1500</v>
      </c>
      <c r="K24" s="460">
        <v>3000</v>
      </c>
      <c r="L24" s="463" t="s">
        <v>47</v>
      </c>
      <c r="M24" s="463"/>
      <c r="N24" s="463"/>
      <c r="O24" s="462"/>
    </row>
    <row r="25" hidden="1" customHeight="1" spans="1:15">
      <c r="A25" s="446">
        <v>14</v>
      </c>
      <c r="B25" s="446" t="s">
        <v>65</v>
      </c>
      <c r="C25" s="446" t="s">
        <v>66</v>
      </c>
      <c r="D25" s="446" t="s">
        <v>67</v>
      </c>
      <c r="E25" s="450" t="s">
        <v>99</v>
      </c>
      <c r="F25" s="449" t="s">
        <v>100</v>
      </c>
      <c r="G25" s="450" t="s">
        <v>99</v>
      </c>
      <c r="H25" s="450">
        <v>1</v>
      </c>
      <c r="I25" s="450" t="s">
        <v>101</v>
      </c>
      <c r="J25" s="459">
        <v>5000</v>
      </c>
      <c r="K25" s="460">
        <v>5000</v>
      </c>
      <c r="L25" s="463" t="s">
        <v>47</v>
      </c>
      <c r="M25" s="463"/>
      <c r="N25" s="463"/>
      <c r="O25" s="462"/>
    </row>
    <row r="26" hidden="1" customHeight="1" spans="1:15">
      <c r="A26" s="446">
        <v>15</v>
      </c>
      <c r="B26" s="446" t="s">
        <v>65</v>
      </c>
      <c r="C26" s="446" t="s">
        <v>66</v>
      </c>
      <c r="D26" s="446" t="s">
        <v>67</v>
      </c>
      <c r="E26" s="450" t="s">
        <v>102</v>
      </c>
      <c r="F26" s="449" t="s">
        <v>103</v>
      </c>
      <c r="G26" s="450" t="s">
        <v>104</v>
      </c>
      <c r="H26" s="450">
        <v>30</v>
      </c>
      <c r="I26" s="450" t="s">
        <v>105</v>
      </c>
      <c r="J26" s="459">
        <v>1000</v>
      </c>
      <c r="K26" s="460">
        <v>30000</v>
      </c>
      <c r="L26" s="463" t="s">
        <v>47</v>
      </c>
      <c r="M26" s="463"/>
      <c r="N26" s="463"/>
      <c r="O26" s="462"/>
    </row>
    <row r="27" hidden="1" customHeight="1" spans="1:15">
      <c r="A27" s="446">
        <v>16</v>
      </c>
      <c r="B27" s="446" t="s">
        <v>65</v>
      </c>
      <c r="C27" s="446" t="s">
        <v>66</v>
      </c>
      <c r="D27" s="446" t="s">
        <v>67</v>
      </c>
      <c r="E27" s="450" t="s">
        <v>106</v>
      </c>
      <c r="F27" s="449" t="s">
        <v>107</v>
      </c>
      <c r="G27" s="450" t="s">
        <v>108</v>
      </c>
      <c r="H27" s="450">
        <v>3</v>
      </c>
      <c r="I27" s="450" t="s">
        <v>105</v>
      </c>
      <c r="J27" s="459">
        <v>560</v>
      </c>
      <c r="K27" s="460">
        <v>1680</v>
      </c>
      <c r="L27" s="463" t="s">
        <v>47</v>
      </c>
      <c r="M27" s="463"/>
      <c r="N27" s="463"/>
      <c r="O27" s="462"/>
    </row>
    <row r="28" hidden="1" customHeight="1" spans="1:15">
      <c r="A28" s="446">
        <v>17</v>
      </c>
      <c r="B28" s="446" t="s">
        <v>65</v>
      </c>
      <c r="C28" s="446" t="s">
        <v>66</v>
      </c>
      <c r="D28" s="446" t="s">
        <v>67</v>
      </c>
      <c r="E28" s="450" t="s">
        <v>109</v>
      </c>
      <c r="F28" s="449" t="s">
        <v>110</v>
      </c>
      <c r="G28" s="450" t="s">
        <v>111</v>
      </c>
      <c r="H28" s="450">
        <v>60</v>
      </c>
      <c r="I28" s="450" t="s">
        <v>105</v>
      </c>
      <c r="J28" s="459">
        <v>500</v>
      </c>
      <c r="K28" s="460">
        <v>30000</v>
      </c>
      <c r="L28" s="463" t="s">
        <v>47</v>
      </c>
      <c r="M28" s="463"/>
      <c r="N28" s="463"/>
      <c r="O28" s="462"/>
    </row>
    <row r="29" hidden="1" customHeight="1" spans="1:15">
      <c r="A29" s="446">
        <v>18</v>
      </c>
      <c r="B29" s="446" t="s">
        <v>65</v>
      </c>
      <c r="C29" s="446" t="s">
        <v>66</v>
      </c>
      <c r="D29" s="446" t="s">
        <v>67</v>
      </c>
      <c r="E29" s="450" t="s">
        <v>112</v>
      </c>
      <c r="F29" s="449" t="s">
        <v>113</v>
      </c>
      <c r="G29" s="450" t="s">
        <v>112</v>
      </c>
      <c r="H29" s="450">
        <v>8</v>
      </c>
      <c r="I29" s="450" t="s">
        <v>101</v>
      </c>
      <c r="J29" s="459">
        <v>3000</v>
      </c>
      <c r="K29" s="460">
        <v>24000</v>
      </c>
      <c r="L29" s="463" t="s">
        <v>47</v>
      </c>
      <c r="M29" s="463"/>
      <c r="N29" s="463"/>
      <c r="O29" s="462"/>
    </row>
    <row r="30" hidden="1" customHeight="1" spans="1:15">
      <c r="A30" s="446">
        <v>19</v>
      </c>
      <c r="B30" s="446" t="s">
        <v>65</v>
      </c>
      <c r="C30" s="446" t="s">
        <v>66</v>
      </c>
      <c r="D30" s="446" t="s">
        <v>67</v>
      </c>
      <c r="E30" s="450" t="s">
        <v>114</v>
      </c>
      <c r="F30" s="449" t="s">
        <v>115</v>
      </c>
      <c r="G30" s="450" t="s">
        <v>116</v>
      </c>
      <c r="H30" s="450">
        <v>1</v>
      </c>
      <c r="I30" s="450" t="s">
        <v>105</v>
      </c>
      <c r="J30" s="459">
        <v>3000</v>
      </c>
      <c r="K30" s="460">
        <v>3000</v>
      </c>
      <c r="L30" s="463" t="s">
        <v>47</v>
      </c>
      <c r="M30" s="463"/>
      <c r="N30" s="463"/>
      <c r="O30" s="462"/>
    </row>
    <row r="31" hidden="1" customHeight="1" spans="1:15">
      <c r="A31" s="446">
        <v>20</v>
      </c>
      <c r="B31" s="446" t="s">
        <v>65</v>
      </c>
      <c r="C31" s="446" t="s">
        <v>66</v>
      </c>
      <c r="D31" s="446" t="s">
        <v>67</v>
      </c>
      <c r="E31" s="450" t="s">
        <v>114</v>
      </c>
      <c r="F31" s="449" t="s">
        <v>115</v>
      </c>
      <c r="G31" s="450" t="s">
        <v>117</v>
      </c>
      <c r="H31" s="450">
        <v>62</v>
      </c>
      <c r="I31" s="450" t="s">
        <v>105</v>
      </c>
      <c r="J31" s="459">
        <v>2500</v>
      </c>
      <c r="K31" s="460">
        <v>155000</v>
      </c>
      <c r="L31" s="463" t="s">
        <v>47</v>
      </c>
      <c r="M31" s="463"/>
      <c r="N31" s="463"/>
      <c r="O31" s="462"/>
    </row>
    <row r="32" hidden="1" customHeight="1" spans="1:15">
      <c r="A32" s="446">
        <v>21</v>
      </c>
      <c r="B32" s="446" t="s">
        <v>65</v>
      </c>
      <c r="C32" s="446" t="s">
        <v>66</v>
      </c>
      <c r="D32" s="446" t="s">
        <v>67</v>
      </c>
      <c r="E32" s="450" t="s">
        <v>111</v>
      </c>
      <c r="F32" s="449" t="s">
        <v>110</v>
      </c>
      <c r="G32" s="450" t="s">
        <v>118</v>
      </c>
      <c r="H32" s="450">
        <v>2</v>
      </c>
      <c r="I32" s="450" t="s">
        <v>105</v>
      </c>
      <c r="J32" s="459">
        <v>500</v>
      </c>
      <c r="K32" s="460">
        <v>1000</v>
      </c>
      <c r="L32" s="463" t="s">
        <v>47</v>
      </c>
      <c r="M32" s="463"/>
      <c r="N32" s="463"/>
      <c r="O32" s="462"/>
    </row>
    <row r="33" hidden="1" customHeight="1" spans="1:15">
      <c r="A33" s="446">
        <v>22</v>
      </c>
      <c r="B33" s="446" t="s">
        <v>65</v>
      </c>
      <c r="C33" s="446" t="s">
        <v>66</v>
      </c>
      <c r="D33" s="446" t="s">
        <v>67</v>
      </c>
      <c r="E33" s="450" t="s">
        <v>119</v>
      </c>
      <c r="F33" s="449" t="s">
        <v>120</v>
      </c>
      <c r="G33" s="450" t="s">
        <v>121</v>
      </c>
      <c r="H33" s="450">
        <v>1</v>
      </c>
      <c r="I33" s="450" t="s">
        <v>105</v>
      </c>
      <c r="J33" s="459">
        <v>2500</v>
      </c>
      <c r="K33" s="460">
        <v>2500</v>
      </c>
      <c r="L33" s="463" t="s">
        <v>47</v>
      </c>
      <c r="M33" s="463"/>
      <c r="N33" s="463"/>
      <c r="O33" s="462"/>
    </row>
    <row r="34" hidden="1" customHeight="1" spans="1:15">
      <c r="A34" s="446">
        <v>23</v>
      </c>
      <c r="B34" s="446" t="s">
        <v>65</v>
      </c>
      <c r="C34" s="446" t="s">
        <v>66</v>
      </c>
      <c r="D34" s="446" t="s">
        <v>67</v>
      </c>
      <c r="E34" s="450" t="s">
        <v>122</v>
      </c>
      <c r="F34" s="449" t="s">
        <v>120</v>
      </c>
      <c r="G34" s="450" t="s">
        <v>122</v>
      </c>
      <c r="H34" s="450">
        <v>2</v>
      </c>
      <c r="I34" s="450" t="s">
        <v>105</v>
      </c>
      <c r="J34" s="459">
        <v>2500</v>
      </c>
      <c r="K34" s="460">
        <v>5000</v>
      </c>
      <c r="L34" s="463" t="s">
        <v>47</v>
      </c>
      <c r="M34" s="463"/>
      <c r="N34" s="463"/>
      <c r="O34" s="462"/>
    </row>
    <row r="35" hidden="1" customHeight="1" spans="1:15">
      <c r="A35" s="446">
        <v>24</v>
      </c>
      <c r="B35" s="446" t="s">
        <v>65</v>
      </c>
      <c r="C35" s="446" t="s">
        <v>66</v>
      </c>
      <c r="D35" s="446" t="s">
        <v>67</v>
      </c>
      <c r="E35" s="450" t="s">
        <v>123</v>
      </c>
      <c r="F35" s="449" t="s">
        <v>124</v>
      </c>
      <c r="G35" s="450" t="s">
        <v>125</v>
      </c>
      <c r="H35" s="450">
        <v>3</v>
      </c>
      <c r="I35" s="450" t="s">
        <v>101</v>
      </c>
      <c r="J35" s="459">
        <v>1000</v>
      </c>
      <c r="K35" s="460">
        <v>3000</v>
      </c>
      <c r="L35" s="463" t="s">
        <v>47</v>
      </c>
      <c r="M35" s="463"/>
      <c r="N35" s="463"/>
      <c r="O35" s="462"/>
    </row>
    <row r="36" hidden="1" customHeight="1" spans="1:15">
      <c r="A36" s="446">
        <v>25</v>
      </c>
      <c r="B36" s="446" t="s">
        <v>65</v>
      </c>
      <c r="C36" s="446" t="s">
        <v>66</v>
      </c>
      <c r="D36" s="446" t="s">
        <v>67</v>
      </c>
      <c r="E36" s="450" t="s">
        <v>126</v>
      </c>
      <c r="F36" s="449" t="s">
        <v>127</v>
      </c>
      <c r="G36" s="450" t="s">
        <v>128</v>
      </c>
      <c r="H36" s="450">
        <v>1</v>
      </c>
      <c r="I36" s="450" t="s">
        <v>98</v>
      </c>
      <c r="J36" s="459">
        <v>1500</v>
      </c>
      <c r="K36" s="460">
        <v>1500</v>
      </c>
      <c r="L36" s="463" t="s">
        <v>47</v>
      </c>
      <c r="M36" s="463"/>
      <c r="N36" s="463"/>
      <c r="O36" s="462"/>
    </row>
    <row r="37" hidden="1" customHeight="1" spans="1:15">
      <c r="A37" s="446">
        <v>26</v>
      </c>
      <c r="B37" s="446" t="s">
        <v>65</v>
      </c>
      <c r="C37" s="446" t="s">
        <v>66</v>
      </c>
      <c r="D37" s="446" t="s">
        <v>67</v>
      </c>
      <c r="E37" s="450" t="s">
        <v>128</v>
      </c>
      <c r="F37" s="449" t="s">
        <v>127</v>
      </c>
      <c r="G37" s="450" t="s">
        <v>128</v>
      </c>
      <c r="H37" s="450">
        <v>31</v>
      </c>
      <c r="I37" s="450" t="s">
        <v>101</v>
      </c>
      <c r="J37" s="459">
        <v>1000</v>
      </c>
      <c r="K37" s="460">
        <v>31000</v>
      </c>
      <c r="L37" s="463" t="s">
        <v>47</v>
      </c>
      <c r="M37" s="463"/>
      <c r="N37" s="463"/>
      <c r="O37" s="462"/>
    </row>
    <row r="38" hidden="1" customHeight="1" spans="1:15">
      <c r="A38" s="446">
        <v>27</v>
      </c>
      <c r="B38" s="446" t="s">
        <v>65</v>
      </c>
      <c r="C38" s="446" t="s">
        <v>66</v>
      </c>
      <c r="D38" s="446" t="s">
        <v>67</v>
      </c>
      <c r="E38" s="450" t="s">
        <v>129</v>
      </c>
      <c r="F38" s="449" t="s">
        <v>130</v>
      </c>
      <c r="G38" s="450" t="s">
        <v>125</v>
      </c>
      <c r="H38" s="450">
        <v>2</v>
      </c>
      <c r="I38" s="450" t="s">
        <v>105</v>
      </c>
      <c r="J38" s="459">
        <v>500</v>
      </c>
      <c r="K38" s="460">
        <v>1000</v>
      </c>
      <c r="L38" s="463" t="s">
        <v>47</v>
      </c>
      <c r="M38" s="463"/>
      <c r="N38" s="463"/>
      <c r="O38" s="462"/>
    </row>
    <row r="39" hidden="1" customHeight="1" spans="1:15">
      <c r="A39" s="446">
        <v>28</v>
      </c>
      <c r="B39" s="446" t="s">
        <v>65</v>
      </c>
      <c r="C39" s="446" t="s">
        <v>57</v>
      </c>
      <c r="D39" s="446" t="s">
        <v>131</v>
      </c>
      <c r="E39" s="450" t="s">
        <v>132</v>
      </c>
      <c r="F39" s="449" t="s">
        <v>133</v>
      </c>
      <c r="G39" s="450" t="s">
        <v>134</v>
      </c>
      <c r="H39" s="450">
        <v>1</v>
      </c>
      <c r="I39" s="450" t="s">
        <v>135</v>
      </c>
      <c r="J39" s="459">
        <v>198000</v>
      </c>
      <c r="K39" s="460">
        <v>198000</v>
      </c>
      <c r="L39" s="463" t="s">
        <v>136</v>
      </c>
      <c r="M39" s="463"/>
      <c r="N39" s="463"/>
      <c r="O39" s="462"/>
    </row>
    <row r="40" hidden="1" customHeight="1" spans="1:15">
      <c r="A40" s="446">
        <v>29</v>
      </c>
      <c r="B40" s="446" t="s">
        <v>65</v>
      </c>
      <c r="C40" s="446" t="s">
        <v>57</v>
      </c>
      <c r="D40" s="446" t="s">
        <v>137</v>
      </c>
      <c r="E40" s="450" t="s">
        <v>137</v>
      </c>
      <c r="F40" s="449" t="s">
        <v>138</v>
      </c>
      <c r="G40" s="450" t="s">
        <v>134</v>
      </c>
      <c r="H40" s="450">
        <v>1</v>
      </c>
      <c r="I40" s="450" t="s">
        <v>101</v>
      </c>
      <c r="J40" s="459">
        <v>980000</v>
      </c>
      <c r="K40" s="460">
        <v>980000</v>
      </c>
      <c r="L40" s="463" t="s">
        <v>136</v>
      </c>
      <c r="M40" s="463"/>
      <c r="N40" s="463"/>
      <c r="O40" s="462"/>
    </row>
    <row r="41" s="139" customFormat="1" hidden="1" customHeight="1" spans="1:15">
      <c r="A41" s="448"/>
      <c r="B41" s="448"/>
      <c r="C41" s="448"/>
      <c r="D41" s="448" t="s">
        <v>139</v>
      </c>
      <c r="E41" s="454"/>
      <c r="F41" s="455"/>
      <c r="G41" s="454"/>
      <c r="H41" s="454"/>
      <c r="I41" s="454"/>
      <c r="J41" s="464"/>
      <c r="K41" s="465">
        <f>SUM(K42:K45)</f>
        <v>1509150</v>
      </c>
      <c r="L41" s="466"/>
      <c r="M41" s="466"/>
      <c r="N41" s="466"/>
      <c r="O41" s="181"/>
    </row>
    <row r="42" hidden="1" customHeight="1" spans="1:15">
      <c r="A42" s="446">
        <v>1</v>
      </c>
      <c r="B42" s="446" t="s">
        <v>140</v>
      </c>
      <c r="C42" s="446" t="s">
        <v>141</v>
      </c>
      <c r="D42" s="446" t="s">
        <v>142</v>
      </c>
      <c r="E42" s="450" t="s">
        <v>143</v>
      </c>
      <c r="F42" s="449" t="s">
        <v>144</v>
      </c>
      <c r="G42" s="450" t="s">
        <v>145</v>
      </c>
      <c r="H42" s="450">
        <v>1</v>
      </c>
      <c r="I42" s="450" t="s">
        <v>46</v>
      </c>
      <c r="J42" s="459">
        <v>23000</v>
      </c>
      <c r="K42" s="460">
        <v>23000</v>
      </c>
      <c r="L42" s="463" t="s">
        <v>47</v>
      </c>
      <c r="M42" s="463"/>
      <c r="N42" s="463"/>
      <c r="O42" s="462"/>
    </row>
    <row r="43" hidden="1" customHeight="1" spans="1:15">
      <c r="A43" s="446">
        <v>2</v>
      </c>
      <c r="B43" s="446" t="s">
        <v>140</v>
      </c>
      <c r="C43" s="446" t="s">
        <v>141</v>
      </c>
      <c r="D43" s="446" t="s">
        <v>142</v>
      </c>
      <c r="E43" s="450" t="s">
        <v>146</v>
      </c>
      <c r="F43" s="449" t="s">
        <v>147</v>
      </c>
      <c r="G43" s="450" t="s">
        <v>148</v>
      </c>
      <c r="H43" s="450">
        <v>1</v>
      </c>
      <c r="I43" s="450" t="s">
        <v>46</v>
      </c>
      <c r="J43" s="459">
        <v>116000</v>
      </c>
      <c r="K43" s="460">
        <v>116000</v>
      </c>
      <c r="L43" s="463" t="s">
        <v>47</v>
      </c>
      <c r="M43" s="463"/>
      <c r="N43" s="463"/>
      <c r="O43" s="462"/>
    </row>
    <row r="44" hidden="1" customHeight="1" spans="1:15">
      <c r="A44" s="446">
        <v>3</v>
      </c>
      <c r="B44" s="446" t="s">
        <v>140</v>
      </c>
      <c r="C44" s="446" t="s">
        <v>141</v>
      </c>
      <c r="D44" s="446" t="s">
        <v>142</v>
      </c>
      <c r="E44" s="450" t="s">
        <v>149</v>
      </c>
      <c r="F44" s="449" t="s">
        <v>144</v>
      </c>
      <c r="G44" s="450" t="s">
        <v>145</v>
      </c>
      <c r="H44" s="450">
        <v>1</v>
      </c>
      <c r="I44" s="450" t="s">
        <v>46</v>
      </c>
      <c r="J44" s="459">
        <v>50000</v>
      </c>
      <c r="K44" s="460">
        <v>50000</v>
      </c>
      <c r="L44" s="463" t="s">
        <v>47</v>
      </c>
      <c r="M44" s="463"/>
      <c r="N44" s="463"/>
      <c r="O44" s="462"/>
    </row>
    <row r="45" hidden="1" customHeight="1" spans="1:15">
      <c r="A45" s="446">
        <v>4</v>
      </c>
      <c r="B45" s="446" t="s">
        <v>140</v>
      </c>
      <c r="C45" s="446" t="s">
        <v>150</v>
      </c>
      <c r="D45" s="446" t="s">
        <v>151</v>
      </c>
      <c r="E45" s="450" t="s">
        <v>152</v>
      </c>
      <c r="F45" s="449" t="s">
        <v>153</v>
      </c>
      <c r="G45" s="450" t="s">
        <v>154</v>
      </c>
      <c r="H45" s="450">
        <v>1</v>
      </c>
      <c r="I45" s="450" t="s">
        <v>46</v>
      </c>
      <c r="J45" s="459">
        <v>1320150</v>
      </c>
      <c r="K45" s="460">
        <v>1320150</v>
      </c>
      <c r="L45" s="463" t="s">
        <v>47</v>
      </c>
      <c r="M45" s="463"/>
      <c r="N45" s="463"/>
      <c r="O45" s="467"/>
    </row>
    <row r="46" s="139" customFormat="1" hidden="1" customHeight="1" spans="1:15">
      <c r="A46" s="448"/>
      <c r="B46" s="448"/>
      <c r="C46" s="448"/>
      <c r="D46" s="448" t="s">
        <v>155</v>
      </c>
      <c r="E46" s="454"/>
      <c r="F46" s="455"/>
      <c r="G46" s="454"/>
      <c r="H46" s="454"/>
      <c r="I46" s="454"/>
      <c r="J46" s="464"/>
      <c r="K46" s="465">
        <f>SUM(K47:K78)</f>
        <v>8850047.02</v>
      </c>
      <c r="L46" s="466"/>
      <c r="M46" s="466"/>
      <c r="N46" s="466"/>
      <c r="O46" s="181"/>
    </row>
    <row r="47" hidden="1" customHeight="1" spans="1:15">
      <c r="A47" s="446">
        <v>1</v>
      </c>
      <c r="B47" s="446" t="s">
        <v>156</v>
      </c>
      <c r="C47" s="446" t="s">
        <v>157</v>
      </c>
      <c r="D47" s="446" t="s">
        <v>158</v>
      </c>
      <c r="E47" s="450" t="s">
        <v>159</v>
      </c>
      <c r="F47" s="449" t="s">
        <v>160</v>
      </c>
      <c r="G47" s="450" t="s">
        <v>161</v>
      </c>
      <c r="H47" s="450">
        <v>1</v>
      </c>
      <c r="I47" s="450" t="s">
        <v>162</v>
      </c>
      <c r="J47" s="459">
        <v>500000</v>
      </c>
      <c r="K47" s="460">
        <v>500000</v>
      </c>
      <c r="L47" s="463" t="s">
        <v>47</v>
      </c>
      <c r="M47" s="463"/>
      <c r="N47" s="463"/>
      <c r="O47" s="462"/>
    </row>
    <row r="48" hidden="1" customHeight="1" spans="1:15">
      <c r="A48" s="446">
        <v>2</v>
      </c>
      <c r="B48" s="446" t="s">
        <v>156</v>
      </c>
      <c r="C48" s="446" t="s">
        <v>157</v>
      </c>
      <c r="D48" s="446" t="s">
        <v>158</v>
      </c>
      <c r="E48" s="450" t="s">
        <v>163</v>
      </c>
      <c r="F48" s="449" t="s">
        <v>160</v>
      </c>
      <c r="G48" s="450" t="s">
        <v>161</v>
      </c>
      <c r="H48" s="450">
        <v>1</v>
      </c>
      <c r="I48" s="450" t="s">
        <v>162</v>
      </c>
      <c r="J48" s="459">
        <v>502000</v>
      </c>
      <c r="K48" s="460">
        <v>502000</v>
      </c>
      <c r="L48" s="463" t="s">
        <v>47</v>
      </c>
      <c r="M48" s="463"/>
      <c r="N48" s="463"/>
      <c r="O48" s="462"/>
    </row>
    <row r="49" hidden="1" customHeight="1" spans="1:15">
      <c r="A49" s="446">
        <v>3</v>
      </c>
      <c r="B49" s="446" t="s">
        <v>156</v>
      </c>
      <c r="C49" s="446" t="s">
        <v>157</v>
      </c>
      <c r="D49" s="446" t="s">
        <v>158</v>
      </c>
      <c r="E49" s="450" t="s">
        <v>164</v>
      </c>
      <c r="F49" s="449" t="s">
        <v>160</v>
      </c>
      <c r="G49" s="450" t="s">
        <v>161</v>
      </c>
      <c r="H49" s="450">
        <v>1</v>
      </c>
      <c r="I49" s="450" t="s">
        <v>162</v>
      </c>
      <c r="J49" s="459">
        <v>300000</v>
      </c>
      <c r="K49" s="460">
        <v>300000</v>
      </c>
      <c r="L49" s="463" t="s">
        <v>47</v>
      </c>
      <c r="M49" s="463"/>
      <c r="N49" s="463"/>
      <c r="O49" s="462"/>
    </row>
    <row r="50" hidden="1" customHeight="1" spans="1:15">
      <c r="A50" s="446">
        <v>4</v>
      </c>
      <c r="B50" s="446" t="s">
        <v>156</v>
      </c>
      <c r="C50" s="446" t="s">
        <v>157</v>
      </c>
      <c r="D50" s="446" t="s">
        <v>158</v>
      </c>
      <c r="E50" s="450" t="s">
        <v>165</v>
      </c>
      <c r="F50" s="449" t="s">
        <v>160</v>
      </c>
      <c r="G50" s="450" t="s">
        <v>161</v>
      </c>
      <c r="H50" s="450">
        <v>1</v>
      </c>
      <c r="I50" s="450" t="s">
        <v>162</v>
      </c>
      <c r="J50" s="459">
        <v>150000</v>
      </c>
      <c r="K50" s="460">
        <v>150000</v>
      </c>
      <c r="L50" s="463" t="s">
        <v>47</v>
      </c>
      <c r="M50" s="463"/>
      <c r="N50" s="463"/>
      <c r="O50" s="462"/>
    </row>
    <row r="51" hidden="1" customHeight="1" spans="1:15">
      <c r="A51" s="446">
        <v>5</v>
      </c>
      <c r="B51" s="446" t="s">
        <v>156</v>
      </c>
      <c r="C51" s="446" t="s">
        <v>157</v>
      </c>
      <c r="D51" s="446" t="s">
        <v>158</v>
      </c>
      <c r="E51" s="450" t="s">
        <v>166</v>
      </c>
      <c r="F51" s="449" t="s">
        <v>160</v>
      </c>
      <c r="G51" s="450" t="s">
        <v>161</v>
      </c>
      <c r="H51" s="450">
        <v>1</v>
      </c>
      <c r="I51" s="450" t="s">
        <v>162</v>
      </c>
      <c r="J51" s="459">
        <v>80000</v>
      </c>
      <c r="K51" s="460">
        <v>80000</v>
      </c>
      <c r="L51" s="463" t="s">
        <v>47</v>
      </c>
      <c r="M51" s="463"/>
      <c r="N51" s="463"/>
      <c r="O51" s="462"/>
    </row>
    <row r="52" hidden="1" customHeight="1" spans="1:15">
      <c r="A52" s="446">
        <v>6</v>
      </c>
      <c r="B52" s="446" t="s">
        <v>156</v>
      </c>
      <c r="C52" s="446" t="s">
        <v>157</v>
      </c>
      <c r="D52" s="446" t="s">
        <v>158</v>
      </c>
      <c r="E52" s="450" t="s">
        <v>167</v>
      </c>
      <c r="F52" s="449" t="s">
        <v>160</v>
      </c>
      <c r="G52" s="450" t="s">
        <v>161</v>
      </c>
      <c r="H52" s="450">
        <v>1</v>
      </c>
      <c r="I52" s="450" t="s">
        <v>162</v>
      </c>
      <c r="J52" s="459">
        <v>80000</v>
      </c>
      <c r="K52" s="460">
        <v>80000</v>
      </c>
      <c r="L52" s="463" t="s">
        <v>47</v>
      </c>
      <c r="M52" s="463"/>
      <c r="N52" s="463"/>
      <c r="O52" s="462"/>
    </row>
    <row r="53" hidden="1" customHeight="1" spans="1:15">
      <c r="A53" s="446">
        <v>7</v>
      </c>
      <c r="B53" s="446" t="s">
        <v>156</v>
      </c>
      <c r="C53" s="446" t="s">
        <v>157</v>
      </c>
      <c r="D53" s="446" t="s">
        <v>158</v>
      </c>
      <c r="E53" s="450" t="s">
        <v>168</v>
      </c>
      <c r="F53" s="449" t="s">
        <v>160</v>
      </c>
      <c r="G53" s="450" t="s">
        <v>161</v>
      </c>
      <c r="H53" s="450">
        <v>1</v>
      </c>
      <c r="I53" s="450" t="s">
        <v>162</v>
      </c>
      <c r="J53" s="459">
        <v>78000</v>
      </c>
      <c r="K53" s="460">
        <v>78000</v>
      </c>
      <c r="L53" s="463" t="s">
        <v>47</v>
      </c>
      <c r="M53" s="463"/>
      <c r="N53" s="463"/>
      <c r="O53" s="462"/>
    </row>
    <row r="54" hidden="1" customHeight="1" spans="1:15">
      <c r="A54" s="446">
        <v>8</v>
      </c>
      <c r="B54" s="446" t="s">
        <v>156</v>
      </c>
      <c r="C54" s="446" t="s">
        <v>157</v>
      </c>
      <c r="D54" s="446" t="s">
        <v>158</v>
      </c>
      <c r="E54" s="450" t="s">
        <v>169</v>
      </c>
      <c r="F54" s="449" t="s">
        <v>160</v>
      </c>
      <c r="G54" s="450" t="s">
        <v>161</v>
      </c>
      <c r="H54" s="450">
        <v>1</v>
      </c>
      <c r="I54" s="450" t="s">
        <v>162</v>
      </c>
      <c r="J54" s="459">
        <v>80000</v>
      </c>
      <c r="K54" s="460">
        <v>80000</v>
      </c>
      <c r="L54" s="463" t="s">
        <v>47</v>
      </c>
      <c r="M54" s="463"/>
      <c r="N54" s="463"/>
      <c r="O54" s="462"/>
    </row>
    <row r="55" hidden="1" customHeight="1" spans="1:15">
      <c r="A55" s="446">
        <v>9</v>
      </c>
      <c r="B55" s="446" t="s">
        <v>156</v>
      </c>
      <c r="C55" s="446" t="s">
        <v>157</v>
      </c>
      <c r="D55" s="446" t="s">
        <v>158</v>
      </c>
      <c r="E55" s="450" t="s">
        <v>170</v>
      </c>
      <c r="F55" s="449" t="s">
        <v>160</v>
      </c>
      <c r="G55" s="450" t="s">
        <v>161</v>
      </c>
      <c r="H55" s="450">
        <v>1</v>
      </c>
      <c r="I55" s="450" t="s">
        <v>162</v>
      </c>
      <c r="J55" s="459">
        <v>100000</v>
      </c>
      <c r="K55" s="460">
        <v>100000</v>
      </c>
      <c r="L55" s="463" t="s">
        <v>47</v>
      </c>
      <c r="M55" s="463"/>
      <c r="N55" s="463"/>
      <c r="O55" s="462"/>
    </row>
    <row r="56" hidden="1" customHeight="1" spans="1:15">
      <c r="A56" s="446">
        <v>10</v>
      </c>
      <c r="B56" s="446" t="s">
        <v>156</v>
      </c>
      <c r="C56" s="446" t="s">
        <v>157</v>
      </c>
      <c r="D56" s="446" t="s">
        <v>158</v>
      </c>
      <c r="E56" s="450" t="s">
        <v>171</v>
      </c>
      <c r="F56" s="449" t="s">
        <v>160</v>
      </c>
      <c r="G56" s="450" t="s">
        <v>161</v>
      </c>
      <c r="H56" s="450">
        <v>1</v>
      </c>
      <c r="I56" s="450" t="s">
        <v>162</v>
      </c>
      <c r="J56" s="459">
        <v>100000</v>
      </c>
      <c r="K56" s="460">
        <v>100000</v>
      </c>
      <c r="L56" s="463" t="s">
        <v>47</v>
      </c>
      <c r="M56" s="463"/>
      <c r="N56" s="463"/>
      <c r="O56" s="462"/>
    </row>
    <row r="57" hidden="1" customHeight="1" spans="1:15">
      <c r="A57" s="446">
        <v>11</v>
      </c>
      <c r="B57" s="446" t="s">
        <v>156</v>
      </c>
      <c r="C57" s="446" t="s">
        <v>157</v>
      </c>
      <c r="D57" s="446" t="s">
        <v>158</v>
      </c>
      <c r="E57" s="450" t="s">
        <v>172</v>
      </c>
      <c r="F57" s="449" t="s">
        <v>160</v>
      </c>
      <c r="G57" s="450" t="s">
        <v>161</v>
      </c>
      <c r="H57" s="450">
        <v>1</v>
      </c>
      <c r="I57" s="450" t="s">
        <v>162</v>
      </c>
      <c r="J57" s="459">
        <v>80000</v>
      </c>
      <c r="K57" s="460">
        <v>80000</v>
      </c>
      <c r="L57" s="463" t="s">
        <v>47</v>
      </c>
      <c r="M57" s="463"/>
      <c r="N57" s="463"/>
      <c r="O57" s="462"/>
    </row>
    <row r="58" hidden="1" customHeight="1" spans="1:15">
      <c r="A58" s="446">
        <v>12</v>
      </c>
      <c r="B58" s="446" t="s">
        <v>156</v>
      </c>
      <c r="C58" s="446" t="s">
        <v>157</v>
      </c>
      <c r="D58" s="446" t="s">
        <v>158</v>
      </c>
      <c r="E58" s="450" t="s">
        <v>173</v>
      </c>
      <c r="F58" s="449" t="s">
        <v>160</v>
      </c>
      <c r="G58" s="450" t="s">
        <v>161</v>
      </c>
      <c r="H58" s="450">
        <v>1</v>
      </c>
      <c r="I58" s="450" t="s">
        <v>162</v>
      </c>
      <c r="J58" s="459">
        <v>80000</v>
      </c>
      <c r="K58" s="460">
        <v>80000</v>
      </c>
      <c r="L58" s="463" t="s">
        <v>47</v>
      </c>
      <c r="M58" s="463"/>
      <c r="N58" s="463"/>
      <c r="O58" s="462"/>
    </row>
    <row r="59" hidden="1" customHeight="1" spans="1:15">
      <c r="A59" s="446">
        <v>13</v>
      </c>
      <c r="B59" s="446" t="s">
        <v>156</v>
      </c>
      <c r="C59" s="446" t="s">
        <v>157</v>
      </c>
      <c r="D59" s="446" t="s">
        <v>158</v>
      </c>
      <c r="E59" s="450" t="s">
        <v>174</v>
      </c>
      <c r="F59" s="449" t="s">
        <v>160</v>
      </c>
      <c r="G59" s="450" t="s">
        <v>161</v>
      </c>
      <c r="H59" s="450">
        <v>1</v>
      </c>
      <c r="I59" s="450" t="s">
        <v>162</v>
      </c>
      <c r="J59" s="459">
        <v>50000</v>
      </c>
      <c r="K59" s="460">
        <v>50000</v>
      </c>
      <c r="L59" s="463" t="s">
        <v>47</v>
      </c>
      <c r="M59" s="463"/>
      <c r="N59" s="463"/>
      <c r="O59" s="462"/>
    </row>
    <row r="60" hidden="1" customHeight="1" spans="1:15">
      <c r="A60" s="446">
        <v>14</v>
      </c>
      <c r="B60" s="446" t="s">
        <v>156</v>
      </c>
      <c r="C60" s="446" t="s">
        <v>157</v>
      </c>
      <c r="D60" s="446" t="s">
        <v>158</v>
      </c>
      <c r="E60" s="450" t="s">
        <v>175</v>
      </c>
      <c r="F60" s="449" t="s">
        <v>160</v>
      </c>
      <c r="G60" s="450" t="s">
        <v>161</v>
      </c>
      <c r="H60" s="450">
        <v>2</v>
      </c>
      <c r="I60" s="450" t="s">
        <v>176</v>
      </c>
      <c r="J60" s="459">
        <v>10000</v>
      </c>
      <c r="K60" s="460">
        <v>20000</v>
      </c>
      <c r="L60" s="463" t="s">
        <v>47</v>
      </c>
      <c r="M60" s="463"/>
      <c r="N60" s="463"/>
      <c r="O60" s="462"/>
    </row>
    <row r="61" hidden="1" customHeight="1" spans="1:15">
      <c r="A61" s="446">
        <v>15</v>
      </c>
      <c r="B61" s="446" t="s">
        <v>156</v>
      </c>
      <c r="C61" s="446" t="s">
        <v>157</v>
      </c>
      <c r="D61" s="446" t="s">
        <v>158</v>
      </c>
      <c r="E61" s="450" t="s">
        <v>177</v>
      </c>
      <c r="F61" s="449" t="s">
        <v>160</v>
      </c>
      <c r="G61" s="450" t="s">
        <v>161</v>
      </c>
      <c r="H61" s="450">
        <v>40000</v>
      </c>
      <c r="I61" s="450" t="s">
        <v>178</v>
      </c>
      <c r="J61" s="459">
        <v>2.5</v>
      </c>
      <c r="K61" s="460">
        <v>100000</v>
      </c>
      <c r="L61" s="463" t="s">
        <v>47</v>
      </c>
      <c r="M61" s="463"/>
      <c r="N61" s="463"/>
      <c r="O61" s="462"/>
    </row>
    <row r="62" hidden="1" customHeight="1" spans="1:15">
      <c r="A62" s="446">
        <v>16</v>
      </c>
      <c r="B62" s="446" t="s">
        <v>156</v>
      </c>
      <c r="C62" s="446" t="s">
        <v>157</v>
      </c>
      <c r="D62" s="446" t="s">
        <v>158</v>
      </c>
      <c r="E62" s="450" t="s">
        <v>179</v>
      </c>
      <c r="F62" s="449" t="s">
        <v>160</v>
      </c>
      <c r="G62" s="450" t="s">
        <v>161</v>
      </c>
      <c r="H62" s="450">
        <v>1</v>
      </c>
      <c r="I62" s="450" t="s">
        <v>162</v>
      </c>
      <c r="J62" s="459">
        <v>180000</v>
      </c>
      <c r="K62" s="460">
        <v>180000</v>
      </c>
      <c r="L62" s="463" t="s">
        <v>47</v>
      </c>
      <c r="M62" s="463"/>
      <c r="N62" s="463"/>
      <c r="O62" s="462"/>
    </row>
    <row r="63" hidden="1" customHeight="1" spans="1:15">
      <c r="A63" s="446">
        <v>17</v>
      </c>
      <c r="B63" s="446" t="s">
        <v>156</v>
      </c>
      <c r="C63" s="446" t="s">
        <v>157</v>
      </c>
      <c r="D63" s="446" t="s">
        <v>158</v>
      </c>
      <c r="E63" s="450" t="s">
        <v>180</v>
      </c>
      <c r="F63" s="449" t="s">
        <v>160</v>
      </c>
      <c r="G63" s="450" t="s">
        <v>161</v>
      </c>
      <c r="H63" s="450">
        <v>1</v>
      </c>
      <c r="I63" s="450" t="s">
        <v>162</v>
      </c>
      <c r="J63" s="459">
        <v>80000</v>
      </c>
      <c r="K63" s="460">
        <v>80000</v>
      </c>
      <c r="L63" s="463" t="s">
        <v>47</v>
      </c>
      <c r="M63" s="463"/>
      <c r="N63" s="463"/>
      <c r="O63" s="462"/>
    </row>
    <row r="64" hidden="1" customHeight="1" spans="1:15">
      <c r="A64" s="446">
        <v>18</v>
      </c>
      <c r="B64" s="446" t="s">
        <v>156</v>
      </c>
      <c r="C64" s="446" t="s">
        <v>157</v>
      </c>
      <c r="D64" s="446" t="s">
        <v>158</v>
      </c>
      <c r="E64" s="450" t="s">
        <v>181</v>
      </c>
      <c r="F64" s="449" t="s">
        <v>160</v>
      </c>
      <c r="G64" s="450" t="s">
        <v>161</v>
      </c>
      <c r="H64" s="450">
        <v>1</v>
      </c>
      <c r="I64" s="450" t="s">
        <v>162</v>
      </c>
      <c r="J64" s="459">
        <v>50000</v>
      </c>
      <c r="K64" s="460">
        <v>50000</v>
      </c>
      <c r="L64" s="463" t="s">
        <v>47</v>
      </c>
      <c r="M64" s="463"/>
      <c r="N64" s="463"/>
      <c r="O64" s="462"/>
    </row>
    <row r="65" hidden="1" customHeight="1" spans="1:15">
      <c r="A65" s="446">
        <v>19</v>
      </c>
      <c r="B65" s="446" t="s">
        <v>156</v>
      </c>
      <c r="C65" s="446" t="s">
        <v>157</v>
      </c>
      <c r="D65" s="446" t="s">
        <v>158</v>
      </c>
      <c r="E65" s="450" t="s">
        <v>182</v>
      </c>
      <c r="F65" s="449" t="s">
        <v>160</v>
      </c>
      <c r="G65" s="450" t="s">
        <v>161</v>
      </c>
      <c r="H65" s="450">
        <v>1</v>
      </c>
      <c r="I65" s="450" t="s">
        <v>101</v>
      </c>
      <c r="J65" s="459">
        <v>50000</v>
      </c>
      <c r="K65" s="460">
        <v>50000</v>
      </c>
      <c r="L65" s="463" t="s">
        <v>47</v>
      </c>
      <c r="M65" s="463"/>
      <c r="N65" s="463"/>
      <c r="O65" s="462"/>
    </row>
    <row r="66" hidden="1" customHeight="1" spans="1:15">
      <c r="A66" s="446">
        <v>20</v>
      </c>
      <c r="B66" s="446" t="s">
        <v>156</v>
      </c>
      <c r="C66" s="446" t="s">
        <v>157</v>
      </c>
      <c r="D66" s="446" t="s">
        <v>158</v>
      </c>
      <c r="E66" s="450" t="s">
        <v>183</v>
      </c>
      <c r="F66" s="449" t="s">
        <v>160</v>
      </c>
      <c r="G66" s="450" t="s">
        <v>161</v>
      </c>
      <c r="H66" s="450">
        <v>1</v>
      </c>
      <c r="I66" s="450" t="s">
        <v>162</v>
      </c>
      <c r="J66" s="459">
        <v>140000</v>
      </c>
      <c r="K66" s="460">
        <v>140000</v>
      </c>
      <c r="L66" s="463" t="s">
        <v>47</v>
      </c>
      <c r="M66" s="463"/>
      <c r="N66" s="463"/>
      <c r="O66" s="462"/>
    </row>
    <row r="67" hidden="1" customHeight="1" spans="1:15">
      <c r="A67" s="446">
        <v>21</v>
      </c>
      <c r="B67" s="446" t="s">
        <v>156</v>
      </c>
      <c r="C67" s="446" t="s">
        <v>157</v>
      </c>
      <c r="D67" s="446" t="s">
        <v>158</v>
      </c>
      <c r="E67" s="450" t="s">
        <v>184</v>
      </c>
      <c r="F67" s="449" t="s">
        <v>160</v>
      </c>
      <c r="G67" s="450" t="s">
        <v>161</v>
      </c>
      <c r="H67" s="450">
        <v>1</v>
      </c>
      <c r="I67" s="450" t="s">
        <v>162</v>
      </c>
      <c r="J67" s="459">
        <v>100000</v>
      </c>
      <c r="K67" s="460">
        <v>100000</v>
      </c>
      <c r="L67" s="463" t="s">
        <v>47</v>
      </c>
      <c r="M67" s="463"/>
      <c r="N67" s="463"/>
      <c r="O67" s="462"/>
    </row>
    <row r="68" hidden="1" customHeight="1" spans="1:15">
      <c r="A68" s="446">
        <v>22</v>
      </c>
      <c r="B68" s="446" t="s">
        <v>156</v>
      </c>
      <c r="C68" s="446" t="s">
        <v>157</v>
      </c>
      <c r="D68" s="446" t="s">
        <v>158</v>
      </c>
      <c r="E68" s="450" t="s">
        <v>185</v>
      </c>
      <c r="F68" s="449" t="s">
        <v>160</v>
      </c>
      <c r="G68" s="450" t="s">
        <v>161</v>
      </c>
      <c r="H68" s="450">
        <v>1</v>
      </c>
      <c r="I68" s="450" t="s">
        <v>162</v>
      </c>
      <c r="J68" s="459">
        <v>300000</v>
      </c>
      <c r="K68" s="460">
        <v>300000</v>
      </c>
      <c r="L68" s="463" t="s">
        <v>47</v>
      </c>
      <c r="M68" s="463"/>
      <c r="N68" s="463"/>
      <c r="O68" s="462"/>
    </row>
    <row r="69" hidden="1" customHeight="1" spans="1:15">
      <c r="A69" s="446">
        <v>23</v>
      </c>
      <c r="B69" s="446" t="str">
        <f>'[1]1.项目基本信息（必填）'!$E$5</f>
        <v>图书馆</v>
      </c>
      <c r="C69" s="446" t="str">
        <f>'[1]1.项目基本信息（必填）'!$C$4</f>
        <v>04B99111</v>
      </c>
      <c r="D69" s="446" t="str">
        <f>'[1]1.项目基本信息（必填）'!$C$3</f>
        <v>购买纸质图书</v>
      </c>
      <c r="E69" s="450" t="str">
        <f>'[1]1.项目基本信息（必填）'!$C$3</f>
        <v>购买纸质图书</v>
      </c>
      <c r="F69" s="449" t="s">
        <v>186</v>
      </c>
      <c r="G69" s="450" t="s">
        <v>187</v>
      </c>
      <c r="H69" s="450">
        <v>81957</v>
      </c>
      <c r="I69" s="450" t="s">
        <v>178</v>
      </c>
      <c r="J69" s="459">
        <v>52.86</v>
      </c>
      <c r="K69" s="460">
        <f>H69*J69</f>
        <v>4332247.02</v>
      </c>
      <c r="L69" s="463" t="s">
        <v>47</v>
      </c>
      <c r="M69" s="463"/>
      <c r="N69" s="463"/>
      <c r="O69" s="462"/>
    </row>
    <row r="70" hidden="1" customHeight="1" spans="1:15">
      <c r="A70" s="446">
        <v>24</v>
      </c>
      <c r="B70" s="446" t="str">
        <f>'[2]1.项目基本信息（必填）'!$E$5</f>
        <v>图书馆</v>
      </c>
      <c r="C70" s="446" t="str">
        <f>'[2]1.项目基本信息（必填）'!$C$4</f>
        <v>04B99113 </v>
      </c>
      <c r="D70" s="446" t="str">
        <f>'[2]1.项目基本信息（必填）'!$C$3</f>
        <v>购买中文报纸</v>
      </c>
      <c r="E70" s="450" t="s">
        <v>188</v>
      </c>
      <c r="F70" s="449" t="s">
        <v>189</v>
      </c>
      <c r="G70" s="450" t="s">
        <v>190</v>
      </c>
      <c r="H70" s="450">
        <v>100</v>
      </c>
      <c r="I70" s="450" t="s">
        <v>191</v>
      </c>
      <c r="J70" s="459"/>
      <c r="K70" s="460">
        <v>26000</v>
      </c>
      <c r="L70" s="463" t="s">
        <v>136</v>
      </c>
      <c r="M70" s="463"/>
      <c r="N70" s="463"/>
      <c r="O70" s="462"/>
    </row>
    <row r="71" hidden="1" customHeight="1" spans="1:15">
      <c r="A71" s="446">
        <v>25</v>
      </c>
      <c r="B71" s="446" t="s">
        <v>156</v>
      </c>
      <c r="C71" s="446" t="s">
        <v>192</v>
      </c>
      <c r="D71" s="446" t="s">
        <v>193</v>
      </c>
      <c r="E71" s="450" t="s">
        <v>194</v>
      </c>
      <c r="F71" s="449" t="s">
        <v>195</v>
      </c>
      <c r="G71" s="450" t="s">
        <v>196</v>
      </c>
      <c r="H71" s="450">
        <v>1080</v>
      </c>
      <c r="I71" s="450" t="s">
        <v>191</v>
      </c>
      <c r="J71" s="459"/>
      <c r="K71" s="460">
        <v>200000</v>
      </c>
      <c r="L71" s="463" t="s">
        <v>47</v>
      </c>
      <c r="M71" s="463"/>
      <c r="N71" s="463"/>
      <c r="O71" s="462"/>
    </row>
    <row r="72" hidden="1" customHeight="1" spans="1:15">
      <c r="A72" s="446">
        <v>26</v>
      </c>
      <c r="B72" s="446" t="s">
        <v>156</v>
      </c>
      <c r="C72" s="446" t="s">
        <v>57</v>
      </c>
      <c r="D72" s="446" t="s">
        <v>197</v>
      </c>
      <c r="E72" s="450" t="s">
        <v>198</v>
      </c>
      <c r="F72" s="449" t="s">
        <v>199</v>
      </c>
      <c r="G72" s="450" t="s">
        <v>200</v>
      </c>
      <c r="H72" s="450">
        <v>20</v>
      </c>
      <c r="I72" s="450" t="s">
        <v>105</v>
      </c>
      <c r="J72" s="459">
        <v>1800</v>
      </c>
      <c r="K72" s="460">
        <v>36000</v>
      </c>
      <c r="L72" s="463" t="s">
        <v>47</v>
      </c>
      <c r="M72" s="463"/>
      <c r="N72" s="463"/>
      <c r="O72" s="462"/>
    </row>
    <row r="73" hidden="1" customHeight="1" spans="1:15">
      <c r="A73" s="446">
        <v>27</v>
      </c>
      <c r="B73" s="446" t="s">
        <v>156</v>
      </c>
      <c r="C73" s="446" t="s">
        <v>57</v>
      </c>
      <c r="D73" s="446" t="s">
        <v>197</v>
      </c>
      <c r="E73" s="450" t="s">
        <v>201</v>
      </c>
      <c r="F73" s="449" t="s">
        <v>202</v>
      </c>
      <c r="G73" s="450" t="s">
        <v>203</v>
      </c>
      <c r="H73" s="450">
        <v>80</v>
      </c>
      <c r="I73" s="450" t="s">
        <v>105</v>
      </c>
      <c r="J73" s="459">
        <v>460</v>
      </c>
      <c r="K73" s="460">
        <v>36800</v>
      </c>
      <c r="L73" s="463" t="s">
        <v>47</v>
      </c>
      <c r="M73" s="463"/>
      <c r="N73" s="463"/>
      <c r="O73" s="462"/>
    </row>
    <row r="74" hidden="1" customHeight="1" spans="1:15">
      <c r="A74" s="446">
        <v>28</v>
      </c>
      <c r="B74" s="446" t="s">
        <v>156</v>
      </c>
      <c r="C74" s="446" t="s">
        <v>57</v>
      </c>
      <c r="D74" s="446" t="s">
        <v>204</v>
      </c>
      <c r="E74" s="450" t="s">
        <v>204</v>
      </c>
      <c r="F74" s="449" t="s">
        <v>205</v>
      </c>
      <c r="G74" s="450" t="s">
        <v>206</v>
      </c>
      <c r="H74" s="450">
        <v>120</v>
      </c>
      <c r="I74" s="450" t="s">
        <v>98</v>
      </c>
      <c r="J74" s="459">
        <v>950</v>
      </c>
      <c r="K74" s="460">
        <v>114000</v>
      </c>
      <c r="L74" s="463" t="s">
        <v>47</v>
      </c>
      <c r="M74" s="463"/>
      <c r="N74" s="463"/>
      <c r="O74" s="462"/>
    </row>
    <row r="75" hidden="1" customHeight="1" spans="1:15">
      <c r="A75" s="446">
        <v>29</v>
      </c>
      <c r="B75" s="446" t="s">
        <v>156</v>
      </c>
      <c r="C75" s="446" t="s">
        <v>57</v>
      </c>
      <c r="D75" s="446" t="s">
        <v>204</v>
      </c>
      <c r="E75" s="450" t="s">
        <v>207</v>
      </c>
      <c r="F75" s="449" t="s">
        <v>205</v>
      </c>
      <c r="G75" s="450" t="s">
        <v>206</v>
      </c>
      <c r="H75" s="450">
        <v>50</v>
      </c>
      <c r="I75" s="450" t="s">
        <v>98</v>
      </c>
      <c r="J75" s="459">
        <v>100</v>
      </c>
      <c r="K75" s="460">
        <v>5000</v>
      </c>
      <c r="L75" s="463" t="s">
        <v>136</v>
      </c>
      <c r="M75" s="463"/>
      <c r="N75" s="463"/>
      <c r="O75" s="462"/>
    </row>
    <row r="76" hidden="1" customHeight="1" spans="1:15">
      <c r="A76" s="446">
        <v>30</v>
      </c>
      <c r="B76" s="446" t="s">
        <v>156</v>
      </c>
      <c r="C76" s="446" t="s">
        <v>57</v>
      </c>
      <c r="D76" s="446" t="s">
        <v>208</v>
      </c>
      <c r="E76" s="450" t="s">
        <v>209</v>
      </c>
      <c r="F76" s="449" t="s">
        <v>77</v>
      </c>
      <c r="G76" s="450" t="s">
        <v>76</v>
      </c>
      <c r="H76" s="450">
        <v>1</v>
      </c>
      <c r="I76" s="450" t="s">
        <v>70</v>
      </c>
      <c r="J76" s="459">
        <v>330000</v>
      </c>
      <c r="K76" s="460">
        <v>330000</v>
      </c>
      <c r="L76" s="463" t="s">
        <v>47</v>
      </c>
      <c r="M76" s="463"/>
      <c r="N76" s="463"/>
      <c r="O76" s="462"/>
    </row>
    <row r="77" hidden="1" customHeight="1" spans="1:15">
      <c r="A77" s="446">
        <v>31</v>
      </c>
      <c r="B77" s="446" t="s">
        <v>156</v>
      </c>
      <c r="C77" s="446" t="s">
        <v>57</v>
      </c>
      <c r="D77" s="446" t="s">
        <v>208</v>
      </c>
      <c r="E77" s="450" t="s">
        <v>210</v>
      </c>
      <c r="F77" s="449" t="s">
        <v>211</v>
      </c>
      <c r="G77" s="450" t="s">
        <v>212</v>
      </c>
      <c r="H77" s="450">
        <v>1</v>
      </c>
      <c r="I77" s="450" t="s">
        <v>70</v>
      </c>
      <c r="J77" s="459">
        <v>240000</v>
      </c>
      <c r="K77" s="460">
        <v>240000</v>
      </c>
      <c r="L77" s="463" t="s">
        <v>47</v>
      </c>
      <c r="M77" s="463"/>
      <c r="N77" s="463"/>
      <c r="O77" s="462"/>
    </row>
    <row r="78" hidden="1" customHeight="1" spans="1:15">
      <c r="A78" s="446">
        <v>32</v>
      </c>
      <c r="B78" s="446" t="s">
        <v>156</v>
      </c>
      <c r="C78" s="446" t="s">
        <v>57</v>
      </c>
      <c r="D78" s="446" t="s">
        <v>208</v>
      </c>
      <c r="E78" s="450" t="s">
        <v>213</v>
      </c>
      <c r="F78" s="449" t="s">
        <v>214</v>
      </c>
      <c r="G78" s="450" t="s">
        <v>215</v>
      </c>
      <c r="H78" s="450">
        <v>1</v>
      </c>
      <c r="I78" s="450" t="s">
        <v>70</v>
      </c>
      <c r="J78" s="459">
        <v>330000</v>
      </c>
      <c r="K78" s="460">
        <v>330000</v>
      </c>
      <c r="L78" s="463" t="s">
        <v>47</v>
      </c>
      <c r="M78" s="463"/>
      <c r="N78" s="463"/>
      <c r="O78" s="462"/>
    </row>
    <row r="79" s="139" customFormat="1" hidden="1" customHeight="1" spans="1:15">
      <c r="A79" s="448"/>
      <c r="B79" s="448"/>
      <c r="C79" s="448"/>
      <c r="D79" s="448" t="s">
        <v>216</v>
      </c>
      <c r="E79" s="454"/>
      <c r="F79" s="455"/>
      <c r="G79" s="454"/>
      <c r="H79" s="454"/>
      <c r="I79" s="454"/>
      <c r="J79" s="464"/>
      <c r="K79" s="465">
        <f>SUM(K80:K82)</f>
        <v>331050</v>
      </c>
      <c r="L79" s="466"/>
      <c r="M79" s="466"/>
      <c r="N79" s="466"/>
      <c r="O79" s="181"/>
    </row>
    <row r="80" hidden="1" customHeight="1" spans="1:15">
      <c r="A80" s="446">
        <v>1</v>
      </c>
      <c r="B80" s="446" t="s">
        <v>217</v>
      </c>
      <c r="C80" s="446" t="s">
        <v>218</v>
      </c>
      <c r="D80" s="446" t="s">
        <v>219</v>
      </c>
      <c r="E80" s="450" t="s">
        <v>220</v>
      </c>
      <c r="F80" s="449"/>
      <c r="G80" s="450"/>
      <c r="H80" s="450">
        <v>507</v>
      </c>
      <c r="I80" s="450" t="s">
        <v>221</v>
      </c>
      <c r="J80" s="459">
        <v>300</v>
      </c>
      <c r="K80" s="460">
        <v>152100</v>
      </c>
      <c r="L80" s="463" t="s">
        <v>136</v>
      </c>
      <c r="M80" s="463"/>
      <c r="N80" s="463"/>
      <c r="O80" s="462"/>
    </row>
    <row r="81" hidden="1" customHeight="1" spans="1:15">
      <c r="A81" s="446">
        <v>2</v>
      </c>
      <c r="B81" s="446" t="s">
        <v>217</v>
      </c>
      <c r="C81" s="446" t="s">
        <v>218</v>
      </c>
      <c r="D81" s="446" t="s">
        <v>219</v>
      </c>
      <c r="E81" s="450" t="s">
        <v>222</v>
      </c>
      <c r="F81" s="449"/>
      <c r="G81" s="450"/>
      <c r="H81" s="450">
        <v>507</v>
      </c>
      <c r="I81" s="450" t="s">
        <v>221</v>
      </c>
      <c r="J81" s="459">
        <v>350</v>
      </c>
      <c r="K81" s="460">
        <v>177450</v>
      </c>
      <c r="L81" s="463" t="s">
        <v>136</v>
      </c>
      <c r="M81" s="463"/>
      <c r="N81" s="463"/>
      <c r="O81" s="462"/>
    </row>
    <row r="82" hidden="1" customHeight="1" spans="1:15">
      <c r="A82" s="446">
        <v>3</v>
      </c>
      <c r="B82" s="446" t="s">
        <v>217</v>
      </c>
      <c r="C82" s="446" t="s">
        <v>218</v>
      </c>
      <c r="D82" s="446" t="s">
        <v>219</v>
      </c>
      <c r="E82" s="450" t="s">
        <v>223</v>
      </c>
      <c r="F82" s="449" t="s">
        <v>224</v>
      </c>
      <c r="G82" s="450" t="s">
        <v>225</v>
      </c>
      <c r="H82" s="450">
        <v>10</v>
      </c>
      <c r="I82" s="450" t="s">
        <v>221</v>
      </c>
      <c r="J82" s="459">
        <v>150</v>
      </c>
      <c r="K82" s="460">
        <v>1500</v>
      </c>
      <c r="L82" s="463" t="s">
        <v>47</v>
      </c>
      <c r="M82" s="463"/>
      <c r="N82" s="463"/>
      <c r="O82" s="462"/>
    </row>
    <row r="83" s="139" customFormat="1" hidden="1" customHeight="1" spans="1:15">
      <c r="A83" s="448"/>
      <c r="B83" s="448"/>
      <c r="C83" s="448"/>
      <c r="D83" s="448" t="s">
        <v>226</v>
      </c>
      <c r="E83" s="454"/>
      <c r="F83" s="455"/>
      <c r="G83" s="454"/>
      <c r="H83" s="454"/>
      <c r="I83" s="454"/>
      <c r="J83" s="464"/>
      <c r="K83" s="465">
        <f>SUM(K84:K85)</f>
        <v>1240000</v>
      </c>
      <c r="L83" s="466"/>
      <c r="M83" s="466"/>
      <c r="N83" s="466"/>
      <c r="O83" s="181"/>
    </row>
    <row r="84" hidden="1" customHeight="1" spans="1:15">
      <c r="A84" s="446">
        <v>1</v>
      </c>
      <c r="B84" s="446" t="s">
        <v>227</v>
      </c>
      <c r="C84" s="446" t="s">
        <v>57</v>
      </c>
      <c r="D84" s="446" t="s">
        <v>228</v>
      </c>
      <c r="E84" s="450" t="s">
        <v>229</v>
      </c>
      <c r="F84" s="449"/>
      <c r="G84" s="450"/>
      <c r="H84" s="450">
        <v>300</v>
      </c>
      <c r="I84" s="450" t="s">
        <v>221</v>
      </c>
      <c r="J84" s="459"/>
      <c r="K84" s="460">
        <v>940000</v>
      </c>
      <c r="L84" s="463"/>
      <c r="M84" s="463"/>
      <c r="N84" s="463"/>
      <c r="O84" s="462"/>
    </row>
    <row r="85" hidden="1" customHeight="1" spans="1:15">
      <c r="A85" s="446">
        <v>2</v>
      </c>
      <c r="B85" s="446" t="s">
        <v>227</v>
      </c>
      <c r="C85" s="446" t="s">
        <v>57</v>
      </c>
      <c r="D85" s="446" t="s">
        <v>228</v>
      </c>
      <c r="E85" s="450" t="s">
        <v>230</v>
      </c>
      <c r="F85" s="449"/>
      <c r="G85" s="450"/>
      <c r="H85" s="450">
        <v>500</v>
      </c>
      <c r="I85" s="450" t="s">
        <v>231</v>
      </c>
      <c r="J85" s="459"/>
      <c r="K85" s="460">
        <v>300000</v>
      </c>
      <c r="L85" s="463"/>
      <c r="M85" s="463"/>
      <c r="N85" s="463"/>
      <c r="O85" s="462"/>
    </row>
    <row r="86" s="139" customFormat="1" hidden="1" customHeight="1" spans="1:15">
      <c r="A86" s="448"/>
      <c r="B86" s="448"/>
      <c r="C86" s="448"/>
      <c r="D86" s="448" t="s">
        <v>232</v>
      </c>
      <c r="E86" s="454"/>
      <c r="F86" s="455"/>
      <c r="G86" s="454"/>
      <c r="H86" s="454"/>
      <c r="I86" s="454"/>
      <c r="J86" s="464"/>
      <c r="K86" s="465"/>
      <c r="L86" s="466"/>
      <c r="M86" s="466"/>
      <c r="N86" s="466"/>
      <c r="O86" s="181"/>
    </row>
    <row r="87" customHeight="1" spans="1:15">
      <c r="A87" s="446">
        <v>1</v>
      </c>
      <c r="B87" s="446" t="s">
        <v>233</v>
      </c>
      <c r="C87" s="446" t="s">
        <v>234</v>
      </c>
      <c r="D87" s="446" t="s">
        <v>235</v>
      </c>
      <c r="E87" s="450" t="s">
        <v>236</v>
      </c>
      <c r="F87" s="449"/>
      <c r="G87" s="450"/>
      <c r="H87" s="450">
        <v>18500</v>
      </c>
      <c r="I87" s="450" t="s">
        <v>231</v>
      </c>
      <c r="J87" s="459">
        <v>30</v>
      </c>
      <c r="K87" s="460">
        <v>555000</v>
      </c>
      <c r="L87" s="463" t="s">
        <v>136</v>
      </c>
      <c r="M87" s="463"/>
      <c r="N87" s="463"/>
      <c r="O87" s="462"/>
    </row>
    <row r="88" customHeight="1" spans="1:15">
      <c r="A88" s="446">
        <v>2</v>
      </c>
      <c r="B88" s="446" t="s">
        <v>233</v>
      </c>
      <c r="C88" s="446" t="s">
        <v>234</v>
      </c>
      <c r="D88" s="446" t="s">
        <v>235</v>
      </c>
      <c r="E88" s="450" t="s">
        <v>237</v>
      </c>
      <c r="F88" s="449" t="s">
        <v>144</v>
      </c>
      <c r="G88" s="450" t="s">
        <v>145</v>
      </c>
      <c r="H88" s="450">
        <v>4500</v>
      </c>
      <c r="I88" s="450" t="s">
        <v>238</v>
      </c>
      <c r="J88" s="459">
        <v>9.5</v>
      </c>
      <c r="K88" s="460">
        <v>42750</v>
      </c>
      <c r="L88" s="463" t="s">
        <v>136</v>
      </c>
      <c r="M88" s="463"/>
      <c r="N88" s="463"/>
      <c r="O88" s="462"/>
    </row>
    <row r="89" customHeight="1" spans="1:15">
      <c r="A89" s="446">
        <v>3</v>
      </c>
      <c r="B89" s="446" t="s">
        <v>233</v>
      </c>
      <c r="C89" s="446" t="s">
        <v>234</v>
      </c>
      <c r="D89" s="446" t="s">
        <v>235</v>
      </c>
      <c r="E89" s="450" t="s">
        <v>239</v>
      </c>
      <c r="F89" s="449"/>
      <c r="G89" s="450"/>
      <c r="H89" s="450">
        <v>13000</v>
      </c>
      <c r="I89" s="450" t="s">
        <v>231</v>
      </c>
      <c r="J89" s="459">
        <v>6</v>
      </c>
      <c r="K89" s="460">
        <v>78000</v>
      </c>
      <c r="L89" s="463" t="s">
        <v>136</v>
      </c>
      <c r="M89" s="463"/>
      <c r="N89" s="463"/>
      <c r="O89" s="462"/>
    </row>
    <row r="90" customHeight="1" spans="1:15">
      <c r="A90" s="446">
        <v>4</v>
      </c>
      <c r="B90" s="446" t="s">
        <v>233</v>
      </c>
      <c r="C90" s="446" t="s">
        <v>240</v>
      </c>
      <c r="D90" s="446" t="s">
        <v>241</v>
      </c>
      <c r="E90" s="450" t="s">
        <v>242</v>
      </c>
      <c r="F90" s="449" t="s">
        <v>144</v>
      </c>
      <c r="G90" s="450" t="s">
        <v>145</v>
      </c>
      <c r="H90" s="450">
        <v>10000</v>
      </c>
      <c r="I90" s="450" t="s">
        <v>105</v>
      </c>
      <c r="J90" s="459">
        <v>1</v>
      </c>
      <c r="K90" s="460">
        <v>10000</v>
      </c>
      <c r="L90" s="463" t="s">
        <v>136</v>
      </c>
      <c r="M90" s="463"/>
      <c r="N90" s="463"/>
      <c r="O90" s="462"/>
    </row>
    <row r="91" customHeight="1" spans="1:15">
      <c r="A91" s="446">
        <v>5</v>
      </c>
      <c r="B91" s="446" t="s">
        <v>233</v>
      </c>
      <c r="C91" s="446" t="s">
        <v>240</v>
      </c>
      <c r="D91" s="446" t="s">
        <v>241</v>
      </c>
      <c r="E91" s="450" t="s">
        <v>243</v>
      </c>
      <c r="F91" s="449" t="s">
        <v>144</v>
      </c>
      <c r="G91" s="450" t="s">
        <v>145</v>
      </c>
      <c r="H91" s="450">
        <v>10000</v>
      </c>
      <c r="I91" s="450" t="s">
        <v>101</v>
      </c>
      <c r="J91" s="459">
        <v>1</v>
      </c>
      <c r="K91" s="460">
        <v>10000</v>
      </c>
      <c r="L91" s="463" t="s">
        <v>136</v>
      </c>
      <c r="M91" s="463"/>
      <c r="N91" s="463"/>
      <c r="O91" s="462"/>
    </row>
    <row r="92" customHeight="1" spans="1:15">
      <c r="A92" s="446">
        <v>6</v>
      </c>
      <c r="B92" s="446" t="s">
        <v>233</v>
      </c>
      <c r="C92" s="446" t="s">
        <v>240</v>
      </c>
      <c r="D92" s="446" t="s">
        <v>241</v>
      </c>
      <c r="E92" s="450" t="s">
        <v>244</v>
      </c>
      <c r="F92" s="449" t="s">
        <v>144</v>
      </c>
      <c r="G92" s="450" t="s">
        <v>145</v>
      </c>
      <c r="H92" s="450">
        <v>10000</v>
      </c>
      <c r="I92" s="450" t="s">
        <v>105</v>
      </c>
      <c r="J92" s="459">
        <v>0.5</v>
      </c>
      <c r="K92" s="460">
        <v>5000</v>
      </c>
      <c r="L92" s="463" t="s">
        <v>136</v>
      </c>
      <c r="M92" s="463"/>
      <c r="N92" s="463"/>
      <c r="O92" s="462"/>
    </row>
    <row r="93" customHeight="1" spans="1:15">
      <c r="A93" s="446">
        <v>7</v>
      </c>
      <c r="B93" s="446" t="s">
        <v>233</v>
      </c>
      <c r="C93" s="446" t="s">
        <v>240</v>
      </c>
      <c r="D93" s="446" t="s">
        <v>241</v>
      </c>
      <c r="E93" s="450" t="s">
        <v>245</v>
      </c>
      <c r="F93" s="449" t="s">
        <v>144</v>
      </c>
      <c r="G93" s="450" t="s">
        <v>145</v>
      </c>
      <c r="H93" s="450">
        <v>8000</v>
      </c>
      <c r="I93" s="450" t="s">
        <v>238</v>
      </c>
      <c r="J93" s="459">
        <v>1.5</v>
      </c>
      <c r="K93" s="460">
        <v>12000</v>
      </c>
      <c r="L93" s="463" t="s">
        <v>136</v>
      </c>
      <c r="M93" s="463"/>
      <c r="N93" s="463"/>
      <c r="O93" s="462"/>
    </row>
    <row r="94" customHeight="1" spans="1:15">
      <c r="A94" s="446">
        <v>8</v>
      </c>
      <c r="B94" s="446" t="s">
        <v>233</v>
      </c>
      <c r="C94" s="446" t="s">
        <v>246</v>
      </c>
      <c r="D94" s="446" t="s">
        <v>247</v>
      </c>
      <c r="E94" s="450" t="s">
        <v>248</v>
      </c>
      <c r="F94" s="449" t="s">
        <v>144</v>
      </c>
      <c r="G94" s="450" t="s">
        <v>145</v>
      </c>
      <c r="H94" s="450">
        <v>5000</v>
      </c>
      <c r="I94" s="450" t="s">
        <v>238</v>
      </c>
      <c r="J94" s="459">
        <v>2</v>
      </c>
      <c r="K94" s="460">
        <v>10000</v>
      </c>
      <c r="L94" s="463" t="s">
        <v>136</v>
      </c>
      <c r="M94" s="463"/>
      <c r="N94" s="463"/>
      <c r="O94" s="462"/>
    </row>
    <row r="95" customFormat="1" customHeight="1" spans="1:15">
      <c r="A95" s="446">
        <v>9</v>
      </c>
      <c r="B95" s="446" t="s">
        <v>233</v>
      </c>
      <c r="C95" s="446" t="s">
        <v>57</v>
      </c>
      <c r="D95" s="446" t="s">
        <v>249</v>
      </c>
      <c r="E95" s="450" t="s">
        <v>68</v>
      </c>
      <c r="F95" s="449" t="s">
        <v>69</v>
      </c>
      <c r="G95" s="450" t="s">
        <v>68</v>
      </c>
      <c r="H95" s="450">
        <v>25</v>
      </c>
      <c r="I95" s="450" t="s">
        <v>70</v>
      </c>
      <c r="J95" s="459">
        <v>6000</v>
      </c>
      <c r="K95" s="460">
        <v>150000</v>
      </c>
      <c r="L95" s="463"/>
      <c r="M95" s="463"/>
      <c r="N95" s="463"/>
      <c r="O95" s="462"/>
    </row>
    <row r="96" customFormat="1" customHeight="1" spans="1:15">
      <c r="A96" s="446">
        <v>10</v>
      </c>
      <c r="B96" s="446" t="s">
        <v>233</v>
      </c>
      <c r="C96" s="446" t="s">
        <v>57</v>
      </c>
      <c r="D96" s="446" t="s">
        <v>249</v>
      </c>
      <c r="E96" s="450" t="s">
        <v>250</v>
      </c>
      <c r="F96" s="449" t="s">
        <v>251</v>
      </c>
      <c r="G96" s="450" t="s">
        <v>250</v>
      </c>
      <c r="H96" s="450">
        <v>2</v>
      </c>
      <c r="I96" s="450" t="s">
        <v>70</v>
      </c>
      <c r="J96" s="459">
        <v>5000</v>
      </c>
      <c r="K96" s="460">
        <v>10000</v>
      </c>
      <c r="L96" s="463"/>
      <c r="M96" s="463"/>
      <c r="N96" s="463"/>
      <c r="O96" s="462"/>
    </row>
    <row r="97" customFormat="1" customHeight="1" spans="1:15">
      <c r="A97" s="446">
        <v>11</v>
      </c>
      <c r="B97" s="446" t="s">
        <v>233</v>
      </c>
      <c r="C97" s="446" t="s">
        <v>57</v>
      </c>
      <c r="D97" s="446" t="s">
        <v>249</v>
      </c>
      <c r="E97" s="450" t="s">
        <v>252</v>
      </c>
      <c r="F97" s="449" t="s">
        <v>253</v>
      </c>
      <c r="G97" s="450" t="s">
        <v>252</v>
      </c>
      <c r="H97" s="450">
        <v>6</v>
      </c>
      <c r="I97" s="450" t="s">
        <v>105</v>
      </c>
      <c r="J97" s="459">
        <v>3000</v>
      </c>
      <c r="K97" s="460">
        <v>18000</v>
      </c>
      <c r="L97" s="463"/>
      <c r="M97" s="463"/>
      <c r="N97" s="463"/>
      <c r="O97" s="462"/>
    </row>
    <row r="98" customFormat="1" customHeight="1" spans="1:15">
      <c r="A98" s="446">
        <v>12</v>
      </c>
      <c r="B98" s="446" t="s">
        <v>233</v>
      </c>
      <c r="C98" s="446" t="s">
        <v>57</v>
      </c>
      <c r="D98" s="446" t="s">
        <v>249</v>
      </c>
      <c r="E98" s="450" t="s">
        <v>111</v>
      </c>
      <c r="F98" s="449" t="s">
        <v>110</v>
      </c>
      <c r="G98" s="450" t="s">
        <v>111</v>
      </c>
      <c r="H98" s="450">
        <v>6</v>
      </c>
      <c r="I98" s="450" t="s">
        <v>105</v>
      </c>
      <c r="J98" s="459">
        <v>300</v>
      </c>
      <c r="K98" s="460">
        <v>1800</v>
      </c>
      <c r="L98" s="463"/>
      <c r="M98" s="463"/>
      <c r="N98" s="463"/>
      <c r="O98" s="462"/>
    </row>
    <row r="99" customFormat="1" customHeight="1" spans="1:15">
      <c r="A99" s="446">
        <v>13</v>
      </c>
      <c r="B99" s="446" t="s">
        <v>233</v>
      </c>
      <c r="C99" s="446" t="s">
        <v>57</v>
      </c>
      <c r="D99" s="446" t="s">
        <v>249</v>
      </c>
      <c r="E99" s="450" t="s">
        <v>128</v>
      </c>
      <c r="F99" s="449" t="s">
        <v>127</v>
      </c>
      <c r="G99" s="450" t="s">
        <v>128</v>
      </c>
      <c r="H99" s="450">
        <v>20</v>
      </c>
      <c r="I99" s="450" t="s">
        <v>101</v>
      </c>
      <c r="J99" s="459">
        <v>500</v>
      </c>
      <c r="K99" s="460">
        <v>10000</v>
      </c>
      <c r="L99" s="463"/>
      <c r="M99" s="463"/>
      <c r="N99" s="463"/>
      <c r="O99" s="462"/>
    </row>
    <row r="100" customFormat="1" customHeight="1" spans="1:15">
      <c r="A100" s="446">
        <v>14</v>
      </c>
      <c r="B100" s="446" t="s">
        <v>233</v>
      </c>
      <c r="C100" s="446" t="s">
        <v>57</v>
      </c>
      <c r="D100" s="446" t="s">
        <v>249</v>
      </c>
      <c r="E100" s="450" t="s">
        <v>254</v>
      </c>
      <c r="F100" s="449" t="s">
        <v>255</v>
      </c>
      <c r="G100" s="450" t="s">
        <v>254</v>
      </c>
      <c r="H100" s="450">
        <v>2</v>
      </c>
      <c r="I100" s="450" t="s">
        <v>256</v>
      </c>
      <c r="J100" s="459">
        <v>1500</v>
      </c>
      <c r="K100" s="460">
        <v>3000</v>
      </c>
      <c r="L100" s="463"/>
      <c r="M100" s="463"/>
      <c r="N100" s="463"/>
      <c r="O100" s="462"/>
    </row>
    <row r="101" customFormat="1" customHeight="1" spans="1:15">
      <c r="A101" s="446">
        <v>15</v>
      </c>
      <c r="B101" s="446" t="s">
        <v>233</v>
      </c>
      <c r="C101" s="446" t="s">
        <v>57</v>
      </c>
      <c r="D101" s="446" t="s">
        <v>249</v>
      </c>
      <c r="E101" s="450" t="s">
        <v>257</v>
      </c>
      <c r="F101" s="449" t="s">
        <v>258</v>
      </c>
      <c r="G101" s="450" t="s">
        <v>83</v>
      </c>
      <c r="H101" s="450">
        <v>5</v>
      </c>
      <c r="I101" s="450" t="s">
        <v>70</v>
      </c>
      <c r="J101" s="459">
        <v>5000</v>
      </c>
      <c r="K101" s="460">
        <v>25000</v>
      </c>
      <c r="L101" s="463"/>
      <c r="M101" s="463"/>
      <c r="N101" s="463"/>
      <c r="O101" s="462"/>
    </row>
    <row r="102" customFormat="1" customHeight="1" spans="1:15">
      <c r="A102" s="446">
        <v>16</v>
      </c>
      <c r="B102" s="446" t="s">
        <v>233</v>
      </c>
      <c r="C102" s="446" t="s">
        <v>57</v>
      </c>
      <c r="D102" s="446" t="s">
        <v>249</v>
      </c>
      <c r="E102" s="450" t="s">
        <v>259</v>
      </c>
      <c r="F102" s="449" t="s">
        <v>260</v>
      </c>
      <c r="G102" s="450" t="s">
        <v>261</v>
      </c>
      <c r="H102" s="450">
        <v>20</v>
      </c>
      <c r="I102" s="450" t="s">
        <v>70</v>
      </c>
      <c r="J102" s="459">
        <v>5500</v>
      </c>
      <c r="K102" s="460">
        <v>110000</v>
      </c>
      <c r="L102" s="463"/>
      <c r="M102" s="463"/>
      <c r="N102" s="463"/>
      <c r="O102" s="462"/>
    </row>
    <row r="103" customFormat="1" customHeight="1" spans="1:15">
      <c r="A103" s="446">
        <v>17</v>
      </c>
      <c r="B103" s="446" t="s">
        <v>233</v>
      </c>
      <c r="C103" s="446" t="s">
        <v>57</v>
      </c>
      <c r="D103" s="446" t="s">
        <v>249</v>
      </c>
      <c r="E103" s="450" t="s">
        <v>262</v>
      </c>
      <c r="F103" s="449" t="s">
        <v>260</v>
      </c>
      <c r="G103" s="450" t="s">
        <v>261</v>
      </c>
      <c r="H103" s="450">
        <v>3</v>
      </c>
      <c r="I103" s="450" t="s">
        <v>70</v>
      </c>
      <c r="J103" s="459">
        <v>15000</v>
      </c>
      <c r="K103" s="460">
        <v>45000</v>
      </c>
      <c r="L103" s="463"/>
      <c r="M103" s="463"/>
      <c r="N103" s="463"/>
      <c r="O103" s="462"/>
    </row>
    <row r="104" customFormat="1" customHeight="1" spans="1:15">
      <c r="A104" s="446">
        <v>18</v>
      </c>
      <c r="B104" s="446" t="s">
        <v>233</v>
      </c>
      <c r="C104" s="446" t="s">
        <v>57</v>
      </c>
      <c r="D104" s="446" t="s">
        <v>249</v>
      </c>
      <c r="E104" s="450" t="s">
        <v>79</v>
      </c>
      <c r="F104" s="449" t="s">
        <v>80</v>
      </c>
      <c r="G104" s="450" t="s">
        <v>79</v>
      </c>
      <c r="H104" s="450">
        <v>2</v>
      </c>
      <c r="I104" s="450" t="s">
        <v>70</v>
      </c>
      <c r="J104" s="459">
        <v>1000</v>
      </c>
      <c r="K104" s="460">
        <v>2000</v>
      </c>
      <c r="L104" s="463"/>
      <c r="M104" s="463"/>
      <c r="N104" s="463"/>
      <c r="O104" s="462"/>
    </row>
    <row r="105" s="139" customFormat="1" hidden="1" customHeight="1" spans="1:15">
      <c r="A105" s="448"/>
      <c r="B105" s="448"/>
      <c r="C105" s="448"/>
      <c r="D105" s="448" t="s">
        <v>263</v>
      </c>
      <c r="E105" s="454"/>
      <c r="F105" s="455"/>
      <c r="G105" s="454"/>
      <c r="H105" s="454"/>
      <c r="I105" s="454"/>
      <c r="J105" s="464"/>
      <c r="K105" s="465">
        <f>SUM(K106:K139)</f>
        <v>7478000</v>
      </c>
      <c r="L105" s="466"/>
      <c r="M105" s="466"/>
      <c r="N105" s="466"/>
      <c r="O105" s="181"/>
    </row>
    <row r="106" hidden="1" customHeight="1" spans="1:15">
      <c r="A106" s="446">
        <v>1</v>
      </c>
      <c r="B106" s="446" t="s">
        <v>264</v>
      </c>
      <c r="C106" s="446" t="s">
        <v>265</v>
      </c>
      <c r="D106" s="446" t="s">
        <v>266</v>
      </c>
      <c r="E106" s="450" t="s">
        <v>267</v>
      </c>
      <c r="F106" s="449" t="s">
        <v>268</v>
      </c>
      <c r="G106" s="450" t="s">
        <v>269</v>
      </c>
      <c r="H106" s="450">
        <v>1</v>
      </c>
      <c r="I106" s="450" t="s">
        <v>46</v>
      </c>
      <c r="J106" s="459">
        <v>2154000</v>
      </c>
      <c r="K106" s="460">
        <v>2083000</v>
      </c>
      <c r="L106" s="463" t="s">
        <v>47</v>
      </c>
      <c r="M106" s="463"/>
      <c r="N106" s="463"/>
      <c r="O106" s="462"/>
    </row>
    <row r="107" hidden="1" customHeight="1" spans="1:15">
      <c r="A107" s="446">
        <v>2</v>
      </c>
      <c r="B107" s="446" t="s">
        <v>264</v>
      </c>
      <c r="C107" s="446" t="s">
        <v>265</v>
      </c>
      <c r="D107" s="446" t="s">
        <v>270</v>
      </c>
      <c r="E107" s="450" t="s">
        <v>270</v>
      </c>
      <c r="F107" s="449" t="s">
        <v>271</v>
      </c>
      <c r="G107" s="450" t="s">
        <v>272</v>
      </c>
      <c r="H107" s="450">
        <v>1</v>
      </c>
      <c r="I107" s="450" t="s">
        <v>46</v>
      </c>
      <c r="J107" s="459">
        <v>120000</v>
      </c>
      <c r="K107" s="460">
        <v>120000</v>
      </c>
      <c r="L107" s="463" t="s">
        <v>47</v>
      </c>
      <c r="M107" s="463"/>
      <c r="N107" s="463"/>
      <c r="O107" s="462"/>
    </row>
    <row r="108" hidden="1" customHeight="1" spans="1:15">
      <c r="A108" s="446">
        <v>3</v>
      </c>
      <c r="B108" s="446" t="s">
        <v>264</v>
      </c>
      <c r="C108" s="446" t="s">
        <v>273</v>
      </c>
      <c r="D108" s="446" t="s">
        <v>274</v>
      </c>
      <c r="E108" s="450" t="s">
        <v>275</v>
      </c>
      <c r="F108" s="449" t="s">
        <v>276</v>
      </c>
      <c r="G108" s="450" t="s">
        <v>277</v>
      </c>
      <c r="H108" s="450">
        <v>2</v>
      </c>
      <c r="I108" s="450" t="s">
        <v>101</v>
      </c>
      <c r="J108" s="459">
        <v>150000</v>
      </c>
      <c r="K108" s="460">
        <v>300000</v>
      </c>
      <c r="L108" s="463" t="s">
        <v>47</v>
      </c>
      <c r="M108" s="463"/>
      <c r="N108" s="463"/>
      <c r="O108" s="462"/>
    </row>
    <row r="109" hidden="1" customHeight="1" spans="1:15">
      <c r="A109" s="446">
        <v>4</v>
      </c>
      <c r="B109" s="446" t="s">
        <v>264</v>
      </c>
      <c r="C109" s="446" t="s">
        <v>273</v>
      </c>
      <c r="D109" s="446" t="s">
        <v>274</v>
      </c>
      <c r="E109" s="450" t="s">
        <v>278</v>
      </c>
      <c r="F109" s="449" t="s">
        <v>279</v>
      </c>
      <c r="G109" s="450" t="s">
        <v>280</v>
      </c>
      <c r="H109" s="450">
        <v>1</v>
      </c>
      <c r="I109" s="450" t="s">
        <v>70</v>
      </c>
      <c r="J109" s="459">
        <v>50000</v>
      </c>
      <c r="K109" s="460">
        <v>50000</v>
      </c>
      <c r="L109" s="463" t="s">
        <v>47</v>
      </c>
      <c r="M109" s="463"/>
      <c r="N109" s="463"/>
      <c r="O109" s="462"/>
    </row>
    <row r="110" hidden="1" customHeight="1" spans="1:15">
      <c r="A110" s="446">
        <v>5</v>
      </c>
      <c r="B110" s="446" t="s">
        <v>264</v>
      </c>
      <c r="C110" s="446" t="s">
        <v>273</v>
      </c>
      <c r="D110" s="446" t="s">
        <v>274</v>
      </c>
      <c r="E110" s="450" t="s">
        <v>281</v>
      </c>
      <c r="F110" s="449" t="s">
        <v>279</v>
      </c>
      <c r="G110" s="450" t="s">
        <v>280</v>
      </c>
      <c r="H110" s="450">
        <v>1</v>
      </c>
      <c r="I110" s="450" t="s">
        <v>70</v>
      </c>
      <c r="J110" s="459">
        <v>50000</v>
      </c>
      <c r="K110" s="460">
        <v>50000</v>
      </c>
      <c r="L110" s="463" t="s">
        <v>47</v>
      </c>
      <c r="M110" s="463"/>
      <c r="N110" s="463"/>
      <c r="O110" s="462"/>
    </row>
    <row r="111" hidden="1" customHeight="1" spans="1:15">
      <c r="A111" s="446">
        <v>6</v>
      </c>
      <c r="B111" s="446" t="s">
        <v>264</v>
      </c>
      <c r="C111" s="446" t="s">
        <v>273</v>
      </c>
      <c r="D111" s="446" t="s">
        <v>274</v>
      </c>
      <c r="E111" s="450" t="s">
        <v>282</v>
      </c>
      <c r="F111" s="449" t="s">
        <v>279</v>
      </c>
      <c r="G111" s="450" t="s">
        <v>280</v>
      </c>
      <c r="H111" s="450">
        <v>1</v>
      </c>
      <c r="I111" s="450" t="s">
        <v>70</v>
      </c>
      <c r="J111" s="459">
        <v>28000</v>
      </c>
      <c r="K111" s="460">
        <v>28000</v>
      </c>
      <c r="L111" s="463" t="s">
        <v>47</v>
      </c>
      <c r="M111" s="463"/>
      <c r="N111" s="463"/>
      <c r="O111" s="462"/>
    </row>
    <row r="112" hidden="1" customHeight="1" spans="1:15">
      <c r="A112" s="446">
        <v>7</v>
      </c>
      <c r="B112" s="446" t="s">
        <v>264</v>
      </c>
      <c r="C112" s="446" t="s">
        <v>273</v>
      </c>
      <c r="D112" s="446" t="s">
        <v>274</v>
      </c>
      <c r="E112" s="450" t="s">
        <v>283</v>
      </c>
      <c r="F112" s="449" t="s">
        <v>279</v>
      </c>
      <c r="G112" s="450" t="s">
        <v>280</v>
      </c>
      <c r="H112" s="450">
        <v>1</v>
      </c>
      <c r="I112" s="450" t="s">
        <v>70</v>
      </c>
      <c r="J112" s="459">
        <v>56000</v>
      </c>
      <c r="K112" s="460">
        <v>56000</v>
      </c>
      <c r="L112" s="463" t="s">
        <v>47</v>
      </c>
      <c r="M112" s="463"/>
      <c r="N112" s="463"/>
      <c r="O112" s="462"/>
    </row>
    <row r="113" hidden="1" customHeight="1" spans="1:15">
      <c r="A113" s="446">
        <v>8</v>
      </c>
      <c r="B113" s="446" t="s">
        <v>264</v>
      </c>
      <c r="C113" s="446" t="s">
        <v>273</v>
      </c>
      <c r="D113" s="446" t="s">
        <v>274</v>
      </c>
      <c r="E113" s="450" t="s">
        <v>284</v>
      </c>
      <c r="F113" s="449" t="s">
        <v>279</v>
      </c>
      <c r="G113" s="450" t="s">
        <v>280</v>
      </c>
      <c r="H113" s="450">
        <v>1</v>
      </c>
      <c r="I113" s="450" t="s">
        <v>70</v>
      </c>
      <c r="J113" s="459">
        <v>20000</v>
      </c>
      <c r="K113" s="460">
        <v>20000</v>
      </c>
      <c r="L113" s="463" t="s">
        <v>47</v>
      </c>
      <c r="M113" s="463"/>
      <c r="N113" s="463"/>
      <c r="O113" s="462"/>
    </row>
    <row r="114" hidden="1" customHeight="1" spans="1:15">
      <c r="A114" s="446">
        <v>9</v>
      </c>
      <c r="B114" s="446" t="s">
        <v>264</v>
      </c>
      <c r="C114" s="446" t="s">
        <v>273</v>
      </c>
      <c r="D114" s="446" t="s">
        <v>274</v>
      </c>
      <c r="E114" s="450" t="s">
        <v>285</v>
      </c>
      <c r="F114" s="449" t="s">
        <v>279</v>
      </c>
      <c r="G114" s="450" t="s">
        <v>280</v>
      </c>
      <c r="H114" s="450">
        <v>1</v>
      </c>
      <c r="I114" s="450" t="s">
        <v>70</v>
      </c>
      <c r="J114" s="459">
        <v>15000</v>
      </c>
      <c r="K114" s="460">
        <v>15000</v>
      </c>
      <c r="L114" s="463" t="s">
        <v>47</v>
      </c>
      <c r="M114" s="463"/>
      <c r="N114" s="463"/>
      <c r="O114" s="462"/>
    </row>
    <row r="115" hidden="1" customHeight="1" spans="1:15">
      <c r="A115" s="446">
        <v>10</v>
      </c>
      <c r="B115" s="446" t="s">
        <v>264</v>
      </c>
      <c r="C115" s="446" t="s">
        <v>273</v>
      </c>
      <c r="D115" s="446" t="s">
        <v>274</v>
      </c>
      <c r="E115" s="450" t="s">
        <v>286</v>
      </c>
      <c r="F115" s="449" t="s">
        <v>279</v>
      </c>
      <c r="G115" s="450" t="s">
        <v>280</v>
      </c>
      <c r="H115" s="450">
        <v>1</v>
      </c>
      <c r="I115" s="450" t="s">
        <v>70</v>
      </c>
      <c r="J115" s="459">
        <v>45000</v>
      </c>
      <c r="K115" s="460">
        <v>45000</v>
      </c>
      <c r="L115" s="463" t="s">
        <v>47</v>
      </c>
      <c r="M115" s="463"/>
      <c r="N115" s="463"/>
      <c r="O115" s="462"/>
    </row>
    <row r="116" hidden="1" customHeight="1" spans="1:15">
      <c r="A116" s="446">
        <v>11</v>
      </c>
      <c r="B116" s="446" t="s">
        <v>264</v>
      </c>
      <c r="C116" s="446" t="s">
        <v>273</v>
      </c>
      <c r="D116" s="446" t="s">
        <v>274</v>
      </c>
      <c r="E116" s="450" t="s">
        <v>287</v>
      </c>
      <c r="F116" s="449" t="s">
        <v>279</v>
      </c>
      <c r="G116" s="450" t="s">
        <v>280</v>
      </c>
      <c r="H116" s="450">
        <v>1</v>
      </c>
      <c r="I116" s="450" t="s">
        <v>70</v>
      </c>
      <c r="J116" s="459">
        <v>14000</v>
      </c>
      <c r="K116" s="460">
        <v>14000</v>
      </c>
      <c r="L116" s="463" t="s">
        <v>47</v>
      </c>
      <c r="M116" s="463"/>
      <c r="N116" s="463"/>
      <c r="O116" s="462"/>
    </row>
    <row r="117" hidden="1" customHeight="1" spans="1:15">
      <c r="A117" s="446">
        <v>12</v>
      </c>
      <c r="B117" s="446" t="s">
        <v>264</v>
      </c>
      <c r="C117" s="446" t="s">
        <v>273</v>
      </c>
      <c r="D117" s="446" t="s">
        <v>274</v>
      </c>
      <c r="E117" s="450" t="s">
        <v>288</v>
      </c>
      <c r="F117" s="449" t="s">
        <v>279</v>
      </c>
      <c r="G117" s="450" t="s">
        <v>280</v>
      </c>
      <c r="H117" s="450">
        <v>1</v>
      </c>
      <c r="I117" s="450" t="s">
        <v>70</v>
      </c>
      <c r="J117" s="459">
        <v>22000</v>
      </c>
      <c r="K117" s="460">
        <v>22000</v>
      </c>
      <c r="L117" s="463" t="s">
        <v>47</v>
      </c>
      <c r="M117" s="463"/>
      <c r="N117" s="463"/>
      <c r="O117" s="462"/>
    </row>
    <row r="118" hidden="1" customHeight="1" spans="1:15">
      <c r="A118" s="446">
        <v>13</v>
      </c>
      <c r="B118" s="446" t="s">
        <v>264</v>
      </c>
      <c r="C118" s="446" t="s">
        <v>273</v>
      </c>
      <c r="D118" s="446" t="s">
        <v>274</v>
      </c>
      <c r="E118" s="450" t="s">
        <v>289</v>
      </c>
      <c r="F118" s="449" t="s">
        <v>279</v>
      </c>
      <c r="G118" s="450" t="s">
        <v>280</v>
      </c>
      <c r="H118" s="450">
        <v>1</v>
      </c>
      <c r="I118" s="450" t="s">
        <v>70</v>
      </c>
      <c r="J118" s="459">
        <v>10000</v>
      </c>
      <c r="K118" s="460">
        <v>10000</v>
      </c>
      <c r="L118" s="463" t="s">
        <v>47</v>
      </c>
      <c r="M118" s="463"/>
      <c r="N118" s="463"/>
      <c r="O118" s="462"/>
    </row>
    <row r="119" hidden="1" customHeight="1" spans="1:15">
      <c r="A119" s="446">
        <v>14</v>
      </c>
      <c r="B119" s="446" t="s">
        <v>264</v>
      </c>
      <c r="C119" s="446" t="s">
        <v>273</v>
      </c>
      <c r="D119" s="446" t="s">
        <v>274</v>
      </c>
      <c r="E119" s="450" t="s">
        <v>290</v>
      </c>
      <c r="F119" s="449" t="s">
        <v>279</v>
      </c>
      <c r="G119" s="450" t="s">
        <v>280</v>
      </c>
      <c r="H119" s="450">
        <v>1</v>
      </c>
      <c r="I119" s="450" t="s">
        <v>70</v>
      </c>
      <c r="J119" s="459">
        <v>17000</v>
      </c>
      <c r="K119" s="460">
        <v>17000</v>
      </c>
      <c r="L119" s="463" t="s">
        <v>47</v>
      </c>
      <c r="M119" s="463"/>
      <c r="N119" s="463"/>
      <c r="O119" s="462"/>
    </row>
    <row r="120" hidden="1" customHeight="1" spans="1:15">
      <c r="A120" s="446">
        <v>15</v>
      </c>
      <c r="B120" s="446" t="s">
        <v>264</v>
      </c>
      <c r="C120" s="446" t="s">
        <v>273</v>
      </c>
      <c r="D120" s="446" t="s">
        <v>274</v>
      </c>
      <c r="E120" s="450" t="s">
        <v>291</v>
      </c>
      <c r="F120" s="449" t="s">
        <v>279</v>
      </c>
      <c r="G120" s="450" t="s">
        <v>280</v>
      </c>
      <c r="H120" s="450">
        <v>1</v>
      </c>
      <c r="I120" s="450" t="s">
        <v>70</v>
      </c>
      <c r="J120" s="459">
        <v>17000</v>
      </c>
      <c r="K120" s="460">
        <v>17000</v>
      </c>
      <c r="L120" s="463" t="s">
        <v>47</v>
      </c>
      <c r="M120" s="463"/>
      <c r="N120" s="463"/>
      <c r="O120" s="462"/>
    </row>
    <row r="121" hidden="1" customHeight="1" spans="1:15">
      <c r="A121" s="446">
        <v>16</v>
      </c>
      <c r="B121" s="446" t="s">
        <v>264</v>
      </c>
      <c r="C121" s="446" t="s">
        <v>273</v>
      </c>
      <c r="D121" s="446" t="s">
        <v>274</v>
      </c>
      <c r="E121" s="450" t="s">
        <v>292</v>
      </c>
      <c r="F121" s="449" t="s">
        <v>279</v>
      </c>
      <c r="G121" s="450" t="s">
        <v>280</v>
      </c>
      <c r="H121" s="450">
        <v>1</v>
      </c>
      <c r="I121" s="450" t="s">
        <v>70</v>
      </c>
      <c r="J121" s="459">
        <v>10000</v>
      </c>
      <c r="K121" s="460">
        <v>10000</v>
      </c>
      <c r="L121" s="463" t="s">
        <v>47</v>
      </c>
      <c r="M121" s="463"/>
      <c r="N121" s="463"/>
      <c r="O121" s="462"/>
    </row>
    <row r="122" hidden="1" customHeight="1" spans="1:15">
      <c r="A122" s="446">
        <v>17</v>
      </c>
      <c r="B122" s="446" t="s">
        <v>264</v>
      </c>
      <c r="C122" s="446" t="s">
        <v>273</v>
      </c>
      <c r="D122" s="446" t="s">
        <v>274</v>
      </c>
      <c r="E122" s="450" t="s">
        <v>293</v>
      </c>
      <c r="F122" s="449" t="s">
        <v>279</v>
      </c>
      <c r="G122" s="450" t="s">
        <v>280</v>
      </c>
      <c r="H122" s="450">
        <v>1</v>
      </c>
      <c r="I122" s="450" t="s">
        <v>70</v>
      </c>
      <c r="J122" s="459">
        <v>8000</v>
      </c>
      <c r="K122" s="460">
        <v>8000</v>
      </c>
      <c r="L122" s="463" t="s">
        <v>47</v>
      </c>
      <c r="M122" s="463"/>
      <c r="N122" s="463"/>
      <c r="O122" s="462"/>
    </row>
    <row r="123" hidden="1" customHeight="1" spans="1:15">
      <c r="A123" s="446">
        <v>18</v>
      </c>
      <c r="B123" s="446" t="s">
        <v>264</v>
      </c>
      <c r="C123" s="446" t="s">
        <v>273</v>
      </c>
      <c r="D123" s="446" t="s">
        <v>274</v>
      </c>
      <c r="E123" s="450" t="s">
        <v>294</v>
      </c>
      <c r="F123" s="449" t="s">
        <v>279</v>
      </c>
      <c r="G123" s="450" t="s">
        <v>280</v>
      </c>
      <c r="H123" s="450">
        <v>2</v>
      </c>
      <c r="I123" s="450" t="s">
        <v>70</v>
      </c>
      <c r="J123" s="459">
        <v>24000</v>
      </c>
      <c r="K123" s="460">
        <v>48000</v>
      </c>
      <c r="L123" s="463" t="s">
        <v>47</v>
      </c>
      <c r="M123" s="463"/>
      <c r="N123" s="463"/>
      <c r="O123" s="462"/>
    </row>
    <row r="124" hidden="1" customHeight="1" spans="1:15">
      <c r="A124" s="446">
        <v>19</v>
      </c>
      <c r="B124" s="446" t="s">
        <v>264</v>
      </c>
      <c r="C124" s="446" t="s">
        <v>57</v>
      </c>
      <c r="D124" s="446" t="s">
        <v>295</v>
      </c>
      <c r="E124" s="450" t="s">
        <v>296</v>
      </c>
      <c r="F124" s="449" t="s">
        <v>276</v>
      </c>
      <c r="G124" s="450" t="s">
        <v>277</v>
      </c>
      <c r="H124" s="450">
        <v>1</v>
      </c>
      <c r="I124" s="450" t="s">
        <v>46</v>
      </c>
      <c r="J124" s="459">
        <v>100000</v>
      </c>
      <c r="K124" s="460">
        <v>100000</v>
      </c>
      <c r="L124" s="463" t="s">
        <v>47</v>
      </c>
      <c r="M124" s="463"/>
      <c r="N124" s="463"/>
      <c r="O124" s="462"/>
    </row>
    <row r="125" hidden="1" customHeight="1" spans="1:15">
      <c r="A125" s="446">
        <v>20</v>
      </c>
      <c r="B125" s="446" t="s">
        <v>264</v>
      </c>
      <c r="C125" s="446" t="s">
        <v>57</v>
      </c>
      <c r="D125" s="446" t="s">
        <v>295</v>
      </c>
      <c r="E125" s="450" t="s">
        <v>297</v>
      </c>
      <c r="F125" s="449" t="s">
        <v>298</v>
      </c>
      <c r="G125" s="450" t="s">
        <v>299</v>
      </c>
      <c r="H125" s="450">
        <v>1</v>
      </c>
      <c r="I125" s="450" t="s">
        <v>70</v>
      </c>
      <c r="J125" s="459">
        <v>100000</v>
      </c>
      <c r="K125" s="460">
        <v>100000</v>
      </c>
      <c r="L125" s="463" t="s">
        <v>47</v>
      </c>
      <c r="M125" s="463"/>
      <c r="N125" s="463"/>
      <c r="O125" s="462"/>
    </row>
    <row r="126" hidden="1" customHeight="1" spans="1:15">
      <c r="A126" s="446">
        <v>21</v>
      </c>
      <c r="B126" s="446" t="s">
        <v>264</v>
      </c>
      <c r="C126" s="446" t="s">
        <v>57</v>
      </c>
      <c r="D126" s="446" t="s">
        <v>295</v>
      </c>
      <c r="E126" s="450" t="s">
        <v>300</v>
      </c>
      <c r="F126" s="449" t="s">
        <v>298</v>
      </c>
      <c r="G126" s="450" t="s">
        <v>299</v>
      </c>
      <c r="H126" s="450">
        <v>1</v>
      </c>
      <c r="I126" s="450" t="s">
        <v>70</v>
      </c>
      <c r="J126" s="459">
        <v>100000</v>
      </c>
      <c r="K126" s="460">
        <v>100000</v>
      </c>
      <c r="L126" s="463" t="s">
        <v>47</v>
      </c>
      <c r="M126" s="463"/>
      <c r="N126" s="463"/>
      <c r="O126" s="462"/>
    </row>
    <row r="127" hidden="1" customHeight="1" spans="1:15">
      <c r="A127" s="446">
        <v>22</v>
      </c>
      <c r="B127" s="446" t="s">
        <v>264</v>
      </c>
      <c r="C127" s="446" t="s">
        <v>57</v>
      </c>
      <c r="D127" s="446" t="s">
        <v>295</v>
      </c>
      <c r="E127" s="450" t="s">
        <v>301</v>
      </c>
      <c r="F127" s="449" t="s">
        <v>298</v>
      </c>
      <c r="G127" s="450" t="s">
        <v>299</v>
      </c>
      <c r="H127" s="450">
        <v>1</v>
      </c>
      <c r="I127" s="450" t="s">
        <v>46</v>
      </c>
      <c r="J127" s="459">
        <v>6000</v>
      </c>
      <c r="K127" s="460">
        <v>6000</v>
      </c>
      <c r="L127" s="463" t="s">
        <v>47</v>
      </c>
      <c r="M127" s="463"/>
      <c r="N127" s="463"/>
      <c r="O127" s="462"/>
    </row>
    <row r="128" hidden="1" customHeight="1" spans="1:15">
      <c r="A128" s="446">
        <v>23</v>
      </c>
      <c r="B128" s="446" t="s">
        <v>264</v>
      </c>
      <c r="C128" s="446" t="s">
        <v>57</v>
      </c>
      <c r="D128" s="446" t="s">
        <v>295</v>
      </c>
      <c r="E128" s="450" t="s">
        <v>302</v>
      </c>
      <c r="F128" s="449" t="s">
        <v>298</v>
      </c>
      <c r="G128" s="450" t="s">
        <v>299</v>
      </c>
      <c r="H128" s="450">
        <v>1</v>
      </c>
      <c r="I128" s="450" t="s">
        <v>70</v>
      </c>
      <c r="J128" s="459">
        <v>80000</v>
      </c>
      <c r="K128" s="460">
        <v>80000</v>
      </c>
      <c r="L128" s="463" t="s">
        <v>47</v>
      </c>
      <c r="M128" s="463"/>
      <c r="N128" s="463"/>
      <c r="O128" s="462"/>
    </row>
    <row r="129" hidden="1" customHeight="1" spans="1:15">
      <c r="A129" s="446">
        <v>24</v>
      </c>
      <c r="B129" s="446" t="s">
        <v>264</v>
      </c>
      <c r="C129" s="446" t="s">
        <v>57</v>
      </c>
      <c r="D129" s="446" t="s">
        <v>295</v>
      </c>
      <c r="E129" s="450" t="s">
        <v>303</v>
      </c>
      <c r="F129" s="449" t="s">
        <v>298</v>
      </c>
      <c r="G129" s="450" t="s">
        <v>299</v>
      </c>
      <c r="H129" s="450">
        <v>1</v>
      </c>
      <c r="I129" s="450" t="s">
        <v>70</v>
      </c>
      <c r="J129" s="459">
        <v>70000</v>
      </c>
      <c r="K129" s="460">
        <v>70000</v>
      </c>
      <c r="L129" s="463" t="s">
        <v>47</v>
      </c>
      <c r="M129" s="463"/>
      <c r="N129" s="463"/>
      <c r="O129" s="462"/>
    </row>
    <row r="130" hidden="1" customHeight="1" spans="1:15">
      <c r="A130" s="446">
        <v>25</v>
      </c>
      <c r="B130" s="446" t="s">
        <v>264</v>
      </c>
      <c r="C130" s="446" t="s">
        <v>57</v>
      </c>
      <c r="D130" s="446" t="s">
        <v>295</v>
      </c>
      <c r="E130" s="450" t="s">
        <v>304</v>
      </c>
      <c r="F130" s="449" t="s">
        <v>298</v>
      </c>
      <c r="G130" s="450" t="s">
        <v>299</v>
      </c>
      <c r="H130" s="450">
        <v>1</v>
      </c>
      <c r="I130" s="450" t="s">
        <v>46</v>
      </c>
      <c r="J130" s="459">
        <v>70000</v>
      </c>
      <c r="K130" s="460">
        <v>70000</v>
      </c>
      <c r="L130" s="463" t="s">
        <v>47</v>
      </c>
      <c r="M130" s="463"/>
      <c r="N130" s="463"/>
      <c r="O130" s="462"/>
    </row>
    <row r="131" hidden="1" customHeight="1" spans="1:15">
      <c r="A131" s="446">
        <v>26</v>
      </c>
      <c r="B131" s="446" t="s">
        <v>264</v>
      </c>
      <c r="C131" s="446" t="s">
        <v>57</v>
      </c>
      <c r="D131" s="446" t="s">
        <v>295</v>
      </c>
      <c r="E131" s="450" t="s">
        <v>305</v>
      </c>
      <c r="F131" s="449" t="s">
        <v>298</v>
      </c>
      <c r="G131" s="450" t="s">
        <v>299</v>
      </c>
      <c r="H131" s="450">
        <v>1</v>
      </c>
      <c r="I131" s="450" t="s">
        <v>46</v>
      </c>
      <c r="J131" s="459">
        <v>70000</v>
      </c>
      <c r="K131" s="460">
        <v>70000</v>
      </c>
      <c r="L131" s="463" t="s">
        <v>47</v>
      </c>
      <c r="M131" s="463"/>
      <c r="N131" s="463"/>
      <c r="O131" s="462"/>
    </row>
    <row r="132" hidden="1" customHeight="1" spans="1:15">
      <c r="A132" s="446">
        <v>27</v>
      </c>
      <c r="B132" s="446" t="s">
        <v>264</v>
      </c>
      <c r="C132" s="446" t="s">
        <v>57</v>
      </c>
      <c r="D132" s="446" t="s">
        <v>295</v>
      </c>
      <c r="E132" s="450" t="s">
        <v>306</v>
      </c>
      <c r="F132" s="449" t="s">
        <v>298</v>
      </c>
      <c r="G132" s="450" t="s">
        <v>299</v>
      </c>
      <c r="H132" s="450">
        <v>1</v>
      </c>
      <c r="I132" s="450" t="s">
        <v>46</v>
      </c>
      <c r="J132" s="459">
        <v>4000</v>
      </c>
      <c r="K132" s="460">
        <v>4000</v>
      </c>
      <c r="L132" s="463" t="s">
        <v>47</v>
      </c>
      <c r="M132" s="463"/>
      <c r="N132" s="463"/>
      <c r="O132" s="462"/>
    </row>
    <row r="133" hidden="1" customHeight="1" spans="1:15">
      <c r="A133" s="446">
        <v>28</v>
      </c>
      <c r="B133" s="446" t="s">
        <v>264</v>
      </c>
      <c r="C133" s="446" t="s">
        <v>57</v>
      </c>
      <c r="D133" s="446" t="s">
        <v>295</v>
      </c>
      <c r="E133" s="450" t="s">
        <v>307</v>
      </c>
      <c r="F133" s="449" t="s">
        <v>298</v>
      </c>
      <c r="G133" s="450" t="s">
        <v>299</v>
      </c>
      <c r="H133" s="450">
        <v>1</v>
      </c>
      <c r="I133" s="450" t="s">
        <v>46</v>
      </c>
      <c r="J133" s="459">
        <v>100000</v>
      </c>
      <c r="K133" s="460">
        <v>100000</v>
      </c>
      <c r="L133" s="463" t="s">
        <v>47</v>
      </c>
      <c r="M133" s="463"/>
      <c r="N133" s="463"/>
      <c r="O133" s="462"/>
    </row>
    <row r="134" hidden="1" customHeight="1" spans="1:15">
      <c r="A134" s="446">
        <v>29</v>
      </c>
      <c r="B134" s="446" t="s">
        <v>264</v>
      </c>
      <c r="C134" s="446" t="s">
        <v>57</v>
      </c>
      <c r="D134" s="446" t="s">
        <v>308</v>
      </c>
      <c r="E134" s="450" t="s">
        <v>309</v>
      </c>
      <c r="F134" s="449" t="s">
        <v>310</v>
      </c>
      <c r="G134" s="450" t="s">
        <v>311</v>
      </c>
      <c r="H134" s="450">
        <v>1</v>
      </c>
      <c r="I134" s="450" t="s">
        <v>46</v>
      </c>
      <c r="J134" s="459">
        <v>780000</v>
      </c>
      <c r="K134" s="460">
        <v>780000</v>
      </c>
      <c r="L134" s="463" t="s">
        <v>47</v>
      </c>
      <c r="M134" s="463"/>
      <c r="N134" s="463"/>
      <c r="O134" s="462"/>
    </row>
    <row r="135" hidden="1" customHeight="1" spans="1:15">
      <c r="A135" s="446">
        <v>30</v>
      </c>
      <c r="B135" s="446" t="s">
        <v>264</v>
      </c>
      <c r="C135" s="446" t="s">
        <v>57</v>
      </c>
      <c r="D135" s="446" t="s">
        <v>312</v>
      </c>
      <c r="E135" s="450" t="s">
        <v>313</v>
      </c>
      <c r="F135" s="449" t="s">
        <v>314</v>
      </c>
      <c r="G135" s="450" t="s">
        <v>315</v>
      </c>
      <c r="H135" s="450">
        <v>1</v>
      </c>
      <c r="I135" s="450" t="s">
        <v>46</v>
      </c>
      <c r="J135" s="459">
        <v>40000</v>
      </c>
      <c r="K135" s="460">
        <v>40000</v>
      </c>
      <c r="L135" s="463"/>
      <c r="M135" s="463"/>
      <c r="N135" s="463"/>
      <c r="O135" s="462"/>
    </row>
    <row r="136" hidden="1" customHeight="1" spans="1:15">
      <c r="A136" s="446">
        <v>31</v>
      </c>
      <c r="B136" s="446" t="s">
        <v>264</v>
      </c>
      <c r="C136" s="446" t="s">
        <v>57</v>
      </c>
      <c r="D136" s="446" t="s">
        <v>316</v>
      </c>
      <c r="E136" s="450" t="s">
        <v>88</v>
      </c>
      <c r="F136" s="449" t="s">
        <v>89</v>
      </c>
      <c r="G136" s="450" t="s">
        <v>88</v>
      </c>
      <c r="H136" s="450">
        <v>1</v>
      </c>
      <c r="I136" s="450" t="s">
        <v>70</v>
      </c>
      <c r="J136" s="459">
        <v>50000</v>
      </c>
      <c r="K136" s="460">
        <v>50000</v>
      </c>
      <c r="L136" s="463" t="s">
        <v>47</v>
      </c>
      <c r="M136" s="463"/>
      <c r="N136" s="463"/>
      <c r="O136" s="462"/>
    </row>
    <row r="137" hidden="1" customHeight="1" spans="1:15">
      <c r="A137" s="446">
        <v>32</v>
      </c>
      <c r="B137" s="446" t="s">
        <v>264</v>
      </c>
      <c r="C137" s="446" t="s">
        <v>57</v>
      </c>
      <c r="D137" s="446" t="s">
        <v>316</v>
      </c>
      <c r="E137" s="450" t="s">
        <v>317</v>
      </c>
      <c r="F137" s="449" t="s">
        <v>214</v>
      </c>
      <c r="G137" s="450" t="s">
        <v>317</v>
      </c>
      <c r="H137" s="450">
        <v>2</v>
      </c>
      <c r="I137" s="450" t="s">
        <v>70</v>
      </c>
      <c r="J137" s="459">
        <v>22500</v>
      </c>
      <c r="K137" s="460">
        <v>45000</v>
      </c>
      <c r="L137" s="463" t="s">
        <v>47</v>
      </c>
      <c r="M137" s="463"/>
      <c r="N137" s="463"/>
      <c r="O137" s="462"/>
    </row>
    <row r="138" hidden="1" customHeight="1" spans="1:15">
      <c r="A138" s="446">
        <v>33</v>
      </c>
      <c r="B138" s="446" t="s">
        <v>264</v>
      </c>
      <c r="C138" s="446" t="s">
        <v>57</v>
      </c>
      <c r="D138" s="446" t="s">
        <v>318</v>
      </c>
      <c r="E138" s="450" t="s">
        <v>318</v>
      </c>
      <c r="F138" s="449"/>
      <c r="G138" s="450"/>
      <c r="H138" s="450">
        <v>1</v>
      </c>
      <c r="I138" s="450" t="s">
        <v>135</v>
      </c>
      <c r="J138" s="459">
        <v>1950000</v>
      </c>
      <c r="K138" s="460">
        <v>1950000</v>
      </c>
      <c r="L138" s="463"/>
      <c r="M138" s="463"/>
      <c r="N138" s="463"/>
      <c r="O138" s="462"/>
    </row>
    <row r="139" hidden="1" customHeight="1" spans="1:15">
      <c r="A139" s="446">
        <v>34</v>
      </c>
      <c r="B139" s="446" t="s">
        <v>264</v>
      </c>
      <c r="C139" s="446" t="s">
        <v>57</v>
      </c>
      <c r="D139" s="446" t="s">
        <v>319</v>
      </c>
      <c r="E139" s="450" t="s">
        <v>319</v>
      </c>
      <c r="F139" s="449"/>
      <c r="G139" s="450"/>
      <c r="H139" s="450">
        <v>1</v>
      </c>
      <c r="I139" s="450" t="s">
        <v>135</v>
      </c>
      <c r="J139" s="459">
        <v>1000000</v>
      </c>
      <c r="K139" s="460">
        <v>1000000</v>
      </c>
      <c r="L139" s="463"/>
      <c r="M139" s="463"/>
      <c r="N139" s="463"/>
      <c r="O139" s="462"/>
    </row>
    <row r="140" s="139" customFormat="1" hidden="1" customHeight="1" spans="1:15">
      <c r="A140" s="448"/>
      <c r="B140" s="448"/>
      <c r="C140" s="448"/>
      <c r="D140" s="448" t="s">
        <v>320</v>
      </c>
      <c r="E140" s="454"/>
      <c r="F140" s="455"/>
      <c r="G140" s="454"/>
      <c r="H140" s="454"/>
      <c r="I140" s="454"/>
      <c r="J140" s="464"/>
      <c r="K140" s="465">
        <f>SUM(K141:K142)</f>
        <v>920000</v>
      </c>
      <c r="L140" s="466"/>
      <c r="M140" s="466"/>
      <c r="N140" s="466"/>
      <c r="O140" s="181"/>
    </row>
    <row r="141" hidden="1" customHeight="1" spans="1:15">
      <c r="A141" s="446">
        <v>1</v>
      </c>
      <c r="B141" s="446" t="s">
        <v>321</v>
      </c>
      <c r="C141" s="446" t="s">
        <v>322</v>
      </c>
      <c r="D141" s="446" t="s">
        <v>323</v>
      </c>
      <c r="E141" s="450" t="s">
        <v>145</v>
      </c>
      <c r="F141" s="449" t="s">
        <v>144</v>
      </c>
      <c r="G141" s="450" t="s">
        <v>323</v>
      </c>
      <c r="H141" s="450"/>
      <c r="I141" s="450" t="s">
        <v>324</v>
      </c>
      <c r="J141" s="459"/>
      <c r="K141" s="460">
        <v>20000</v>
      </c>
      <c r="L141" s="463" t="s">
        <v>47</v>
      </c>
      <c r="M141" s="463"/>
      <c r="N141" s="463"/>
      <c r="O141" s="462"/>
    </row>
    <row r="142" hidden="1" customHeight="1" spans="1:15">
      <c r="A142" s="446">
        <v>2</v>
      </c>
      <c r="B142" s="446" t="s">
        <v>321</v>
      </c>
      <c r="C142" s="446" t="s">
        <v>325</v>
      </c>
      <c r="D142" s="446" t="s">
        <v>326</v>
      </c>
      <c r="E142" s="450" t="s">
        <v>327</v>
      </c>
      <c r="F142" s="449" t="s">
        <v>328</v>
      </c>
      <c r="G142" s="450" t="s">
        <v>326</v>
      </c>
      <c r="H142" s="450"/>
      <c r="I142" s="450" t="s">
        <v>221</v>
      </c>
      <c r="J142" s="459"/>
      <c r="K142" s="460">
        <v>900000</v>
      </c>
      <c r="L142" s="463" t="s">
        <v>47</v>
      </c>
      <c r="M142" s="463"/>
      <c r="N142" s="463"/>
      <c r="O142" s="462"/>
    </row>
    <row r="143" s="139" customFormat="1" hidden="1" customHeight="1" spans="1:15">
      <c r="A143" s="448"/>
      <c r="B143" s="448"/>
      <c r="C143" s="448"/>
      <c r="D143" s="448" t="s">
        <v>329</v>
      </c>
      <c r="E143" s="454"/>
      <c r="F143" s="455"/>
      <c r="G143" s="454"/>
      <c r="H143" s="454"/>
      <c r="I143" s="454"/>
      <c r="J143" s="464"/>
      <c r="K143" s="465">
        <f>SUM(K144:K150)</f>
        <v>173695</v>
      </c>
      <c r="L143" s="466"/>
      <c r="M143" s="466"/>
      <c r="N143" s="466"/>
      <c r="O143" s="181"/>
    </row>
    <row r="144" hidden="1" customHeight="1" spans="1:15">
      <c r="A144" s="446">
        <v>1</v>
      </c>
      <c r="B144" s="446" t="s">
        <v>330</v>
      </c>
      <c r="C144" s="446" t="s">
        <v>331</v>
      </c>
      <c r="D144" s="446" t="s">
        <v>332</v>
      </c>
      <c r="E144" s="450" t="s">
        <v>332</v>
      </c>
      <c r="F144" s="449"/>
      <c r="G144" s="450" t="s">
        <v>332</v>
      </c>
      <c r="H144" s="450">
        <v>1</v>
      </c>
      <c r="I144" s="450" t="s">
        <v>46</v>
      </c>
      <c r="J144" s="459">
        <v>75000</v>
      </c>
      <c r="K144" s="460">
        <v>75000</v>
      </c>
      <c r="L144" s="463" t="s">
        <v>136</v>
      </c>
      <c r="M144" s="463"/>
      <c r="N144" s="463"/>
      <c r="O144" s="462"/>
    </row>
    <row r="145" hidden="1" customHeight="1" spans="1:15">
      <c r="A145" s="446">
        <v>2</v>
      </c>
      <c r="B145" s="446" t="s">
        <v>330</v>
      </c>
      <c r="C145" s="446" t="s">
        <v>333</v>
      </c>
      <c r="D145" s="446" t="s">
        <v>334</v>
      </c>
      <c r="E145" s="450" t="s">
        <v>335</v>
      </c>
      <c r="F145" s="449" t="s">
        <v>336</v>
      </c>
      <c r="G145" s="450" t="s">
        <v>335</v>
      </c>
      <c r="H145" s="450">
        <v>2000</v>
      </c>
      <c r="I145" s="450" t="s">
        <v>238</v>
      </c>
      <c r="J145" s="459">
        <v>13.5</v>
      </c>
      <c r="K145" s="460">
        <v>27000</v>
      </c>
      <c r="L145" s="463" t="s">
        <v>136</v>
      </c>
      <c r="M145" s="463"/>
      <c r="N145" s="463"/>
      <c r="O145" s="462"/>
    </row>
    <row r="146" hidden="1" customHeight="1" spans="1:15">
      <c r="A146" s="446">
        <v>3</v>
      </c>
      <c r="B146" s="446" t="s">
        <v>330</v>
      </c>
      <c r="C146" s="446" t="s">
        <v>333</v>
      </c>
      <c r="D146" s="446" t="s">
        <v>334</v>
      </c>
      <c r="E146" s="450" t="s">
        <v>337</v>
      </c>
      <c r="F146" s="449" t="s">
        <v>336</v>
      </c>
      <c r="G146" s="450" t="s">
        <v>337</v>
      </c>
      <c r="H146" s="450">
        <v>2000</v>
      </c>
      <c r="I146" s="450" t="s">
        <v>231</v>
      </c>
      <c r="J146" s="459">
        <v>3.5</v>
      </c>
      <c r="K146" s="460">
        <v>7000</v>
      </c>
      <c r="L146" s="463" t="s">
        <v>136</v>
      </c>
      <c r="M146" s="463"/>
      <c r="N146" s="463"/>
      <c r="O146" s="462"/>
    </row>
    <row r="147" hidden="1" customHeight="1" spans="1:15">
      <c r="A147" s="446">
        <v>4</v>
      </c>
      <c r="B147" s="446" t="s">
        <v>330</v>
      </c>
      <c r="C147" s="446" t="s">
        <v>333</v>
      </c>
      <c r="D147" s="446" t="s">
        <v>334</v>
      </c>
      <c r="E147" s="450" t="s">
        <v>338</v>
      </c>
      <c r="F147" s="449" t="s">
        <v>336</v>
      </c>
      <c r="G147" s="450" t="s">
        <v>338</v>
      </c>
      <c r="H147" s="450">
        <v>4000</v>
      </c>
      <c r="I147" s="450" t="s">
        <v>231</v>
      </c>
      <c r="J147" s="459">
        <v>0.95</v>
      </c>
      <c r="K147" s="460">
        <v>3800</v>
      </c>
      <c r="L147" s="463" t="s">
        <v>136</v>
      </c>
      <c r="M147" s="463"/>
      <c r="N147" s="463"/>
      <c r="O147" s="462"/>
    </row>
    <row r="148" hidden="1" customHeight="1" spans="1:15">
      <c r="A148" s="446">
        <v>5</v>
      </c>
      <c r="B148" s="446" t="s">
        <v>330</v>
      </c>
      <c r="C148" s="446" t="s">
        <v>333</v>
      </c>
      <c r="D148" s="446" t="s">
        <v>334</v>
      </c>
      <c r="E148" s="450" t="s">
        <v>339</v>
      </c>
      <c r="F148" s="449" t="s">
        <v>336</v>
      </c>
      <c r="G148" s="450" t="s">
        <v>339</v>
      </c>
      <c r="H148" s="450">
        <v>3500</v>
      </c>
      <c r="I148" s="450" t="s">
        <v>231</v>
      </c>
      <c r="J148" s="459">
        <v>2.95</v>
      </c>
      <c r="K148" s="460">
        <v>10325</v>
      </c>
      <c r="L148" s="463" t="s">
        <v>136</v>
      </c>
      <c r="M148" s="463"/>
      <c r="N148" s="463"/>
      <c r="O148" s="462"/>
    </row>
    <row r="149" hidden="1" customHeight="1" spans="1:15">
      <c r="A149" s="446">
        <v>6</v>
      </c>
      <c r="B149" s="446" t="s">
        <v>330</v>
      </c>
      <c r="C149" s="446" t="s">
        <v>333</v>
      </c>
      <c r="D149" s="446" t="s">
        <v>334</v>
      </c>
      <c r="E149" s="450" t="s">
        <v>340</v>
      </c>
      <c r="F149" s="449" t="s">
        <v>336</v>
      </c>
      <c r="G149" s="450" t="s">
        <v>340</v>
      </c>
      <c r="H149" s="450">
        <v>2</v>
      </c>
      <c r="I149" s="450" t="s">
        <v>101</v>
      </c>
      <c r="J149" s="459">
        <v>285</v>
      </c>
      <c r="K149" s="460">
        <v>570</v>
      </c>
      <c r="L149" s="463" t="s">
        <v>136</v>
      </c>
      <c r="M149" s="463"/>
      <c r="N149" s="463"/>
      <c r="O149" s="462"/>
    </row>
    <row r="150" hidden="1" customHeight="1" spans="1:15">
      <c r="A150" s="446">
        <v>7</v>
      </c>
      <c r="B150" s="446" t="s">
        <v>330</v>
      </c>
      <c r="C150" s="446" t="s">
        <v>341</v>
      </c>
      <c r="D150" s="446" t="s">
        <v>342</v>
      </c>
      <c r="E150" s="450" t="s">
        <v>343</v>
      </c>
      <c r="F150" s="449" t="s">
        <v>344</v>
      </c>
      <c r="G150" s="450" t="s">
        <v>343</v>
      </c>
      <c r="H150" s="450">
        <v>2</v>
      </c>
      <c r="I150" s="450" t="s">
        <v>101</v>
      </c>
      <c r="J150" s="459">
        <v>25000</v>
      </c>
      <c r="K150" s="460">
        <v>50000</v>
      </c>
      <c r="L150" s="463" t="s">
        <v>136</v>
      </c>
      <c r="M150" s="463"/>
      <c r="N150" s="463"/>
      <c r="O150" s="462"/>
    </row>
    <row r="151" s="139" customFormat="1" hidden="1" customHeight="1" spans="1:15">
      <c r="A151" s="448"/>
      <c r="B151" s="448"/>
      <c r="C151" s="448"/>
      <c r="D151" s="448" t="s">
        <v>345</v>
      </c>
      <c r="E151" s="454"/>
      <c r="F151" s="455"/>
      <c r="G151" s="454"/>
      <c r="H151" s="454"/>
      <c r="I151" s="454"/>
      <c r="J151" s="464"/>
      <c r="K151" s="465">
        <f>SUM(K152:K2977)</f>
        <v>5550000</v>
      </c>
      <c r="L151" s="466"/>
      <c r="M151" s="466"/>
      <c r="N151" s="466"/>
      <c r="O151" s="181"/>
    </row>
    <row r="152" hidden="1" customHeight="1" spans="1:15">
      <c r="A152" s="446">
        <v>1</v>
      </c>
      <c r="B152" s="446" t="s">
        <v>346</v>
      </c>
      <c r="C152" s="446" t="s">
        <v>57</v>
      </c>
      <c r="D152" s="446" t="s">
        <v>347</v>
      </c>
      <c r="E152" s="450" t="s">
        <v>348</v>
      </c>
      <c r="F152" s="449" t="s">
        <v>349</v>
      </c>
      <c r="G152" s="450" t="s">
        <v>350</v>
      </c>
      <c r="H152" s="450" t="s">
        <v>351</v>
      </c>
      <c r="I152" s="450" t="s">
        <v>70</v>
      </c>
      <c r="J152" s="459" t="s">
        <v>352</v>
      </c>
      <c r="K152" s="460">
        <v>10000</v>
      </c>
      <c r="L152" s="463" t="s">
        <v>136</v>
      </c>
      <c r="M152" s="463"/>
      <c r="N152" s="463"/>
      <c r="O152" s="462"/>
    </row>
    <row r="153" hidden="1" customHeight="1" spans="1:15">
      <c r="A153" s="446">
        <v>2</v>
      </c>
      <c r="B153" s="446" t="s">
        <v>346</v>
      </c>
      <c r="C153" s="446" t="s">
        <v>57</v>
      </c>
      <c r="D153" s="446" t="s">
        <v>347</v>
      </c>
      <c r="E153" s="450" t="s">
        <v>353</v>
      </c>
      <c r="F153" s="449" t="s">
        <v>349</v>
      </c>
      <c r="G153" s="450" t="s">
        <v>350</v>
      </c>
      <c r="H153" s="450" t="s">
        <v>351</v>
      </c>
      <c r="I153" s="450" t="s">
        <v>70</v>
      </c>
      <c r="J153" s="459" t="s">
        <v>352</v>
      </c>
      <c r="K153" s="460">
        <v>10000</v>
      </c>
      <c r="L153" s="463" t="s">
        <v>136</v>
      </c>
      <c r="M153" s="463"/>
      <c r="N153" s="463"/>
      <c r="O153" s="462"/>
    </row>
    <row r="154" hidden="1" customHeight="1" spans="1:15">
      <c r="A154" s="446">
        <v>3</v>
      </c>
      <c r="B154" s="446" t="s">
        <v>346</v>
      </c>
      <c r="C154" s="446" t="s">
        <v>57</v>
      </c>
      <c r="D154" s="446" t="s">
        <v>347</v>
      </c>
      <c r="E154" s="450" t="s">
        <v>354</v>
      </c>
      <c r="F154" s="449" t="s">
        <v>349</v>
      </c>
      <c r="G154" s="450" t="s">
        <v>350</v>
      </c>
      <c r="H154" s="450" t="s">
        <v>351</v>
      </c>
      <c r="I154" s="450" t="s">
        <v>70</v>
      </c>
      <c r="J154" s="459" t="s">
        <v>355</v>
      </c>
      <c r="K154" s="460">
        <v>7000</v>
      </c>
      <c r="L154" s="463" t="s">
        <v>136</v>
      </c>
      <c r="M154" s="463"/>
      <c r="N154" s="463"/>
      <c r="O154" s="462"/>
    </row>
    <row r="155" hidden="1" customHeight="1" spans="1:15">
      <c r="A155" s="446">
        <v>4</v>
      </c>
      <c r="B155" s="446" t="s">
        <v>346</v>
      </c>
      <c r="C155" s="446" t="s">
        <v>57</v>
      </c>
      <c r="D155" s="446" t="s">
        <v>347</v>
      </c>
      <c r="E155" s="450" t="s">
        <v>356</v>
      </c>
      <c r="F155" s="449" t="s">
        <v>349</v>
      </c>
      <c r="G155" s="450" t="s">
        <v>350</v>
      </c>
      <c r="H155" s="450" t="s">
        <v>357</v>
      </c>
      <c r="I155" s="450" t="s">
        <v>101</v>
      </c>
      <c r="J155" s="459" t="s">
        <v>358</v>
      </c>
      <c r="K155" s="460">
        <v>12000</v>
      </c>
      <c r="L155" s="463" t="s">
        <v>136</v>
      </c>
      <c r="M155" s="463"/>
      <c r="N155" s="463"/>
      <c r="O155" s="462"/>
    </row>
    <row r="156" hidden="1" customHeight="1" spans="1:15">
      <c r="A156" s="446">
        <v>5</v>
      </c>
      <c r="B156" s="446" t="s">
        <v>346</v>
      </c>
      <c r="C156" s="446" t="s">
        <v>57</v>
      </c>
      <c r="D156" s="446" t="s">
        <v>347</v>
      </c>
      <c r="E156" s="450" t="s">
        <v>359</v>
      </c>
      <c r="F156" s="449" t="s">
        <v>349</v>
      </c>
      <c r="G156" s="450" t="s">
        <v>350</v>
      </c>
      <c r="H156" s="450" t="s">
        <v>351</v>
      </c>
      <c r="I156" s="450" t="s">
        <v>70</v>
      </c>
      <c r="J156" s="459" t="s">
        <v>360</v>
      </c>
      <c r="K156" s="460">
        <v>8000</v>
      </c>
      <c r="L156" s="463" t="s">
        <v>136</v>
      </c>
      <c r="M156" s="463"/>
      <c r="N156" s="463"/>
      <c r="O156" s="462"/>
    </row>
    <row r="157" hidden="1" customHeight="1" spans="1:15">
      <c r="A157" s="446">
        <v>6</v>
      </c>
      <c r="B157" s="446" t="s">
        <v>346</v>
      </c>
      <c r="C157" s="446" t="s">
        <v>57</v>
      </c>
      <c r="D157" s="446" t="s">
        <v>347</v>
      </c>
      <c r="E157" s="450" t="s">
        <v>361</v>
      </c>
      <c r="F157" s="449" t="s">
        <v>349</v>
      </c>
      <c r="G157" s="450" t="s">
        <v>350</v>
      </c>
      <c r="H157" s="450" t="s">
        <v>351</v>
      </c>
      <c r="I157" s="450" t="s">
        <v>70</v>
      </c>
      <c r="J157" s="459" t="s">
        <v>362</v>
      </c>
      <c r="K157" s="460">
        <v>6000</v>
      </c>
      <c r="L157" s="463" t="s">
        <v>136</v>
      </c>
      <c r="M157" s="463"/>
      <c r="N157" s="463"/>
      <c r="O157" s="462"/>
    </row>
    <row r="158" hidden="1" customHeight="1" spans="1:15">
      <c r="A158" s="446">
        <v>7</v>
      </c>
      <c r="B158" s="446" t="s">
        <v>346</v>
      </c>
      <c r="C158" s="446" t="s">
        <v>57</v>
      </c>
      <c r="D158" s="446" t="s">
        <v>347</v>
      </c>
      <c r="E158" s="450" t="s">
        <v>363</v>
      </c>
      <c r="F158" s="449" t="s">
        <v>349</v>
      </c>
      <c r="G158" s="450" t="s">
        <v>350</v>
      </c>
      <c r="H158" s="450">
        <v>2</v>
      </c>
      <c r="I158" s="450" t="s">
        <v>70</v>
      </c>
      <c r="J158" s="459" t="s">
        <v>364</v>
      </c>
      <c r="K158" s="460">
        <v>28000</v>
      </c>
      <c r="L158" s="463" t="s">
        <v>136</v>
      </c>
      <c r="M158" s="463"/>
      <c r="N158" s="463"/>
      <c r="O158" s="462"/>
    </row>
    <row r="159" hidden="1" customHeight="1" spans="1:15">
      <c r="A159" s="446">
        <v>8</v>
      </c>
      <c r="B159" s="446" t="s">
        <v>346</v>
      </c>
      <c r="C159" s="446" t="s">
        <v>57</v>
      </c>
      <c r="D159" s="446" t="s">
        <v>347</v>
      </c>
      <c r="E159" s="450" t="s">
        <v>365</v>
      </c>
      <c r="F159" s="449" t="s">
        <v>349</v>
      </c>
      <c r="G159" s="450" t="s">
        <v>350</v>
      </c>
      <c r="H159" s="450">
        <v>1</v>
      </c>
      <c r="I159" s="450" t="s">
        <v>70</v>
      </c>
      <c r="J159" s="459" t="s">
        <v>366</v>
      </c>
      <c r="K159" s="460">
        <v>25000</v>
      </c>
      <c r="L159" s="463" t="s">
        <v>136</v>
      </c>
      <c r="M159" s="463"/>
      <c r="N159" s="463"/>
      <c r="O159" s="462"/>
    </row>
    <row r="160" hidden="1" customHeight="1" spans="1:15">
      <c r="A160" s="446">
        <v>9</v>
      </c>
      <c r="B160" s="446" t="s">
        <v>346</v>
      </c>
      <c r="C160" s="446" t="s">
        <v>57</v>
      </c>
      <c r="D160" s="446" t="s">
        <v>347</v>
      </c>
      <c r="E160" s="450" t="s">
        <v>367</v>
      </c>
      <c r="F160" s="449" t="s">
        <v>349</v>
      </c>
      <c r="G160" s="450" t="s">
        <v>350</v>
      </c>
      <c r="H160" s="450" t="s">
        <v>351</v>
      </c>
      <c r="I160" s="450" t="s">
        <v>368</v>
      </c>
      <c r="J160" s="459" t="s">
        <v>358</v>
      </c>
      <c r="K160" s="460">
        <v>20000</v>
      </c>
      <c r="L160" s="463" t="s">
        <v>136</v>
      </c>
      <c r="M160" s="463"/>
      <c r="N160" s="463"/>
      <c r="O160" s="462"/>
    </row>
    <row r="161" hidden="1" customHeight="1" spans="1:15">
      <c r="A161" s="446">
        <v>10</v>
      </c>
      <c r="B161" s="446" t="s">
        <v>346</v>
      </c>
      <c r="C161" s="446" t="s">
        <v>57</v>
      </c>
      <c r="D161" s="446" t="s">
        <v>347</v>
      </c>
      <c r="E161" s="450" t="s">
        <v>369</v>
      </c>
      <c r="F161" s="449" t="s">
        <v>349</v>
      </c>
      <c r="G161" s="450" t="s">
        <v>350</v>
      </c>
      <c r="H161" s="450" t="s">
        <v>351</v>
      </c>
      <c r="I161" s="450" t="s">
        <v>368</v>
      </c>
      <c r="J161" s="459" t="s">
        <v>370</v>
      </c>
      <c r="K161" s="460">
        <v>13000</v>
      </c>
      <c r="L161" s="463" t="s">
        <v>136</v>
      </c>
      <c r="M161" s="463"/>
      <c r="N161" s="463"/>
      <c r="O161" s="462"/>
    </row>
    <row r="162" hidden="1" customHeight="1" spans="1:15">
      <c r="A162" s="446">
        <v>11</v>
      </c>
      <c r="B162" s="446" t="s">
        <v>346</v>
      </c>
      <c r="C162" s="446" t="s">
        <v>57</v>
      </c>
      <c r="D162" s="446" t="s">
        <v>347</v>
      </c>
      <c r="E162" s="450" t="s">
        <v>371</v>
      </c>
      <c r="F162" s="449" t="s">
        <v>349</v>
      </c>
      <c r="G162" s="450" t="s">
        <v>350</v>
      </c>
      <c r="H162" s="450" t="s">
        <v>351</v>
      </c>
      <c r="I162" s="450" t="s">
        <v>368</v>
      </c>
      <c r="J162" s="459" t="s">
        <v>372</v>
      </c>
      <c r="K162" s="460">
        <v>9000</v>
      </c>
      <c r="L162" s="463" t="s">
        <v>136</v>
      </c>
      <c r="M162" s="463"/>
      <c r="N162" s="463"/>
      <c r="O162" s="462"/>
    </row>
    <row r="163" hidden="1" customHeight="1" spans="1:15">
      <c r="A163" s="446">
        <v>12</v>
      </c>
      <c r="B163" s="446" t="s">
        <v>346</v>
      </c>
      <c r="C163" s="446" t="s">
        <v>57</v>
      </c>
      <c r="D163" s="446" t="s">
        <v>347</v>
      </c>
      <c r="E163" s="450" t="s">
        <v>373</v>
      </c>
      <c r="F163" s="449" t="s">
        <v>349</v>
      </c>
      <c r="G163" s="450" t="s">
        <v>350</v>
      </c>
      <c r="H163" s="450" t="s">
        <v>374</v>
      </c>
      <c r="I163" s="450" t="s">
        <v>368</v>
      </c>
      <c r="J163" s="459" t="s">
        <v>375</v>
      </c>
      <c r="K163" s="460">
        <v>28800</v>
      </c>
      <c r="L163" s="463" t="s">
        <v>136</v>
      </c>
      <c r="M163" s="463"/>
      <c r="N163" s="463"/>
      <c r="O163" s="462"/>
    </row>
    <row r="164" hidden="1" customHeight="1" spans="1:15">
      <c r="A164" s="446">
        <v>13</v>
      </c>
      <c r="B164" s="446" t="s">
        <v>346</v>
      </c>
      <c r="C164" s="446" t="s">
        <v>57</v>
      </c>
      <c r="D164" s="446" t="s">
        <v>347</v>
      </c>
      <c r="E164" s="450" t="s">
        <v>376</v>
      </c>
      <c r="F164" s="449" t="s">
        <v>349</v>
      </c>
      <c r="G164" s="450" t="s">
        <v>350</v>
      </c>
      <c r="H164" s="450" t="s">
        <v>377</v>
      </c>
      <c r="I164" s="450" t="s">
        <v>70</v>
      </c>
      <c r="J164" s="459" t="s">
        <v>378</v>
      </c>
      <c r="K164" s="460">
        <v>6000</v>
      </c>
      <c r="L164" s="463" t="s">
        <v>136</v>
      </c>
      <c r="M164" s="463"/>
      <c r="N164" s="463"/>
      <c r="O164" s="462"/>
    </row>
    <row r="165" hidden="1" customHeight="1" spans="1:15">
      <c r="A165" s="446">
        <v>14</v>
      </c>
      <c r="B165" s="446" t="s">
        <v>346</v>
      </c>
      <c r="C165" s="446" t="s">
        <v>57</v>
      </c>
      <c r="D165" s="446" t="s">
        <v>347</v>
      </c>
      <c r="E165" s="450" t="s">
        <v>379</v>
      </c>
      <c r="F165" s="449" t="s">
        <v>349</v>
      </c>
      <c r="G165" s="450" t="s">
        <v>350</v>
      </c>
      <c r="H165" s="450" t="s">
        <v>351</v>
      </c>
      <c r="I165" s="450" t="s">
        <v>101</v>
      </c>
      <c r="J165" s="459" t="s">
        <v>380</v>
      </c>
      <c r="K165" s="460">
        <v>1000</v>
      </c>
      <c r="L165" s="463" t="s">
        <v>136</v>
      </c>
      <c r="M165" s="463"/>
      <c r="N165" s="463"/>
      <c r="O165" s="462"/>
    </row>
    <row r="166" hidden="1" customHeight="1" spans="1:15">
      <c r="A166" s="446">
        <v>15</v>
      </c>
      <c r="B166" s="446" t="s">
        <v>346</v>
      </c>
      <c r="C166" s="446" t="s">
        <v>57</v>
      </c>
      <c r="D166" s="446" t="s">
        <v>347</v>
      </c>
      <c r="E166" s="450" t="s">
        <v>381</v>
      </c>
      <c r="F166" s="449" t="s">
        <v>349</v>
      </c>
      <c r="G166" s="450" t="s">
        <v>350</v>
      </c>
      <c r="H166" s="450" t="s">
        <v>382</v>
      </c>
      <c r="I166" s="450" t="s">
        <v>70</v>
      </c>
      <c r="J166" s="459" t="s">
        <v>383</v>
      </c>
      <c r="K166" s="460">
        <v>10000</v>
      </c>
      <c r="L166" s="463" t="s">
        <v>136</v>
      </c>
      <c r="M166" s="463"/>
      <c r="N166" s="463"/>
      <c r="O166" s="462"/>
    </row>
    <row r="167" hidden="1" customHeight="1" spans="1:15">
      <c r="A167" s="446">
        <v>16</v>
      </c>
      <c r="B167" s="446" t="s">
        <v>346</v>
      </c>
      <c r="C167" s="446" t="s">
        <v>57</v>
      </c>
      <c r="D167" s="446" t="s">
        <v>347</v>
      </c>
      <c r="E167" s="450" t="s">
        <v>384</v>
      </c>
      <c r="F167" s="449" t="s">
        <v>349</v>
      </c>
      <c r="G167" s="450" t="s">
        <v>350</v>
      </c>
      <c r="H167" s="450" t="s">
        <v>385</v>
      </c>
      <c r="I167" s="450" t="s">
        <v>70</v>
      </c>
      <c r="J167" s="459" t="s">
        <v>386</v>
      </c>
      <c r="K167" s="460">
        <v>20000</v>
      </c>
      <c r="L167" s="463" t="s">
        <v>136</v>
      </c>
      <c r="M167" s="463"/>
      <c r="N167" s="463"/>
      <c r="O167" s="462"/>
    </row>
    <row r="168" hidden="1" customHeight="1" spans="1:15">
      <c r="A168" s="446">
        <v>17</v>
      </c>
      <c r="B168" s="446" t="s">
        <v>346</v>
      </c>
      <c r="C168" s="446" t="s">
        <v>57</v>
      </c>
      <c r="D168" s="446" t="s">
        <v>347</v>
      </c>
      <c r="E168" s="450" t="s">
        <v>387</v>
      </c>
      <c r="F168" s="449" t="s">
        <v>349</v>
      </c>
      <c r="G168" s="450" t="s">
        <v>350</v>
      </c>
      <c r="H168" s="450" t="s">
        <v>351</v>
      </c>
      <c r="I168" s="450" t="s">
        <v>70</v>
      </c>
      <c r="J168" s="459" t="s">
        <v>388</v>
      </c>
      <c r="K168" s="460">
        <v>3000</v>
      </c>
      <c r="L168" s="463" t="s">
        <v>136</v>
      </c>
      <c r="M168" s="463"/>
      <c r="N168" s="463"/>
      <c r="O168" s="462"/>
    </row>
    <row r="169" hidden="1" customHeight="1" spans="1:15">
      <c r="A169" s="446">
        <v>18</v>
      </c>
      <c r="B169" s="446" t="s">
        <v>346</v>
      </c>
      <c r="C169" s="446" t="s">
        <v>57</v>
      </c>
      <c r="D169" s="446" t="s">
        <v>347</v>
      </c>
      <c r="E169" s="450" t="s">
        <v>389</v>
      </c>
      <c r="F169" s="449" t="s">
        <v>349</v>
      </c>
      <c r="G169" s="450" t="s">
        <v>350</v>
      </c>
      <c r="H169" s="450">
        <v>8</v>
      </c>
      <c r="I169" s="450" t="s">
        <v>70</v>
      </c>
      <c r="J169" s="459" t="s">
        <v>390</v>
      </c>
      <c r="K169" s="460">
        <v>8800</v>
      </c>
      <c r="L169" s="463" t="s">
        <v>136</v>
      </c>
      <c r="M169" s="463"/>
      <c r="N169" s="463"/>
      <c r="O169" s="462"/>
    </row>
    <row r="170" hidden="1" customHeight="1" spans="1:15">
      <c r="A170" s="446">
        <v>19</v>
      </c>
      <c r="B170" s="446" t="s">
        <v>346</v>
      </c>
      <c r="C170" s="446" t="s">
        <v>57</v>
      </c>
      <c r="D170" s="446" t="s">
        <v>347</v>
      </c>
      <c r="E170" s="450" t="s">
        <v>391</v>
      </c>
      <c r="F170" s="449" t="s">
        <v>349</v>
      </c>
      <c r="G170" s="450" t="s">
        <v>350</v>
      </c>
      <c r="H170" s="450">
        <v>29</v>
      </c>
      <c r="I170" s="450" t="s">
        <v>70</v>
      </c>
      <c r="J170" s="459" t="s">
        <v>392</v>
      </c>
      <c r="K170" s="460">
        <v>11600</v>
      </c>
      <c r="L170" s="463" t="s">
        <v>136</v>
      </c>
      <c r="M170" s="463"/>
      <c r="N170" s="463"/>
      <c r="O170" s="462"/>
    </row>
    <row r="171" hidden="1" customHeight="1" spans="1:15">
      <c r="A171" s="446">
        <v>20</v>
      </c>
      <c r="B171" s="446" t="s">
        <v>346</v>
      </c>
      <c r="C171" s="446" t="s">
        <v>57</v>
      </c>
      <c r="D171" s="446" t="s">
        <v>347</v>
      </c>
      <c r="E171" s="450" t="s">
        <v>393</v>
      </c>
      <c r="F171" s="449" t="s">
        <v>349</v>
      </c>
      <c r="G171" s="450" t="s">
        <v>350</v>
      </c>
      <c r="H171" s="450">
        <v>30</v>
      </c>
      <c r="I171" s="450" t="s">
        <v>70</v>
      </c>
      <c r="J171" s="459">
        <v>900</v>
      </c>
      <c r="K171" s="460">
        <v>27000</v>
      </c>
      <c r="L171" s="463" t="s">
        <v>136</v>
      </c>
      <c r="M171" s="463"/>
      <c r="N171" s="463"/>
      <c r="O171" s="462"/>
    </row>
    <row r="172" hidden="1" customHeight="1" spans="1:15">
      <c r="A172" s="446">
        <v>21</v>
      </c>
      <c r="B172" s="446" t="s">
        <v>346</v>
      </c>
      <c r="C172" s="446" t="s">
        <v>57</v>
      </c>
      <c r="D172" s="446" t="s">
        <v>347</v>
      </c>
      <c r="E172" s="450" t="s">
        <v>394</v>
      </c>
      <c r="F172" s="449" t="s">
        <v>349</v>
      </c>
      <c r="G172" s="450" t="s">
        <v>350</v>
      </c>
      <c r="H172" s="450">
        <v>30</v>
      </c>
      <c r="I172" s="450" t="s">
        <v>70</v>
      </c>
      <c r="J172" s="459">
        <v>700</v>
      </c>
      <c r="K172" s="460">
        <v>21000</v>
      </c>
      <c r="L172" s="463" t="s">
        <v>136</v>
      </c>
      <c r="M172" s="463"/>
      <c r="N172" s="463"/>
      <c r="O172" s="462"/>
    </row>
    <row r="173" hidden="1" customHeight="1" spans="1:15">
      <c r="A173" s="446">
        <v>22</v>
      </c>
      <c r="B173" s="446" t="s">
        <v>346</v>
      </c>
      <c r="C173" s="446" t="s">
        <v>57</v>
      </c>
      <c r="D173" s="446" t="s">
        <v>347</v>
      </c>
      <c r="E173" s="450" t="s">
        <v>395</v>
      </c>
      <c r="F173" s="449" t="s">
        <v>349</v>
      </c>
      <c r="G173" s="450" t="s">
        <v>350</v>
      </c>
      <c r="H173" s="450">
        <v>15</v>
      </c>
      <c r="I173" s="450" t="s">
        <v>70</v>
      </c>
      <c r="J173" s="459">
        <v>1500</v>
      </c>
      <c r="K173" s="460">
        <v>22500</v>
      </c>
      <c r="L173" s="463" t="s">
        <v>136</v>
      </c>
      <c r="M173" s="463"/>
      <c r="N173" s="463"/>
      <c r="O173" s="462"/>
    </row>
    <row r="174" hidden="1" customHeight="1" spans="1:15">
      <c r="A174" s="446">
        <v>23</v>
      </c>
      <c r="B174" s="446" t="s">
        <v>346</v>
      </c>
      <c r="C174" s="446" t="s">
        <v>57</v>
      </c>
      <c r="D174" s="446" t="s">
        <v>347</v>
      </c>
      <c r="E174" s="450" t="s">
        <v>396</v>
      </c>
      <c r="F174" s="449" t="s">
        <v>349</v>
      </c>
      <c r="G174" s="450" t="s">
        <v>350</v>
      </c>
      <c r="H174" s="450">
        <v>25</v>
      </c>
      <c r="I174" s="450" t="s">
        <v>70</v>
      </c>
      <c r="J174" s="459">
        <v>600</v>
      </c>
      <c r="K174" s="460">
        <v>15000</v>
      </c>
      <c r="L174" s="463" t="s">
        <v>136</v>
      </c>
      <c r="M174" s="463"/>
      <c r="N174" s="463"/>
      <c r="O174" s="462"/>
    </row>
    <row r="175" hidden="1" customHeight="1" spans="1:15">
      <c r="A175" s="446">
        <v>24</v>
      </c>
      <c r="B175" s="446" t="s">
        <v>346</v>
      </c>
      <c r="C175" s="446" t="s">
        <v>57</v>
      </c>
      <c r="D175" s="446" t="s">
        <v>347</v>
      </c>
      <c r="E175" s="450" t="s">
        <v>397</v>
      </c>
      <c r="F175" s="449" t="s">
        <v>349</v>
      </c>
      <c r="G175" s="450" t="s">
        <v>350</v>
      </c>
      <c r="H175" s="450">
        <v>3</v>
      </c>
      <c r="I175" s="450" t="s">
        <v>70</v>
      </c>
      <c r="J175" s="459">
        <v>8000</v>
      </c>
      <c r="K175" s="460">
        <v>24000</v>
      </c>
      <c r="L175" s="463" t="s">
        <v>136</v>
      </c>
      <c r="M175" s="463"/>
      <c r="N175" s="463"/>
      <c r="O175" s="462"/>
    </row>
    <row r="176" hidden="1" customHeight="1" spans="1:15">
      <c r="A176" s="446">
        <v>25</v>
      </c>
      <c r="B176" s="446" t="s">
        <v>346</v>
      </c>
      <c r="C176" s="446" t="s">
        <v>57</v>
      </c>
      <c r="D176" s="446" t="s">
        <v>347</v>
      </c>
      <c r="E176" s="450" t="s">
        <v>398</v>
      </c>
      <c r="F176" s="449" t="s">
        <v>349</v>
      </c>
      <c r="G176" s="450" t="s">
        <v>350</v>
      </c>
      <c r="H176" s="450">
        <v>19</v>
      </c>
      <c r="I176" s="450" t="s">
        <v>70</v>
      </c>
      <c r="J176" s="459">
        <v>1200</v>
      </c>
      <c r="K176" s="460">
        <v>22800</v>
      </c>
      <c r="L176" s="463" t="s">
        <v>136</v>
      </c>
      <c r="M176" s="463"/>
      <c r="N176" s="463"/>
      <c r="O176" s="462"/>
    </row>
    <row r="177" hidden="1" customHeight="1" spans="1:15">
      <c r="A177" s="446">
        <v>26</v>
      </c>
      <c r="B177" s="446" t="s">
        <v>346</v>
      </c>
      <c r="C177" s="446" t="s">
        <v>57</v>
      </c>
      <c r="D177" s="446" t="s">
        <v>347</v>
      </c>
      <c r="E177" s="450" t="s">
        <v>399</v>
      </c>
      <c r="F177" s="449" t="s">
        <v>349</v>
      </c>
      <c r="G177" s="450" t="s">
        <v>350</v>
      </c>
      <c r="H177" s="450">
        <v>15</v>
      </c>
      <c r="I177" s="450" t="s">
        <v>70</v>
      </c>
      <c r="J177" s="459">
        <v>1500</v>
      </c>
      <c r="K177" s="460">
        <v>22500</v>
      </c>
      <c r="L177" s="463" t="s">
        <v>136</v>
      </c>
      <c r="M177" s="463"/>
      <c r="N177" s="463"/>
      <c r="O177" s="462"/>
    </row>
    <row r="178" hidden="1" customHeight="1" spans="1:15">
      <c r="A178" s="446">
        <v>27</v>
      </c>
      <c r="B178" s="446" t="s">
        <v>346</v>
      </c>
      <c r="C178" s="446" t="s">
        <v>57</v>
      </c>
      <c r="D178" s="446" t="s">
        <v>347</v>
      </c>
      <c r="E178" s="450" t="s">
        <v>400</v>
      </c>
      <c r="F178" s="449" t="s">
        <v>349</v>
      </c>
      <c r="G178" s="450" t="s">
        <v>350</v>
      </c>
      <c r="H178" s="450">
        <v>1</v>
      </c>
      <c r="I178" s="450" t="s">
        <v>70</v>
      </c>
      <c r="J178" s="459">
        <v>8000</v>
      </c>
      <c r="K178" s="460">
        <v>8000</v>
      </c>
      <c r="L178" s="463" t="s">
        <v>136</v>
      </c>
      <c r="M178" s="463"/>
      <c r="N178" s="463"/>
      <c r="O178" s="462"/>
    </row>
    <row r="179" hidden="1" customHeight="1" spans="1:15">
      <c r="A179" s="446">
        <v>28</v>
      </c>
      <c r="B179" s="446" t="s">
        <v>346</v>
      </c>
      <c r="C179" s="446" t="s">
        <v>57</v>
      </c>
      <c r="D179" s="446" t="s">
        <v>401</v>
      </c>
      <c r="E179" s="450" t="s">
        <v>402</v>
      </c>
      <c r="F179" s="449" t="s">
        <v>403</v>
      </c>
      <c r="G179" s="450" t="s">
        <v>404</v>
      </c>
      <c r="H179" s="450" t="s">
        <v>405</v>
      </c>
      <c r="I179" s="450" t="s">
        <v>70</v>
      </c>
      <c r="J179" s="459">
        <v>160</v>
      </c>
      <c r="K179" s="460">
        <v>1440</v>
      </c>
      <c r="L179" s="463" t="s">
        <v>136</v>
      </c>
      <c r="M179" s="463"/>
      <c r="N179" s="463"/>
      <c r="O179" s="462"/>
    </row>
    <row r="180" hidden="1" customHeight="1" spans="1:15">
      <c r="A180" s="446">
        <v>29</v>
      </c>
      <c r="B180" s="446" t="s">
        <v>346</v>
      </c>
      <c r="C180" s="446" t="s">
        <v>57</v>
      </c>
      <c r="D180" s="446" t="s">
        <v>401</v>
      </c>
      <c r="E180" s="450" t="s">
        <v>406</v>
      </c>
      <c r="F180" s="449" t="s">
        <v>403</v>
      </c>
      <c r="G180" s="450" t="s">
        <v>404</v>
      </c>
      <c r="H180" s="450" t="s">
        <v>407</v>
      </c>
      <c r="I180" s="450" t="s">
        <v>70</v>
      </c>
      <c r="J180" s="459">
        <v>1800</v>
      </c>
      <c r="K180" s="460">
        <v>9000</v>
      </c>
      <c r="L180" s="463" t="s">
        <v>136</v>
      </c>
      <c r="M180" s="463"/>
      <c r="N180" s="463"/>
      <c r="O180" s="462"/>
    </row>
    <row r="181" hidden="1" customHeight="1" spans="1:15">
      <c r="A181" s="446">
        <v>30</v>
      </c>
      <c r="B181" s="446" t="s">
        <v>346</v>
      </c>
      <c r="C181" s="446" t="s">
        <v>57</v>
      </c>
      <c r="D181" s="446" t="s">
        <v>401</v>
      </c>
      <c r="E181" s="450" t="s">
        <v>408</v>
      </c>
      <c r="F181" s="449" t="s">
        <v>403</v>
      </c>
      <c r="G181" s="450" t="s">
        <v>404</v>
      </c>
      <c r="H181" s="450" t="s">
        <v>409</v>
      </c>
      <c r="I181" s="450" t="s">
        <v>70</v>
      </c>
      <c r="J181" s="459">
        <v>980</v>
      </c>
      <c r="K181" s="460">
        <v>6860</v>
      </c>
      <c r="L181" s="463" t="s">
        <v>136</v>
      </c>
      <c r="M181" s="463"/>
      <c r="N181" s="463"/>
      <c r="O181" s="462"/>
    </row>
    <row r="182" hidden="1" customHeight="1" spans="1:15">
      <c r="A182" s="446">
        <v>31</v>
      </c>
      <c r="B182" s="446" t="s">
        <v>346</v>
      </c>
      <c r="C182" s="446" t="s">
        <v>57</v>
      </c>
      <c r="D182" s="446" t="s">
        <v>401</v>
      </c>
      <c r="E182" s="450" t="s">
        <v>410</v>
      </c>
      <c r="F182" s="449" t="s">
        <v>403</v>
      </c>
      <c r="G182" s="450" t="s">
        <v>404</v>
      </c>
      <c r="H182" s="450" t="s">
        <v>407</v>
      </c>
      <c r="I182" s="450" t="s">
        <v>101</v>
      </c>
      <c r="J182" s="459">
        <v>420</v>
      </c>
      <c r="K182" s="460">
        <v>2100</v>
      </c>
      <c r="L182" s="463" t="s">
        <v>136</v>
      </c>
      <c r="M182" s="463"/>
      <c r="N182" s="463"/>
      <c r="O182" s="462"/>
    </row>
    <row r="183" hidden="1" customHeight="1" spans="1:15">
      <c r="A183" s="446">
        <v>32</v>
      </c>
      <c r="B183" s="446" t="s">
        <v>346</v>
      </c>
      <c r="C183" s="446" t="s">
        <v>57</v>
      </c>
      <c r="D183" s="446" t="s">
        <v>401</v>
      </c>
      <c r="E183" s="450" t="s">
        <v>411</v>
      </c>
      <c r="F183" s="449" t="s">
        <v>403</v>
      </c>
      <c r="G183" s="450" t="s">
        <v>404</v>
      </c>
      <c r="H183" s="450" t="s">
        <v>377</v>
      </c>
      <c r="I183" s="450" t="s">
        <v>70</v>
      </c>
      <c r="J183" s="459">
        <v>350</v>
      </c>
      <c r="K183" s="460">
        <v>2800</v>
      </c>
      <c r="L183" s="463" t="s">
        <v>136</v>
      </c>
      <c r="M183" s="463"/>
      <c r="N183" s="463"/>
      <c r="O183" s="462"/>
    </row>
    <row r="184" hidden="1" customHeight="1" spans="1:15">
      <c r="A184" s="446">
        <v>33</v>
      </c>
      <c r="B184" s="446" t="s">
        <v>346</v>
      </c>
      <c r="C184" s="446" t="s">
        <v>57</v>
      </c>
      <c r="D184" s="446" t="s">
        <v>401</v>
      </c>
      <c r="E184" s="450" t="s">
        <v>412</v>
      </c>
      <c r="F184" s="449" t="s">
        <v>403</v>
      </c>
      <c r="G184" s="450" t="s">
        <v>404</v>
      </c>
      <c r="H184" s="450" t="s">
        <v>377</v>
      </c>
      <c r="I184" s="450" t="s">
        <v>70</v>
      </c>
      <c r="J184" s="459">
        <v>300</v>
      </c>
      <c r="K184" s="460">
        <v>2400</v>
      </c>
      <c r="L184" s="463" t="s">
        <v>136</v>
      </c>
      <c r="M184" s="463"/>
      <c r="N184" s="463"/>
      <c r="O184" s="462"/>
    </row>
    <row r="185" hidden="1" customHeight="1" spans="1:15">
      <c r="A185" s="446">
        <v>34</v>
      </c>
      <c r="B185" s="446" t="s">
        <v>346</v>
      </c>
      <c r="C185" s="446" t="s">
        <v>57</v>
      </c>
      <c r="D185" s="446" t="s">
        <v>401</v>
      </c>
      <c r="E185" s="450" t="s">
        <v>413</v>
      </c>
      <c r="F185" s="449" t="s">
        <v>403</v>
      </c>
      <c r="G185" s="450" t="s">
        <v>404</v>
      </c>
      <c r="H185" s="450">
        <v>6</v>
      </c>
      <c r="I185" s="450" t="s">
        <v>70</v>
      </c>
      <c r="J185" s="459">
        <v>460</v>
      </c>
      <c r="K185" s="460">
        <v>2760</v>
      </c>
      <c r="L185" s="463" t="s">
        <v>136</v>
      </c>
      <c r="M185" s="463"/>
      <c r="N185" s="463"/>
      <c r="O185" s="462"/>
    </row>
    <row r="186" hidden="1" customHeight="1" spans="1:15">
      <c r="A186" s="446">
        <v>35</v>
      </c>
      <c r="B186" s="446" t="s">
        <v>346</v>
      </c>
      <c r="C186" s="446" t="s">
        <v>57</v>
      </c>
      <c r="D186" s="446" t="s">
        <v>401</v>
      </c>
      <c r="E186" s="450" t="s">
        <v>414</v>
      </c>
      <c r="F186" s="449" t="s">
        <v>403</v>
      </c>
      <c r="G186" s="450" t="s">
        <v>404</v>
      </c>
      <c r="H186" s="450">
        <v>4</v>
      </c>
      <c r="I186" s="450" t="s">
        <v>70</v>
      </c>
      <c r="J186" s="459">
        <v>580</v>
      </c>
      <c r="K186" s="460">
        <v>2320</v>
      </c>
      <c r="L186" s="463" t="s">
        <v>136</v>
      </c>
      <c r="M186" s="463"/>
      <c r="N186" s="463"/>
      <c r="O186" s="462"/>
    </row>
    <row r="187" hidden="1" customHeight="1" spans="1:15">
      <c r="A187" s="446">
        <v>36</v>
      </c>
      <c r="B187" s="446" t="s">
        <v>346</v>
      </c>
      <c r="C187" s="446" t="s">
        <v>57</v>
      </c>
      <c r="D187" s="446" t="s">
        <v>401</v>
      </c>
      <c r="E187" s="450" t="s">
        <v>415</v>
      </c>
      <c r="F187" s="449" t="s">
        <v>403</v>
      </c>
      <c r="G187" s="450" t="s">
        <v>404</v>
      </c>
      <c r="H187" s="450" t="s">
        <v>357</v>
      </c>
      <c r="I187" s="450" t="s">
        <v>368</v>
      </c>
      <c r="J187" s="459">
        <v>460</v>
      </c>
      <c r="K187" s="460">
        <v>2760</v>
      </c>
      <c r="L187" s="463" t="s">
        <v>136</v>
      </c>
      <c r="M187" s="463"/>
      <c r="N187" s="463"/>
      <c r="O187" s="462"/>
    </row>
    <row r="188" hidden="1" customHeight="1" spans="1:15">
      <c r="A188" s="446">
        <v>37</v>
      </c>
      <c r="B188" s="446" t="s">
        <v>346</v>
      </c>
      <c r="C188" s="446" t="s">
        <v>57</v>
      </c>
      <c r="D188" s="446" t="s">
        <v>401</v>
      </c>
      <c r="E188" s="450" t="s">
        <v>416</v>
      </c>
      <c r="F188" s="449" t="s">
        <v>403</v>
      </c>
      <c r="G188" s="450" t="s">
        <v>404</v>
      </c>
      <c r="H188" s="450" t="s">
        <v>407</v>
      </c>
      <c r="I188" s="450" t="s">
        <v>368</v>
      </c>
      <c r="J188" s="459">
        <v>480</v>
      </c>
      <c r="K188" s="460">
        <v>2400</v>
      </c>
      <c r="L188" s="463" t="s">
        <v>136</v>
      </c>
      <c r="M188" s="463"/>
      <c r="N188" s="463"/>
      <c r="O188" s="462"/>
    </row>
    <row r="189" hidden="1" customHeight="1" spans="1:15">
      <c r="A189" s="446">
        <v>38</v>
      </c>
      <c r="B189" s="446" t="s">
        <v>346</v>
      </c>
      <c r="C189" s="446" t="s">
        <v>57</v>
      </c>
      <c r="D189" s="446" t="s">
        <v>401</v>
      </c>
      <c r="E189" s="450" t="s">
        <v>417</v>
      </c>
      <c r="F189" s="449" t="s">
        <v>403</v>
      </c>
      <c r="G189" s="450" t="s">
        <v>404</v>
      </c>
      <c r="H189" s="450" t="s">
        <v>405</v>
      </c>
      <c r="I189" s="450" t="s">
        <v>368</v>
      </c>
      <c r="J189" s="459">
        <v>680</v>
      </c>
      <c r="K189" s="460">
        <v>6120</v>
      </c>
      <c r="L189" s="463" t="s">
        <v>136</v>
      </c>
      <c r="M189" s="463"/>
      <c r="N189" s="463"/>
      <c r="O189" s="462"/>
    </row>
    <row r="190" hidden="1" customHeight="1" spans="1:15">
      <c r="A190" s="446">
        <v>39</v>
      </c>
      <c r="B190" s="446" t="s">
        <v>346</v>
      </c>
      <c r="C190" s="446" t="s">
        <v>57</v>
      </c>
      <c r="D190" s="446" t="s">
        <v>401</v>
      </c>
      <c r="E190" s="450" t="s">
        <v>418</v>
      </c>
      <c r="F190" s="449" t="s">
        <v>403</v>
      </c>
      <c r="G190" s="450" t="s">
        <v>404</v>
      </c>
      <c r="H190" s="450" t="s">
        <v>357</v>
      </c>
      <c r="I190" s="450" t="s">
        <v>368</v>
      </c>
      <c r="J190" s="459">
        <v>480</v>
      </c>
      <c r="K190" s="460">
        <v>2880</v>
      </c>
      <c r="L190" s="463" t="s">
        <v>136</v>
      </c>
      <c r="M190" s="463"/>
      <c r="N190" s="463"/>
      <c r="O190" s="462"/>
    </row>
    <row r="191" hidden="1" customHeight="1" spans="1:15">
      <c r="A191" s="446">
        <v>40</v>
      </c>
      <c r="B191" s="446" t="s">
        <v>346</v>
      </c>
      <c r="C191" s="446" t="s">
        <v>57</v>
      </c>
      <c r="D191" s="446" t="s">
        <v>401</v>
      </c>
      <c r="E191" s="450" t="s">
        <v>419</v>
      </c>
      <c r="F191" s="449" t="s">
        <v>403</v>
      </c>
      <c r="G191" s="450" t="s">
        <v>404</v>
      </c>
      <c r="H191" s="450" t="s">
        <v>407</v>
      </c>
      <c r="I191" s="450" t="s">
        <v>101</v>
      </c>
      <c r="J191" s="459">
        <v>1260</v>
      </c>
      <c r="K191" s="460">
        <v>6300</v>
      </c>
      <c r="L191" s="463" t="s">
        <v>136</v>
      </c>
      <c r="M191" s="463"/>
      <c r="N191" s="463"/>
      <c r="O191" s="462"/>
    </row>
    <row r="192" hidden="1" customHeight="1" spans="1:15">
      <c r="A192" s="446">
        <v>41</v>
      </c>
      <c r="B192" s="446" t="s">
        <v>346</v>
      </c>
      <c r="C192" s="446" t="s">
        <v>57</v>
      </c>
      <c r="D192" s="446" t="s">
        <v>401</v>
      </c>
      <c r="E192" s="450" t="s">
        <v>420</v>
      </c>
      <c r="F192" s="449" t="s">
        <v>403</v>
      </c>
      <c r="G192" s="450" t="s">
        <v>404</v>
      </c>
      <c r="H192" s="450" t="s">
        <v>357</v>
      </c>
      <c r="I192" s="450" t="s">
        <v>70</v>
      </c>
      <c r="J192" s="459">
        <v>780</v>
      </c>
      <c r="K192" s="460">
        <v>4680</v>
      </c>
      <c r="L192" s="463" t="s">
        <v>136</v>
      </c>
      <c r="M192" s="463"/>
      <c r="N192" s="463"/>
      <c r="O192" s="462"/>
    </row>
    <row r="193" hidden="1" customHeight="1" spans="1:15">
      <c r="A193" s="446">
        <v>42</v>
      </c>
      <c r="B193" s="446" t="s">
        <v>346</v>
      </c>
      <c r="C193" s="446" t="s">
        <v>57</v>
      </c>
      <c r="D193" s="446" t="s">
        <v>401</v>
      </c>
      <c r="E193" s="450" t="s">
        <v>421</v>
      </c>
      <c r="F193" s="449" t="s">
        <v>403</v>
      </c>
      <c r="G193" s="450" t="s">
        <v>404</v>
      </c>
      <c r="H193" s="450" t="s">
        <v>351</v>
      </c>
      <c r="I193" s="450" t="s">
        <v>70</v>
      </c>
      <c r="J193" s="459">
        <v>560</v>
      </c>
      <c r="K193" s="460">
        <v>5600</v>
      </c>
      <c r="L193" s="463" t="s">
        <v>136</v>
      </c>
      <c r="M193" s="463"/>
      <c r="N193" s="463"/>
      <c r="O193" s="462"/>
    </row>
    <row r="194" hidden="1" customHeight="1" spans="1:15">
      <c r="A194" s="446">
        <v>43</v>
      </c>
      <c r="B194" s="446" t="s">
        <v>346</v>
      </c>
      <c r="C194" s="446" t="s">
        <v>57</v>
      </c>
      <c r="D194" s="446" t="s">
        <v>401</v>
      </c>
      <c r="E194" s="450" t="s">
        <v>422</v>
      </c>
      <c r="F194" s="449" t="s">
        <v>403</v>
      </c>
      <c r="G194" s="450" t="s">
        <v>404</v>
      </c>
      <c r="H194" s="450" t="s">
        <v>357</v>
      </c>
      <c r="I194" s="450" t="s">
        <v>70</v>
      </c>
      <c r="J194" s="459">
        <v>800</v>
      </c>
      <c r="K194" s="460">
        <v>4800</v>
      </c>
      <c r="L194" s="463" t="s">
        <v>136</v>
      </c>
      <c r="M194" s="463"/>
      <c r="N194" s="463"/>
      <c r="O194" s="462"/>
    </row>
    <row r="195" hidden="1" customHeight="1" spans="1:15">
      <c r="A195" s="446">
        <v>44</v>
      </c>
      <c r="B195" s="446" t="s">
        <v>346</v>
      </c>
      <c r="C195" s="446" t="s">
        <v>57</v>
      </c>
      <c r="D195" s="446" t="s">
        <v>401</v>
      </c>
      <c r="E195" s="450" t="s">
        <v>423</v>
      </c>
      <c r="F195" s="449" t="s">
        <v>403</v>
      </c>
      <c r="G195" s="450" t="s">
        <v>404</v>
      </c>
      <c r="H195" s="450">
        <v>10</v>
      </c>
      <c r="I195" s="450" t="s">
        <v>70</v>
      </c>
      <c r="J195" s="459">
        <v>560</v>
      </c>
      <c r="K195" s="460">
        <v>5600</v>
      </c>
      <c r="L195" s="463" t="s">
        <v>136</v>
      </c>
      <c r="M195" s="463"/>
      <c r="N195" s="463"/>
      <c r="O195" s="462"/>
    </row>
    <row r="196" hidden="1" customHeight="1" spans="1:15">
      <c r="A196" s="446">
        <v>45</v>
      </c>
      <c r="B196" s="446" t="s">
        <v>346</v>
      </c>
      <c r="C196" s="446" t="s">
        <v>57</v>
      </c>
      <c r="D196" s="446" t="s">
        <v>401</v>
      </c>
      <c r="E196" s="450" t="s">
        <v>424</v>
      </c>
      <c r="F196" s="449" t="s">
        <v>403</v>
      </c>
      <c r="G196" s="450" t="s">
        <v>404</v>
      </c>
      <c r="H196" s="450">
        <v>6</v>
      </c>
      <c r="I196" s="450" t="s">
        <v>70</v>
      </c>
      <c r="J196" s="459">
        <v>480</v>
      </c>
      <c r="K196" s="460">
        <v>2880</v>
      </c>
      <c r="L196" s="463" t="s">
        <v>136</v>
      </c>
      <c r="M196" s="463"/>
      <c r="N196" s="463"/>
      <c r="O196" s="462"/>
    </row>
    <row r="197" hidden="1" customHeight="1" spans="1:15">
      <c r="A197" s="446">
        <v>46</v>
      </c>
      <c r="B197" s="446" t="s">
        <v>346</v>
      </c>
      <c r="C197" s="446" t="s">
        <v>57</v>
      </c>
      <c r="D197" s="446" t="s">
        <v>401</v>
      </c>
      <c r="E197" s="450" t="s">
        <v>425</v>
      </c>
      <c r="F197" s="449" t="s">
        <v>403</v>
      </c>
      <c r="G197" s="450" t="s">
        <v>404</v>
      </c>
      <c r="H197" s="450">
        <v>5</v>
      </c>
      <c r="I197" s="450" t="s">
        <v>70</v>
      </c>
      <c r="J197" s="459">
        <v>460</v>
      </c>
      <c r="K197" s="460">
        <v>2300</v>
      </c>
      <c r="L197" s="463" t="s">
        <v>136</v>
      </c>
      <c r="M197" s="463"/>
      <c r="N197" s="463"/>
      <c r="O197" s="462"/>
    </row>
    <row r="198" hidden="1" customHeight="1" spans="1:15">
      <c r="A198" s="446">
        <v>47</v>
      </c>
      <c r="B198" s="446" t="s">
        <v>346</v>
      </c>
      <c r="C198" s="446" t="s">
        <v>57</v>
      </c>
      <c r="D198" s="446" t="s">
        <v>401</v>
      </c>
      <c r="E198" s="450" t="s">
        <v>426</v>
      </c>
      <c r="F198" s="449" t="s">
        <v>403</v>
      </c>
      <c r="G198" s="450" t="s">
        <v>404</v>
      </c>
      <c r="H198" s="450">
        <v>11</v>
      </c>
      <c r="I198" s="450" t="s">
        <v>70</v>
      </c>
      <c r="J198" s="459">
        <v>680</v>
      </c>
      <c r="K198" s="460">
        <v>7480</v>
      </c>
      <c r="L198" s="463" t="s">
        <v>136</v>
      </c>
      <c r="M198" s="463"/>
      <c r="N198" s="463"/>
      <c r="O198" s="462"/>
    </row>
    <row r="199" hidden="1" customHeight="1" spans="1:15">
      <c r="A199" s="446">
        <v>48</v>
      </c>
      <c r="B199" s="446" t="s">
        <v>346</v>
      </c>
      <c r="C199" s="446" t="s">
        <v>57</v>
      </c>
      <c r="D199" s="446" t="s">
        <v>401</v>
      </c>
      <c r="E199" s="450" t="s">
        <v>427</v>
      </c>
      <c r="F199" s="449" t="s">
        <v>403</v>
      </c>
      <c r="G199" s="450" t="s">
        <v>404</v>
      </c>
      <c r="H199" s="450">
        <v>7</v>
      </c>
      <c r="I199" s="450" t="s">
        <v>70</v>
      </c>
      <c r="J199" s="459">
        <v>520</v>
      </c>
      <c r="K199" s="460">
        <v>3640</v>
      </c>
      <c r="L199" s="463" t="s">
        <v>136</v>
      </c>
      <c r="M199" s="463"/>
      <c r="N199" s="463"/>
      <c r="O199" s="462"/>
    </row>
    <row r="200" hidden="1" customHeight="1" spans="1:15">
      <c r="A200" s="446">
        <v>49</v>
      </c>
      <c r="B200" s="446" t="s">
        <v>346</v>
      </c>
      <c r="C200" s="446" t="s">
        <v>57</v>
      </c>
      <c r="D200" s="446" t="s">
        <v>401</v>
      </c>
      <c r="E200" s="450" t="s">
        <v>428</v>
      </c>
      <c r="F200" s="449" t="s">
        <v>403</v>
      </c>
      <c r="G200" s="450" t="s">
        <v>404</v>
      </c>
      <c r="H200" s="450">
        <v>40</v>
      </c>
      <c r="I200" s="450" t="s">
        <v>70</v>
      </c>
      <c r="J200" s="459">
        <v>280</v>
      </c>
      <c r="K200" s="460">
        <v>11200</v>
      </c>
      <c r="L200" s="463" t="s">
        <v>136</v>
      </c>
      <c r="M200" s="463"/>
      <c r="N200" s="463"/>
      <c r="O200" s="462"/>
    </row>
    <row r="201" hidden="1" customHeight="1" spans="1:15">
      <c r="A201" s="446">
        <v>50</v>
      </c>
      <c r="B201" s="446" t="s">
        <v>346</v>
      </c>
      <c r="C201" s="446" t="s">
        <v>57</v>
      </c>
      <c r="D201" s="446" t="s">
        <v>401</v>
      </c>
      <c r="E201" s="450" t="s">
        <v>429</v>
      </c>
      <c r="F201" s="449" t="s">
        <v>403</v>
      </c>
      <c r="G201" s="450" t="s">
        <v>404</v>
      </c>
      <c r="H201" s="450">
        <v>40</v>
      </c>
      <c r="I201" s="450" t="s">
        <v>70</v>
      </c>
      <c r="J201" s="459">
        <v>90</v>
      </c>
      <c r="K201" s="460">
        <v>3600</v>
      </c>
      <c r="L201" s="463" t="s">
        <v>136</v>
      </c>
      <c r="M201" s="463"/>
      <c r="N201" s="463"/>
      <c r="O201" s="462"/>
    </row>
    <row r="202" hidden="1" customHeight="1" spans="1:15">
      <c r="A202" s="446">
        <v>51</v>
      </c>
      <c r="B202" s="446" t="s">
        <v>346</v>
      </c>
      <c r="C202" s="446" t="s">
        <v>57</v>
      </c>
      <c r="D202" s="446" t="s">
        <v>401</v>
      </c>
      <c r="E202" s="450" t="s">
        <v>430</v>
      </c>
      <c r="F202" s="449" t="s">
        <v>403</v>
      </c>
      <c r="G202" s="450" t="s">
        <v>404</v>
      </c>
      <c r="H202" s="450">
        <v>3</v>
      </c>
      <c r="I202" s="450" t="s">
        <v>70</v>
      </c>
      <c r="J202" s="459">
        <v>21</v>
      </c>
      <c r="K202" s="460">
        <v>63</v>
      </c>
      <c r="L202" s="463" t="s">
        <v>136</v>
      </c>
      <c r="M202" s="463"/>
      <c r="N202" s="463"/>
      <c r="O202" s="462"/>
    </row>
    <row r="203" hidden="1" customHeight="1" spans="1:15">
      <c r="A203" s="446">
        <v>52</v>
      </c>
      <c r="B203" s="446" t="s">
        <v>346</v>
      </c>
      <c r="C203" s="446" t="s">
        <v>57</v>
      </c>
      <c r="D203" s="446" t="s">
        <v>401</v>
      </c>
      <c r="E203" s="450" t="s">
        <v>431</v>
      </c>
      <c r="F203" s="449" t="s">
        <v>403</v>
      </c>
      <c r="G203" s="450" t="s">
        <v>404</v>
      </c>
      <c r="H203" s="450">
        <v>8</v>
      </c>
      <c r="I203" s="450" t="s">
        <v>70</v>
      </c>
      <c r="J203" s="459">
        <v>300</v>
      </c>
      <c r="K203" s="460">
        <v>2400</v>
      </c>
      <c r="L203" s="463" t="s">
        <v>136</v>
      </c>
      <c r="M203" s="463"/>
      <c r="N203" s="463"/>
      <c r="O203" s="462"/>
    </row>
    <row r="204" hidden="1" customHeight="1" spans="1:15">
      <c r="A204" s="446">
        <v>53</v>
      </c>
      <c r="B204" s="446" t="s">
        <v>346</v>
      </c>
      <c r="C204" s="446" t="s">
        <v>57</v>
      </c>
      <c r="D204" s="446" t="s">
        <v>401</v>
      </c>
      <c r="E204" s="450" t="s">
        <v>432</v>
      </c>
      <c r="F204" s="449" t="s">
        <v>403</v>
      </c>
      <c r="G204" s="450" t="s">
        <v>404</v>
      </c>
      <c r="H204" s="450">
        <v>9</v>
      </c>
      <c r="I204" s="450" t="s">
        <v>70</v>
      </c>
      <c r="J204" s="459">
        <v>50</v>
      </c>
      <c r="K204" s="460">
        <v>450</v>
      </c>
      <c r="L204" s="463" t="s">
        <v>136</v>
      </c>
      <c r="M204" s="463"/>
      <c r="N204" s="463"/>
      <c r="O204" s="462"/>
    </row>
    <row r="205" hidden="1" customHeight="1" spans="1:15">
      <c r="A205" s="446">
        <v>54</v>
      </c>
      <c r="B205" s="446" t="s">
        <v>346</v>
      </c>
      <c r="C205" s="446" t="s">
        <v>57</v>
      </c>
      <c r="D205" s="446" t="s">
        <v>401</v>
      </c>
      <c r="E205" s="450" t="s">
        <v>433</v>
      </c>
      <c r="F205" s="449" t="s">
        <v>403</v>
      </c>
      <c r="G205" s="450" t="s">
        <v>404</v>
      </c>
      <c r="H205" s="450">
        <v>8</v>
      </c>
      <c r="I205" s="450" t="s">
        <v>70</v>
      </c>
      <c r="J205" s="459">
        <v>480</v>
      </c>
      <c r="K205" s="460">
        <v>3840</v>
      </c>
      <c r="L205" s="463" t="s">
        <v>136</v>
      </c>
      <c r="M205" s="463"/>
      <c r="N205" s="463"/>
      <c r="O205" s="462"/>
    </row>
    <row r="206" hidden="1" customHeight="1" spans="1:15">
      <c r="A206" s="446">
        <v>55</v>
      </c>
      <c r="B206" s="446" t="s">
        <v>346</v>
      </c>
      <c r="C206" s="446" t="s">
        <v>57</v>
      </c>
      <c r="D206" s="446" t="s">
        <v>401</v>
      </c>
      <c r="E206" s="450" t="s">
        <v>434</v>
      </c>
      <c r="F206" s="449" t="s">
        <v>403</v>
      </c>
      <c r="G206" s="450" t="s">
        <v>404</v>
      </c>
      <c r="H206" s="450">
        <v>9</v>
      </c>
      <c r="I206" s="450" t="s">
        <v>70</v>
      </c>
      <c r="J206" s="459">
        <v>300</v>
      </c>
      <c r="K206" s="460">
        <v>2700</v>
      </c>
      <c r="L206" s="463" t="s">
        <v>136</v>
      </c>
      <c r="M206" s="463"/>
      <c r="N206" s="463"/>
      <c r="O206" s="462"/>
    </row>
    <row r="207" hidden="1" customHeight="1" spans="1:15">
      <c r="A207" s="446">
        <v>56</v>
      </c>
      <c r="B207" s="446" t="s">
        <v>346</v>
      </c>
      <c r="C207" s="446" t="s">
        <v>57</v>
      </c>
      <c r="D207" s="446" t="s">
        <v>401</v>
      </c>
      <c r="E207" s="450" t="s">
        <v>435</v>
      </c>
      <c r="F207" s="449" t="s">
        <v>403</v>
      </c>
      <c r="G207" s="450" t="s">
        <v>404</v>
      </c>
      <c r="H207" s="450">
        <v>5</v>
      </c>
      <c r="I207" s="450" t="s">
        <v>70</v>
      </c>
      <c r="J207" s="459">
        <v>860</v>
      </c>
      <c r="K207" s="460">
        <v>4300</v>
      </c>
      <c r="L207" s="463" t="s">
        <v>136</v>
      </c>
      <c r="M207" s="463"/>
      <c r="N207" s="463"/>
      <c r="O207" s="462"/>
    </row>
    <row r="208" hidden="1" customHeight="1" spans="1:15">
      <c r="A208" s="446">
        <v>57</v>
      </c>
      <c r="B208" s="446" t="s">
        <v>346</v>
      </c>
      <c r="C208" s="446" t="s">
        <v>57</v>
      </c>
      <c r="D208" s="446" t="s">
        <v>401</v>
      </c>
      <c r="E208" s="450" t="s">
        <v>436</v>
      </c>
      <c r="F208" s="449" t="s">
        <v>403</v>
      </c>
      <c r="G208" s="450" t="s">
        <v>404</v>
      </c>
      <c r="H208" s="450">
        <v>10</v>
      </c>
      <c r="I208" s="450" t="s">
        <v>70</v>
      </c>
      <c r="J208" s="459">
        <v>420</v>
      </c>
      <c r="K208" s="460">
        <v>4200</v>
      </c>
      <c r="L208" s="463" t="s">
        <v>136</v>
      </c>
      <c r="M208" s="463"/>
      <c r="N208" s="463"/>
      <c r="O208" s="462"/>
    </row>
    <row r="209" hidden="1" customHeight="1" spans="1:15">
      <c r="A209" s="446">
        <v>58</v>
      </c>
      <c r="B209" s="446" t="s">
        <v>346</v>
      </c>
      <c r="C209" s="446" t="s">
        <v>57</v>
      </c>
      <c r="D209" s="446" t="s">
        <v>401</v>
      </c>
      <c r="E209" s="450" t="s">
        <v>437</v>
      </c>
      <c r="F209" s="449" t="s">
        <v>403</v>
      </c>
      <c r="G209" s="450" t="s">
        <v>404</v>
      </c>
      <c r="H209" s="450">
        <v>9</v>
      </c>
      <c r="I209" s="450" t="s">
        <v>70</v>
      </c>
      <c r="J209" s="459">
        <v>720</v>
      </c>
      <c r="K209" s="460">
        <v>6480</v>
      </c>
      <c r="L209" s="463" t="s">
        <v>136</v>
      </c>
      <c r="M209" s="463"/>
      <c r="N209" s="463"/>
      <c r="O209" s="462"/>
    </row>
    <row r="210" hidden="1" customHeight="1" spans="1:15">
      <c r="A210" s="446">
        <v>59</v>
      </c>
      <c r="B210" s="446" t="s">
        <v>346</v>
      </c>
      <c r="C210" s="446" t="s">
        <v>57</v>
      </c>
      <c r="D210" s="446" t="s">
        <v>401</v>
      </c>
      <c r="E210" s="450" t="s">
        <v>438</v>
      </c>
      <c r="F210" s="449" t="s">
        <v>403</v>
      </c>
      <c r="G210" s="450" t="s">
        <v>404</v>
      </c>
      <c r="H210" s="450">
        <v>7</v>
      </c>
      <c r="I210" s="450" t="s">
        <v>70</v>
      </c>
      <c r="J210" s="459">
        <v>90</v>
      </c>
      <c r="K210" s="460">
        <v>630</v>
      </c>
      <c r="L210" s="463" t="s">
        <v>136</v>
      </c>
      <c r="M210" s="463"/>
      <c r="N210" s="463"/>
      <c r="O210" s="462"/>
    </row>
    <row r="211" hidden="1" customHeight="1" spans="1:15">
      <c r="A211" s="446">
        <v>60</v>
      </c>
      <c r="B211" s="446" t="s">
        <v>346</v>
      </c>
      <c r="C211" s="446" t="s">
        <v>57</v>
      </c>
      <c r="D211" s="446" t="s">
        <v>401</v>
      </c>
      <c r="E211" s="450" t="s">
        <v>439</v>
      </c>
      <c r="F211" s="449" t="s">
        <v>403</v>
      </c>
      <c r="G211" s="450" t="s">
        <v>404</v>
      </c>
      <c r="H211" s="450">
        <v>10</v>
      </c>
      <c r="I211" s="450" t="s">
        <v>70</v>
      </c>
      <c r="J211" s="459">
        <v>420</v>
      </c>
      <c r="K211" s="460">
        <v>4200</v>
      </c>
      <c r="L211" s="463" t="s">
        <v>136</v>
      </c>
      <c r="M211" s="463"/>
      <c r="N211" s="463"/>
      <c r="O211" s="462"/>
    </row>
    <row r="212" hidden="1" customHeight="1" spans="1:15">
      <c r="A212" s="446">
        <v>61</v>
      </c>
      <c r="B212" s="446" t="s">
        <v>346</v>
      </c>
      <c r="C212" s="446" t="s">
        <v>57</v>
      </c>
      <c r="D212" s="446" t="s">
        <v>401</v>
      </c>
      <c r="E212" s="450" t="s">
        <v>440</v>
      </c>
      <c r="F212" s="449" t="s">
        <v>403</v>
      </c>
      <c r="G212" s="450" t="s">
        <v>404</v>
      </c>
      <c r="H212" s="450">
        <v>10</v>
      </c>
      <c r="I212" s="450" t="s">
        <v>70</v>
      </c>
      <c r="J212" s="459">
        <v>380</v>
      </c>
      <c r="K212" s="460">
        <v>3800</v>
      </c>
      <c r="L212" s="463" t="s">
        <v>136</v>
      </c>
      <c r="M212" s="463"/>
      <c r="N212" s="463"/>
      <c r="O212" s="462"/>
    </row>
    <row r="213" hidden="1" customHeight="1" spans="1:15">
      <c r="A213" s="446">
        <v>62</v>
      </c>
      <c r="B213" s="446" t="s">
        <v>346</v>
      </c>
      <c r="C213" s="446" t="s">
        <v>57</v>
      </c>
      <c r="D213" s="446" t="s">
        <v>401</v>
      </c>
      <c r="E213" s="450" t="s">
        <v>441</v>
      </c>
      <c r="F213" s="449" t="s">
        <v>403</v>
      </c>
      <c r="G213" s="450" t="s">
        <v>404</v>
      </c>
      <c r="H213" s="450">
        <v>10</v>
      </c>
      <c r="I213" s="450" t="s">
        <v>70</v>
      </c>
      <c r="J213" s="459">
        <v>680</v>
      </c>
      <c r="K213" s="460">
        <v>6800</v>
      </c>
      <c r="L213" s="463" t="s">
        <v>136</v>
      </c>
      <c r="M213" s="463"/>
      <c r="N213" s="463"/>
      <c r="O213" s="462"/>
    </row>
    <row r="214" hidden="1" customHeight="1" spans="1:15">
      <c r="A214" s="446">
        <v>63</v>
      </c>
      <c r="B214" s="446" t="s">
        <v>346</v>
      </c>
      <c r="C214" s="446" t="s">
        <v>57</v>
      </c>
      <c r="D214" s="446" t="s">
        <v>401</v>
      </c>
      <c r="E214" s="450" t="s">
        <v>442</v>
      </c>
      <c r="F214" s="449" t="s">
        <v>403</v>
      </c>
      <c r="G214" s="450" t="s">
        <v>404</v>
      </c>
      <c r="H214" s="450">
        <v>9</v>
      </c>
      <c r="I214" s="450" t="s">
        <v>70</v>
      </c>
      <c r="J214" s="459">
        <v>320</v>
      </c>
      <c r="K214" s="460">
        <v>2880</v>
      </c>
      <c r="L214" s="463" t="s">
        <v>136</v>
      </c>
      <c r="M214" s="463"/>
      <c r="N214" s="463"/>
      <c r="O214" s="462"/>
    </row>
    <row r="215" hidden="1" customHeight="1" spans="1:15">
      <c r="A215" s="446">
        <v>64</v>
      </c>
      <c r="B215" s="446" t="s">
        <v>346</v>
      </c>
      <c r="C215" s="446" t="s">
        <v>57</v>
      </c>
      <c r="D215" s="446" t="s">
        <v>401</v>
      </c>
      <c r="E215" s="450" t="s">
        <v>443</v>
      </c>
      <c r="F215" s="449" t="s">
        <v>403</v>
      </c>
      <c r="G215" s="450" t="s">
        <v>404</v>
      </c>
      <c r="H215" s="450">
        <v>8</v>
      </c>
      <c r="I215" s="450" t="s">
        <v>70</v>
      </c>
      <c r="J215" s="459">
        <v>480</v>
      </c>
      <c r="K215" s="460">
        <v>3840</v>
      </c>
      <c r="L215" s="463" t="s">
        <v>136</v>
      </c>
      <c r="M215" s="463"/>
      <c r="N215" s="463"/>
      <c r="O215" s="462"/>
    </row>
    <row r="216" hidden="1" customHeight="1" spans="1:15">
      <c r="A216" s="446">
        <v>65</v>
      </c>
      <c r="B216" s="446" t="s">
        <v>346</v>
      </c>
      <c r="C216" s="446" t="s">
        <v>57</v>
      </c>
      <c r="D216" s="446" t="s">
        <v>401</v>
      </c>
      <c r="E216" s="450" t="s">
        <v>444</v>
      </c>
      <c r="F216" s="449" t="s">
        <v>403</v>
      </c>
      <c r="G216" s="450" t="s">
        <v>404</v>
      </c>
      <c r="H216" s="450">
        <v>6</v>
      </c>
      <c r="I216" s="450" t="s">
        <v>70</v>
      </c>
      <c r="J216" s="459">
        <v>60</v>
      </c>
      <c r="K216" s="460">
        <v>360</v>
      </c>
      <c r="L216" s="463" t="s">
        <v>136</v>
      </c>
      <c r="M216" s="463"/>
      <c r="N216" s="463"/>
      <c r="O216" s="462"/>
    </row>
    <row r="217" hidden="1" customHeight="1" spans="1:15">
      <c r="A217" s="446">
        <v>66</v>
      </c>
      <c r="B217" s="446" t="s">
        <v>346</v>
      </c>
      <c r="C217" s="446" t="s">
        <v>57</v>
      </c>
      <c r="D217" s="446" t="s">
        <v>401</v>
      </c>
      <c r="E217" s="450" t="s">
        <v>445</v>
      </c>
      <c r="F217" s="449" t="s">
        <v>403</v>
      </c>
      <c r="G217" s="450" t="s">
        <v>404</v>
      </c>
      <c r="H217" s="450">
        <v>4</v>
      </c>
      <c r="I217" s="450" t="s">
        <v>70</v>
      </c>
      <c r="J217" s="459">
        <v>320</v>
      </c>
      <c r="K217" s="460">
        <v>1280</v>
      </c>
      <c r="L217" s="463" t="s">
        <v>136</v>
      </c>
      <c r="M217" s="463"/>
      <c r="N217" s="463"/>
      <c r="O217" s="462"/>
    </row>
    <row r="218" hidden="1" customHeight="1" spans="1:15">
      <c r="A218" s="446">
        <v>67</v>
      </c>
      <c r="B218" s="446" t="s">
        <v>346</v>
      </c>
      <c r="C218" s="446" t="s">
        <v>57</v>
      </c>
      <c r="D218" s="446" t="s">
        <v>401</v>
      </c>
      <c r="E218" s="450" t="s">
        <v>424</v>
      </c>
      <c r="F218" s="449" t="s">
        <v>403</v>
      </c>
      <c r="G218" s="450" t="s">
        <v>404</v>
      </c>
      <c r="H218" s="450">
        <v>15</v>
      </c>
      <c r="I218" s="450" t="s">
        <v>70</v>
      </c>
      <c r="J218" s="459">
        <v>560</v>
      </c>
      <c r="K218" s="460">
        <v>8400</v>
      </c>
      <c r="L218" s="463" t="s">
        <v>136</v>
      </c>
      <c r="M218" s="463"/>
      <c r="N218" s="463"/>
      <c r="O218" s="462"/>
    </row>
    <row r="219" hidden="1" customHeight="1" spans="1:15">
      <c r="A219" s="446">
        <v>68</v>
      </c>
      <c r="B219" s="446" t="s">
        <v>346</v>
      </c>
      <c r="C219" s="446" t="s">
        <v>57</v>
      </c>
      <c r="D219" s="446" t="s">
        <v>401</v>
      </c>
      <c r="E219" s="450" t="s">
        <v>446</v>
      </c>
      <c r="F219" s="449" t="s">
        <v>403</v>
      </c>
      <c r="G219" s="450" t="s">
        <v>404</v>
      </c>
      <c r="H219" s="450">
        <v>6</v>
      </c>
      <c r="I219" s="450" t="s">
        <v>70</v>
      </c>
      <c r="J219" s="459">
        <v>60</v>
      </c>
      <c r="K219" s="460">
        <v>360</v>
      </c>
      <c r="L219" s="463" t="s">
        <v>136</v>
      </c>
      <c r="M219" s="463"/>
      <c r="N219" s="463"/>
      <c r="O219" s="462"/>
    </row>
    <row r="220" hidden="1" customHeight="1" spans="1:15">
      <c r="A220" s="446">
        <v>69</v>
      </c>
      <c r="B220" s="446" t="s">
        <v>346</v>
      </c>
      <c r="C220" s="446" t="s">
        <v>57</v>
      </c>
      <c r="D220" s="446" t="s">
        <v>401</v>
      </c>
      <c r="E220" s="450" t="s">
        <v>447</v>
      </c>
      <c r="F220" s="449" t="s">
        <v>403</v>
      </c>
      <c r="G220" s="450" t="s">
        <v>404</v>
      </c>
      <c r="H220" s="450">
        <v>12</v>
      </c>
      <c r="I220" s="450" t="s">
        <v>70</v>
      </c>
      <c r="J220" s="459">
        <v>160</v>
      </c>
      <c r="K220" s="460">
        <v>1920</v>
      </c>
      <c r="L220" s="463" t="s">
        <v>136</v>
      </c>
      <c r="M220" s="463"/>
      <c r="N220" s="463"/>
      <c r="O220" s="462"/>
    </row>
    <row r="221" hidden="1" customHeight="1" spans="1:15">
      <c r="A221" s="446">
        <v>70</v>
      </c>
      <c r="B221" s="446" t="s">
        <v>346</v>
      </c>
      <c r="C221" s="446" t="s">
        <v>57</v>
      </c>
      <c r="D221" s="446" t="s">
        <v>401</v>
      </c>
      <c r="E221" s="450" t="s">
        <v>448</v>
      </c>
      <c r="F221" s="449" t="s">
        <v>403</v>
      </c>
      <c r="G221" s="450" t="s">
        <v>404</v>
      </c>
      <c r="H221" s="450">
        <v>14</v>
      </c>
      <c r="I221" s="450" t="s">
        <v>70</v>
      </c>
      <c r="J221" s="459">
        <v>460</v>
      </c>
      <c r="K221" s="460">
        <v>6440</v>
      </c>
      <c r="L221" s="463" t="s">
        <v>136</v>
      </c>
      <c r="M221" s="463"/>
      <c r="N221" s="463"/>
      <c r="O221" s="462"/>
    </row>
    <row r="222" hidden="1" customHeight="1" spans="1:15">
      <c r="A222" s="446">
        <v>71</v>
      </c>
      <c r="B222" s="446" t="s">
        <v>346</v>
      </c>
      <c r="C222" s="446" t="s">
        <v>57</v>
      </c>
      <c r="D222" s="446" t="s">
        <v>401</v>
      </c>
      <c r="E222" s="450" t="s">
        <v>449</v>
      </c>
      <c r="F222" s="449" t="s">
        <v>403</v>
      </c>
      <c r="G222" s="450" t="s">
        <v>404</v>
      </c>
      <c r="H222" s="450">
        <v>11</v>
      </c>
      <c r="I222" s="450" t="s">
        <v>70</v>
      </c>
      <c r="J222" s="459">
        <v>370</v>
      </c>
      <c r="K222" s="460">
        <v>4070</v>
      </c>
      <c r="L222" s="463" t="s">
        <v>136</v>
      </c>
      <c r="M222" s="463"/>
      <c r="N222" s="463"/>
      <c r="O222" s="462"/>
    </row>
    <row r="223" hidden="1" customHeight="1" spans="1:15">
      <c r="A223" s="446">
        <v>72</v>
      </c>
      <c r="B223" s="446" t="s">
        <v>346</v>
      </c>
      <c r="C223" s="446" t="s">
        <v>57</v>
      </c>
      <c r="D223" s="446" t="s">
        <v>401</v>
      </c>
      <c r="E223" s="450" t="s">
        <v>450</v>
      </c>
      <c r="F223" s="449" t="s">
        <v>403</v>
      </c>
      <c r="G223" s="450" t="s">
        <v>404</v>
      </c>
      <c r="H223" s="450">
        <v>5</v>
      </c>
      <c r="I223" s="450" t="s">
        <v>70</v>
      </c>
      <c r="J223" s="459">
        <v>280</v>
      </c>
      <c r="K223" s="460">
        <v>1400</v>
      </c>
      <c r="L223" s="463" t="s">
        <v>136</v>
      </c>
      <c r="M223" s="463"/>
      <c r="N223" s="463"/>
      <c r="O223" s="462"/>
    </row>
    <row r="224" hidden="1" customHeight="1" spans="1:15">
      <c r="A224" s="446">
        <v>73</v>
      </c>
      <c r="B224" s="446" t="s">
        <v>346</v>
      </c>
      <c r="C224" s="446" t="s">
        <v>57</v>
      </c>
      <c r="D224" s="446" t="s">
        <v>401</v>
      </c>
      <c r="E224" s="450" t="s">
        <v>451</v>
      </c>
      <c r="F224" s="449" t="s">
        <v>403</v>
      </c>
      <c r="G224" s="450" t="s">
        <v>404</v>
      </c>
      <c r="H224" s="450">
        <v>10</v>
      </c>
      <c r="I224" s="450" t="s">
        <v>70</v>
      </c>
      <c r="J224" s="459">
        <v>580</v>
      </c>
      <c r="K224" s="460">
        <v>5800</v>
      </c>
      <c r="L224" s="463" t="s">
        <v>136</v>
      </c>
      <c r="M224" s="463"/>
      <c r="N224" s="463"/>
      <c r="O224" s="462"/>
    </row>
    <row r="225" hidden="1" customHeight="1" spans="1:15">
      <c r="A225" s="446">
        <v>74</v>
      </c>
      <c r="B225" s="446" t="s">
        <v>346</v>
      </c>
      <c r="C225" s="446" t="s">
        <v>57</v>
      </c>
      <c r="D225" s="446" t="s">
        <v>401</v>
      </c>
      <c r="E225" s="450" t="s">
        <v>452</v>
      </c>
      <c r="F225" s="449" t="s">
        <v>403</v>
      </c>
      <c r="G225" s="450" t="s">
        <v>404</v>
      </c>
      <c r="H225" s="450">
        <v>6</v>
      </c>
      <c r="I225" s="450" t="s">
        <v>70</v>
      </c>
      <c r="J225" s="459">
        <v>380</v>
      </c>
      <c r="K225" s="460">
        <v>2280</v>
      </c>
      <c r="L225" s="463" t="s">
        <v>136</v>
      </c>
      <c r="M225" s="463"/>
      <c r="N225" s="463"/>
      <c r="O225" s="462"/>
    </row>
    <row r="226" hidden="1" customHeight="1" spans="1:15">
      <c r="A226" s="446">
        <v>75</v>
      </c>
      <c r="B226" s="446" t="s">
        <v>346</v>
      </c>
      <c r="C226" s="446" t="s">
        <v>57</v>
      </c>
      <c r="D226" s="446" t="s">
        <v>401</v>
      </c>
      <c r="E226" s="450" t="s">
        <v>453</v>
      </c>
      <c r="F226" s="449" t="s">
        <v>403</v>
      </c>
      <c r="G226" s="450" t="s">
        <v>404</v>
      </c>
      <c r="H226" s="450">
        <v>10</v>
      </c>
      <c r="I226" s="450" t="s">
        <v>70</v>
      </c>
      <c r="J226" s="459">
        <v>580</v>
      </c>
      <c r="K226" s="460">
        <v>5800</v>
      </c>
      <c r="L226" s="463" t="s">
        <v>136</v>
      </c>
      <c r="M226" s="463"/>
      <c r="N226" s="463"/>
      <c r="O226" s="462"/>
    </row>
    <row r="227" hidden="1" customHeight="1" spans="1:15">
      <c r="A227" s="446">
        <v>76</v>
      </c>
      <c r="B227" s="446" t="s">
        <v>346</v>
      </c>
      <c r="C227" s="446" t="s">
        <v>57</v>
      </c>
      <c r="D227" s="446" t="s">
        <v>401</v>
      </c>
      <c r="E227" s="450" t="s">
        <v>454</v>
      </c>
      <c r="F227" s="449" t="s">
        <v>403</v>
      </c>
      <c r="G227" s="450" t="s">
        <v>404</v>
      </c>
      <c r="H227" s="450">
        <v>9</v>
      </c>
      <c r="I227" s="450" t="s">
        <v>70</v>
      </c>
      <c r="J227" s="459">
        <v>580</v>
      </c>
      <c r="K227" s="460">
        <v>5220</v>
      </c>
      <c r="L227" s="463" t="s">
        <v>136</v>
      </c>
      <c r="M227" s="463"/>
      <c r="N227" s="463"/>
      <c r="O227" s="462"/>
    </row>
    <row r="228" hidden="1" customHeight="1" spans="1:15">
      <c r="A228" s="446">
        <v>77</v>
      </c>
      <c r="B228" s="446" t="s">
        <v>346</v>
      </c>
      <c r="C228" s="446" t="s">
        <v>57</v>
      </c>
      <c r="D228" s="446" t="s">
        <v>401</v>
      </c>
      <c r="E228" s="450" t="s">
        <v>455</v>
      </c>
      <c r="F228" s="449" t="s">
        <v>403</v>
      </c>
      <c r="G228" s="450" t="s">
        <v>404</v>
      </c>
      <c r="H228" s="450">
        <v>9</v>
      </c>
      <c r="I228" s="450" t="s">
        <v>70</v>
      </c>
      <c r="J228" s="459">
        <v>680</v>
      </c>
      <c r="K228" s="460">
        <v>6120</v>
      </c>
      <c r="L228" s="463" t="s">
        <v>136</v>
      </c>
      <c r="M228" s="463"/>
      <c r="N228" s="463"/>
      <c r="O228" s="462"/>
    </row>
    <row r="229" hidden="1" customHeight="1" spans="1:15">
      <c r="A229" s="446">
        <v>78</v>
      </c>
      <c r="B229" s="446" t="s">
        <v>346</v>
      </c>
      <c r="C229" s="446" t="s">
        <v>57</v>
      </c>
      <c r="D229" s="446" t="s">
        <v>401</v>
      </c>
      <c r="E229" s="450" t="s">
        <v>456</v>
      </c>
      <c r="F229" s="449" t="s">
        <v>403</v>
      </c>
      <c r="G229" s="450" t="s">
        <v>404</v>
      </c>
      <c r="H229" s="450">
        <v>8</v>
      </c>
      <c r="I229" s="450" t="s">
        <v>70</v>
      </c>
      <c r="J229" s="459">
        <v>380</v>
      </c>
      <c r="K229" s="460">
        <v>3040</v>
      </c>
      <c r="L229" s="463" t="s">
        <v>136</v>
      </c>
      <c r="M229" s="463"/>
      <c r="N229" s="463"/>
      <c r="O229" s="462"/>
    </row>
    <row r="230" hidden="1" customHeight="1" spans="1:15">
      <c r="A230" s="446">
        <v>79</v>
      </c>
      <c r="B230" s="446" t="s">
        <v>346</v>
      </c>
      <c r="C230" s="446" t="s">
        <v>57</v>
      </c>
      <c r="D230" s="446" t="s">
        <v>401</v>
      </c>
      <c r="E230" s="450" t="s">
        <v>457</v>
      </c>
      <c r="F230" s="449" t="s">
        <v>403</v>
      </c>
      <c r="G230" s="450" t="s">
        <v>404</v>
      </c>
      <c r="H230" s="450">
        <v>10</v>
      </c>
      <c r="I230" s="450" t="s">
        <v>70</v>
      </c>
      <c r="J230" s="459">
        <v>160</v>
      </c>
      <c r="K230" s="460">
        <v>1600</v>
      </c>
      <c r="L230" s="463" t="s">
        <v>136</v>
      </c>
      <c r="M230" s="463"/>
      <c r="N230" s="463"/>
      <c r="O230" s="462"/>
    </row>
    <row r="231" hidden="1" customHeight="1" spans="1:15">
      <c r="A231" s="446">
        <v>80</v>
      </c>
      <c r="B231" s="446" t="s">
        <v>346</v>
      </c>
      <c r="C231" s="446" t="s">
        <v>57</v>
      </c>
      <c r="D231" s="446" t="s">
        <v>401</v>
      </c>
      <c r="E231" s="450" t="s">
        <v>458</v>
      </c>
      <c r="F231" s="449" t="s">
        <v>403</v>
      </c>
      <c r="G231" s="450" t="s">
        <v>404</v>
      </c>
      <c r="H231" s="450">
        <v>8</v>
      </c>
      <c r="I231" s="450" t="s">
        <v>70</v>
      </c>
      <c r="J231" s="459">
        <v>260</v>
      </c>
      <c r="K231" s="460">
        <v>2080</v>
      </c>
      <c r="L231" s="463" t="s">
        <v>136</v>
      </c>
      <c r="M231" s="463"/>
      <c r="N231" s="463"/>
      <c r="O231" s="462"/>
    </row>
    <row r="232" hidden="1" customHeight="1" spans="1:15">
      <c r="A232" s="446">
        <v>81</v>
      </c>
      <c r="B232" s="446" t="s">
        <v>346</v>
      </c>
      <c r="C232" s="446" t="s">
        <v>57</v>
      </c>
      <c r="D232" s="446" t="s">
        <v>401</v>
      </c>
      <c r="E232" s="450" t="s">
        <v>459</v>
      </c>
      <c r="F232" s="449" t="s">
        <v>403</v>
      </c>
      <c r="G232" s="450" t="s">
        <v>404</v>
      </c>
      <c r="H232" s="450">
        <v>10</v>
      </c>
      <c r="I232" s="450" t="s">
        <v>70</v>
      </c>
      <c r="J232" s="459">
        <v>800</v>
      </c>
      <c r="K232" s="460">
        <v>8000</v>
      </c>
      <c r="L232" s="463" t="s">
        <v>136</v>
      </c>
      <c r="M232" s="463"/>
      <c r="N232" s="463"/>
      <c r="O232" s="462"/>
    </row>
    <row r="233" hidden="1" customHeight="1" spans="1:15">
      <c r="A233" s="446">
        <v>82</v>
      </c>
      <c r="B233" s="446" t="s">
        <v>346</v>
      </c>
      <c r="C233" s="446" t="s">
        <v>57</v>
      </c>
      <c r="D233" s="446" t="s">
        <v>401</v>
      </c>
      <c r="E233" s="450" t="s">
        <v>460</v>
      </c>
      <c r="F233" s="449" t="s">
        <v>403</v>
      </c>
      <c r="G233" s="450" t="s">
        <v>404</v>
      </c>
      <c r="H233" s="450">
        <v>6</v>
      </c>
      <c r="I233" s="450" t="s">
        <v>70</v>
      </c>
      <c r="J233" s="459">
        <v>620</v>
      </c>
      <c r="K233" s="460">
        <v>3720</v>
      </c>
      <c r="L233" s="463" t="s">
        <v>136</v>
      </c>
      <c r="M233" s="463"/>
      <c r="N233" s="463"/>
      <c r="O233" s="462"/>
    </row>
    <row r="234" hidden="1" customHeight="1" spans="1:15">
      <c r="A234" s="446">
        <v>83</v>
      </c>
      <c r="B234" s="446" t="s">
        <v>346</v>
      </c>
      <c r="C234" s="446" t="s">
        <v>57</v>
      </c>
      <c r="D234" s="446" t="s">
        <v>401</v>
      </c>
      <c r="E234" s="450" t="s">
        <v>461</v>
      </c>
      <c r="F234" s="449" t="s">
        <v>403</v>
      </c>
      <c r="G234" s="450" t="s">
        <v>404</v>
      </c>
      <c r="H234" s="450">
        <v>9</v>
      </c>
      <c r="I234" s="450" t="s">
        <v>70</v>
      </c>
      <c r="J234" s="459">
        <v>680</v>
      </c>
      <c r="K234" s="460">
        <v>6120</v>
      </c>
      <c r="L234" s="463" t="s">
        <v>136</v>
      </c>
      <c r="M234" s="463"/>
      <c r="N234" s="463"/>
      <c r="O234" s="462"/>
    </row>
    <row r="235" hidden="1" customHeight="1" spans="1:15">
      <c r="A235" s="446">
        <v>84</v>
      </c>
      <c r="B235" s="446" t="s">
        <v>346</v>
      </c>
      <c r="C235" s="446" t="s">
        <v>57</v>
      </c>
      <c r="D235" s="446" t="s">
        <v>401</v>
      </c>
      <c r="E235" s="450" t="s">
        <v>462</v>
      </c>
      <c r="F235" s="449" t="s">
        <v>403</v>
      </c>
      <c r="G235" s="450" t="s">
        <v>404</v>
      </c>
      <c r="H235" s="450">
        <v>8</v>
      </c>
      <c r="I235" s="450" t="s">
        <v>70</v>
      </c>
      <c r="J235" s="459">
        <v>320</v>
      </c>
      <c r="K235" s="460">
        <v>2560</v>
      </c>
      <c r="L235" s="463" t="s">
        <v>136</v>
      </c>
      <c r="M235" s="463"/>
      <c r="N235" s="463"/>
      <c r="O235" s="462"/>
    </row>
    <row r="236" hidden="1" customHeight="1" spans="1:15">
      <c r="A236" s="446">
        <v>85</v>
      </c>
      <c r="B236" s="446" t="s">
        <v>346</v>
      </c>
      <c r="C236" s="446" t="s">
        <v>57</v>
      </c>
      <c r="D236" s="446" t="s">
        <v>401</v>
      </c>
      <c r="E236" s="450" t="s">
        <v>463</v>
      </c>
      <c r="F236" s="449" t="s">
        <v>403</v>
      </c>
      <c r="G236" s="450" t="s">
        <v>404</v>
      </c>
      <c r="H236" s="450">
        <v>9</v>
      </c>
      <c r="I236" s="450" t="s">
        <v>70</v>
      </c>
      <c r="J236" s="459">
        <v>420</v>
      </c>
      <c r="K236" s="460">
        <v>3780</v>
      </c>
      <c r="L236" s="463" t="s">
        <v>136</v>
      </c>
      <c r="M236" s="463"/>
      <c r="N236" s="463"/>
      <c r="O236" s="462"/>
    </row>
    <row r="237" hidden="1" customHeight="1" spans="1:15">
      <c r="A237" s="446">
        <v>86</v>
      </c>
      <c r="B237" s="446" t="s">
        <v>346</v>
      </c>
      <c r="C237" s="446" t="s">
        <v>57</v>
      </c>
      <c r="D237" s="446" t="s">
        <v>401</v>
      </c>
      <c r="E237" s="450" t="s">
        <v>464</v>
      </c>
      <c r="F237" s="449" t="s">
        <v>403</v>
      </c>
      <c r="G237" s="450" t="s">
        <v>404</v>
      </c>
      <c r="H237" s="450">
        <v>9</v>
      </c>
      <c r="I237" s="450" t="s">
        <v>70</v>
      </c>
      <c r="J237" s="459">
        <v>480</v>
      </c>
      <c r="K237" s="460">
        <v>4320</v>
      </c>
      <c r="L237" s="463" t="s">
        <v>136</v>
      </c>
      <c r="M237" s="463"/>
      <c r="N237" s="463"/>
      <c r="O237" s="462"/>
    </row>
    <row r="238" hidden="1" customHeight="1" spans="1:15">
      <c r="A238" s="446">
        <v>87</v>
      </c>
      <c r="B238" s="446" t="s">
        <v>346</v>
      </c>
      <c r="C238" s="446" t="s">
        <v>57</v>
      </c>
      <c r="D238" s="446" t="s">
        <v>401</v>
      </c>
      <c r="E238" s="450" t="s">
        <v>465</v>
      </c>
      <c r="F238" s="449" t="s">
        <v>403</v>
      </c>
      <c r="G238" s="450" t="s">
        <v>404</v>
      </c>
      <c r="H238" s="450">
        <v>15</v>
      </c>
      <c r="I238" s="450" t="s">
        <v>70</v>
      </c>
      <c r="J238" s="459">
        <v>180</v>
      </c>
      <c r="K238" s="460">
        <v>2700</v>
      </c>
      <c r="L238" s="463" t="s">
        <v>136</v>
      </c>
      <c r="M238" s="463"/>
      <c r="N238" s="463"/>
      <c r="O238" s="462"/>
    </row>
    <row r="239" hidden="1" customHeight="1" spans="1:15">
      <c r="A239" s="446">
        <v>88</v>
      </c>
      <c r="B239" s="446" t="s">
        <v>346</v>
      </c>
      <c r="C239" s="446" t="s">
        <v>57</v>
      </c>
      <c r="D239" s="446" t="s">
        <v>401</v>
      </c>
      <c r="E239" s="450" t="s">
        <v>466</v>
      </c>
      <c r="F239" s="449" t="s">
        <v>403</v>
      </c>
      <c r="G239" s="450" t="s">
        <v>404</v>
      </c>
      <c r="H239" s="450">
        <v>6</v>
      </c>
      <c r="I239" s="450" t="s">
        <v>70</v>
      </c>
      <c r="J239" s="459">
        <v>360</v>
      </c>
      <c r="K239" s="460">
        <v>2160</v>
      </c>
      <c r="L239" s="463" t="s">
        <v>136</v>
      </c>
      <c r="M239" s="463"/>
      <c r="N239" s="463"/>
      <c r="O239" s="462"/>
    </row>
    <row r="240" hidden="1" customHeight="1" spans="1:15">
      <c r="A240" s="446">
        <v>89</v>
      </c>
      <c r="B240" s="446" t="s">
        <v>346</v>
      </c>
      <c r="C240" s="446" t="s">
        <v>57</v>
      </c>
      <c r="D240" s="446" t="s">
        <v>401</v>
      </c>
      <c r="E240" s="450" t="s">
        <v>467</v>
      </c>
      <c r="F240" s="449" t="s">
        <v>403</v>
      </c>
      <c r="G240" s="450" t="s">
        <v>404</v>
      </c>
      <c r="H240" s="450">
        <v>2</v>
      </c>
      <c r="I240" s="450" t="s">
        <v>70</v>
      </c>
      <c r="J240" s="459">
        <v>50</v>
      </c>
      <c r="K240" s="460">
        <v>100</v>
      </c>
      <c r="L240" s="463" t="s">
        <v>136</v>
      </c>
      <c r="M240" s="463"/>
      <c r="N240" s="463"/>
      <c r="O240" s="462"/>
    </row>
    <row r="241" hidden="1" customHeight="1" spans="1:15">
      <c r="A241" s="446">
        <v>90</v>
      </c>
      <c r="B241" s="446" t="s">
        <v>346</v>
      </c>
      <c r="C241" s="446" t="s">
        <v>57</v>
      </c>
      <c r="D241" s="446" t="s">
        <v>401</v>
      </c>
      <c r="E241" s="450" t="s">
        <v>468</v>
      </c>
      <c r="F241" s="449" t="s">
        <v>403</v>
      </c>
      <c r="G241" s="450" t="s">
        <v>404</v>
      </c>
      <c r="H241" s="450">
        <v>6</v>
      </c>
      <c r="I241" s="450" t="s">
        <v>70</v>
      </c>
      <c r="J241" s="459">
        <v>165</v>
      </c>
      <c r="K241" s="460">
        <v>990</v>
      </c>
      <c r="L241" s="463" t="s">
        <v>136</v>
      </c>
      <c r="M241" s="463"/>
      <c r="N241" s="463"/>
      <c r="O241" s="462"/>
    </row>
    <row r="242" hidden="1" customHeight="1" spans="1:15">
      <c r="A242" s="446">
        <v>91</v>
      </c>
      <c r="B242" s="446" t="s">
        <v>346</v>
      </c>
      <c r="C242" s="446" t="s">
        <v>57</v>
      </c>
      <c r="D242" s="446" t="s">
        <v>401</v>
      </c>
      <c r="E242" s="450" t="s">
        <v>469</v>
      </c>
      <c r="F242" s="449" t="s">
        <v>403</v>
      </c>
      <c r="G242" s="450" t="s">
        <v>404</v>
      </c>
      <c r="H242" s="450">
        <v>5</v>
      </c>
      <c r="I242" s="450" t="s">
        <v>70</v>
      </c>
      <c r="J242" s="459">
        <v>860</v>
      </c>
      <c r="K242" s="460">
        <v>4300</v>
      </c>
      <c r="L242" s="463" t="s">
        <v>136</v>
      </c>
      <c r="M242" s="463"/>
      <c r="N242" s="463"/>
      <c r="O242" s="462"/>
    </row>
    <row r="243" hidden="1" customHeight="1" spans="1:15">
      <c r="A243" s="446">
        <v>92</v>
      </c>
      <c r="B243" s="446" t="s">
        <v>346</v>
      </c>
      <c r="C243" s="446" t="s">
        <v>57</v>
      </c>
      <c r="D243" s="446" t="s">
        <v>401</v>
      </c>
      <c r="E243" s="450" t="s">
        <v>410</v>
      </c>
      <c r="F243" s="449" t="s">
        <v>403</v>
      </c>
      <c r="G243" s="450" t="s">
        <v>404</v>
      </c>
      <c r="H243" s="450">
        <v>20</v>
      </c>
      <c r="I243" s="450" t="s">
        <v>70</v>
      </c>
      <c r="J243" s="459">
        <v>420</v>
      </c>
      <c r="K243" s="460">
        <v>8400</v>
      </c>
      <c r="L243" s="463" t="s">
        <v>136</v>
      </c>
      <c r="M243" s="463"/>
      <c r="N243" s="463"/>
      <c r="O243" s="462"/>
    </row>
    <row r="244" hidden="1" customHeight="1" spans="1:15">
      <c r="A244" s="446">
        <v>93</v>
      </c>
      <c r="B244" s="446" t="s">
        <v>346</v>
      </c>
      <c r="C244" s="446" t="s">
        <v>57</v>
      </c>
      <c r="D244" s="446" t="s">
        <v>401</v>
      </c>
      <c r="E244" s="450" t="s">
        <v>470</v>
      </c>
      <c r="F244" s="449" t="s">
        <v>403</v>
      </c>
      <c r="G244" s="450" t="s">
        <v>404</v>
      </c>
      <c r="H244" s="450">
        <v>3</v>
      </c>
      <c r="I244" s="450" t="s">
        <v>70</v>
      </c>
      <c r="J244" s="459">
        <v>80</v>
      </c>
      <c r="K244" s="460">
        <v>240</v>
      </c>
      <c r="L244" s="463" t="s">
        <v>136</v>
      </c>
      <c r="M244" s="463"/>
      <c r="N244" s="463"/>
      <c r="O244" s="462"/>
    </row>
    <row r="245" hidden="1" customHeight="1" spans="1:15">
      <c r="A245" s="446">
        <v>94</v>
      </c>
      <c r="B245" s="446" t="s">
        <v>346</v>
      </c>
      <c r="C245" s="446" t="s">
        <v>57</v>
      </c>
      <c r="D245" s="446" t="s">
        <v>401</v>
      </c>
      <c r="E245" s="450" t="s">
        <v>471</v>
      </c>
      <c r="F245" s="449" t="s">
        <v>403</v>
      </c>
      <c r="G245" s="450" t="s">
        <v>404</v>
      </c>
      <c r="H245" s="450">
        <v>20</v>
      </c>
      <c r="I245" s="450" t="s">
        <v>70</v>
      </c>
      <c r="J245" s="459">
        <v>460</v>
      </c>
      <c r="K245" s="460">
        <v>9200</v>
      </c>
      <c r="L245" s="463" t="s">
        <v>136</v>
      </c>
      <c r="M245" s="463"/>
      <c r="N245" s="463"/>
      <c r="O245" s="462"/>
    </row>
    <row r="246" hidden="1" customHeight="1" spans="1:15">
      <c r="A246" s="446">
        <v>95</v>
      </c>
      <c r="B246" s="446" t="s">
        <v>346</v>
      </c>
      <c r="C246" s="446" t="s">
        <v>57</v>
      </c>
      <c r="D246" s="446" t="s">
        <v>401</v>
      </c>
      <c r="E246" s="450" t="s">
        <v>472</v>
      </c>
      <c r="F246" s="449" t="s">
        <v>403</v>
      </c>
      <c r="G246" s="450" t="s">
        <v>404</v>
      </c>
      <c r="H246" s="450">
        <v>8</v>
      </c>
      <c r="I246" s="450" t="s">
        <v>70</v>
      </c>
      <c r="J246" s="459">
        <v>20</v>
      </c>
      <c r="K246" s="460">
        <v>160</v>
      </c>
      <c r="L246" s="463" t="s">
        <v>136</v>
      </c>
      <c r="M246" s="463"/>
      <c r="N246" s="463"/>
      <c r="O246" s="462"/>
    </row>
    <row r="247" hidden="1" customHeight="1" spans="1:15">
      <c r="A247" s="446">
        <v>96</v>
      </c>
      <c r="B247" s="446" t="s">
        <v>346</v>
      </c>
      <c r="C247" s="446" t="s">
        <v>57</v>
      </c>
      <c r="D247" s="446" t="s">
        <v>401</v>
      </c>
      <c r="E247" s="450" t="s">
        <v>473</v>
      </c>
      <c r="F247" s="449" t="s">
        <v>403</v>
      </c>
      <c r="G247" s="450" t="s">
        <v>404</v>
      </c>
      <c r="H247" s="450">
        <v>8</v>
      </c>
      <c r="I247" s="450" t="s">
        <v>70</v>
      </c>
      <c r="J247" s="459">
        <v>160</v>
      </c>
      <c r="K247" s="460">
        <v>1280</v>
      </c>
      <c r="L247" s="463" t="s">
        <v>136</v>
      </c>
      <c r="M247" s="463"/>
      <c r="N247" s="463"/>
      <c r="O247" s="462"/>
    </row>
    <row r="248" hidden="1" customHeight="1" spans="1:15">
      <c r="A248" s="446">
        <v>97</v>
      </c>
      <c r="B248" s="446" t="s">
        <v>346</v>
      </c>
      <c r="C248" s="446" t="s">
        <v>57</v>
      </c>
      <c r="D248" s="446" t="s">
        <v>401</v>
      </c>
      <c r="E248" s="450" t="s">
        <v>474</v>
      </c>
      <c r="F248" s="449" t="s">
        <v>403</v>
      </c>
      <c r="G248" s="450" t="s">
        <v>404</v>
      </c>
      <c r="H248" s="450">
        <v>9</v>
      </c>
      <c r="I248" s="450" t="s">
        <v>70</v>
      </c>
      <c r="J248" s="459">
        <v>20</v>
      </c>
      <c r="K248" s="460">
        <v>180</v>
      </c>
      <c r="L248" s="463" t="s">
        <v>136</v>
      </c>
      <c r="M248" s="463"/>
      <c r="N248" s="463"/>
      <c r="O248" s="462"/>
    </row>
    <row r="249" hidden="1" customHeight="1" spans="1:15">
      <c r="A249" s="446">
        <v>98</v>
      </c>
      <c r="B249" s="446" t="s">
        <v>346</v>
      </c>
      <c r="C249" s="446" t="s">
        <v>57</v>
      </c>
      <c r="D249" s="446" t="s">
        <v>401</v>
      </c>
      <c r="E249" s="450" t="s">
        <v>475</v>
      </c>
      <c r="F249" s="449" t="s">
        <v>403</v>
      </c>
      <c r="G249" s="450" t="s">
        <v>404</v>
      </c>
      <c r="H249" s="450">
        <v>7</v>
      </c>
      <c r="I249" s="450" t="s">
        <v>70</v>
      </c>
      <c r="J249" s="459">
        <v>120</v>
      </c>
      <c r="K249" s="460">
        <v>840</v>
      </c>
      <c r="L249" s="463" t="s">
        <v>136</v>
      </c>
      <c r="M249" s="463"/>
      <c r="N249" s="463"/>
      <c r="O249" s="462"/>
    </row>
    <row r="250" hidden="1" customHeight="1" spans="1:15">
      <c r="A250" s="446">
        <v>99</v>
      </c>
      <c r="B250" s="446" t="s">
        <v>346</v>
      </c>
      <c r="C250" s="446" t="s">
        <v>57</v>
      </c>
      <c r="D250" s="446" t="s">
        <v>401</v>
      </c>
      <c r="E250" s="450" t="s">
        <v>476</v>
      </c>
      <c r="F250" s="449" t="s">
        <v>403</v>
      </c>
      <c r="G250" s="450" t="s">
        <v>404</v>
      </c>
      <c r="H250" s="450">
        <v>10</v>
      </c>
      <c r="I250" s="450" t="s">
        <v>70</v>
      </c>
      <c r="J250" s="459">
        <v>80</v>
      </c>
      <c r="K250" s="460">
        <v>800</v>
      </c>
      <c r="L250" s="463" t="s">
        <v>136</v>
      </c>
      <c r="M250" s="463"/>
      <c r="N250" s="463"/>
      <c r="O250" s="462"/>
    </row>
    <row r="251" hidden="1" customHeight="1" spans="1:15">
      <c r="A251" s="446">
        <v>100</v>
      </c>
      <c r="B251" s="446" t="s">
        <v>346</v>
      </c>
      <c r="C251" s="446" t="s">
        <v>57</v>
      </c>
      <c r="D251" s="446" t="s">
        <v>401</v>
      </c>
      <c r="E251" s="450" t="s">
        <v>477</v>
      </c>
      <c r="F251" s="449" t="s">
        <v>403</v>
      </c>
      <c r="G251" s="450" t="s">
        <v>404</v>
      </c>
      <c r="H251" s="450">
        <v>5</v>
      </c>
      <c r="I251" s="450" t="s">
        <v>70</v>
      </c>
      <c r="J251" s="459">
        <v>280</v>
      </c>
      <c r="K251" s="460">
        <v>1400</v>
      </c>
      <c r="L251" s="463" t="s">
        <v>136</v>
      </c>
      <c r="M251" s="463"/>
      <c r="N251" s="463"/>
      <c r="O251" s="462"/>
    </row>
    <row r="252" hidden="1" customHeight="1" spans="1:15">
      <c r="A252" s="446">
        <v>101</v>
      </c>
      <c r="B252" s="446" t="s">
        <v>346</v>
      </c>
      <c r="C252" s="446" t="s">
        <v>57</v>
      </c>
      <c r="D252" s="446" t="s">
        <v>401</v>
      </c>
      <c r="E252" s="450" t="s">
        <v>478</v>
      </c>
      <c r="F252" s="449" t="s">
        <v>403</v>
      </c>
      <c r="G252" s="450" t="s">
        <v>404</v>
      </c>
      <c r="H252" s="450">
        <v>5</v>
      </c>
      <c r="I252" s="450" t="s">
        <v>70</v>
      </c>
      <c r="J252" s="459">
        <v>160</v>
      </c>
      <c r="K252" s="460">
        <v>800</v>
      </c>
      <c r="L252" s="463" t="s">
        <v>136</v>
      </c>
      <c r="M252" s="463"/>
      <c r="N252" s="463"/>
      <c r="O252" s="462"/>
    </row>
    <row r="253" hidden="1" customHeight="1" spans="1:15">
      <c r="A253" s="446">
        <v>102</v>
      </c>
      <c r="B253" s="446" t="s">
        <v>346</v>
      </c>
      <c r="C253" s="446" t="s">
        <v>57</v>
      </c>
      <c r="D253" s="446" t="s">
        <v>401</v>
      </c>
      <c r="E253" s="450" t="s">
        <v>479</v>
      </c>
      <c r="F253" s="449" t="s">
        <v>403</v>
      </c>
      <c r="G253" s="450" t="s">
        <v>404</v>
      </c>
      <c r="H253" s="450">
        <v>6</v>
      </c>
      <c r="I253" s="450" t="s">
        <v>70</v>
      </c>
      <c r="J253" s="459">
        <v>320</v>
      </c>
      <c r="K253" s="460">
        <v>1920</v>
      </c>
      <c r="L253" s="463" t="s">
        <v>136</v>
      </c>
      <c r="M253" s="463"/>
      <c r="N253" s="463"/>
      <c r="O253" s="462"/>
    </row>
    <row r="254" hidden="1" customHeight="1" spans="1:15">
      <c r="A254" s="446">
        <v>103</v>
      </c>
      <c r="B254" s="446" t="s">
        <v>346</v>
      </c>
      <c r="C254" s="446" t="s">
        <v>57</v>
      </c>
      <c r="D254" s="446" t="s">
        <v>401</v>
      </c>
      <c r="E254" s="450" t="s">
        <v>480</v>
      </c>
      <c r="F254" s="449" t="s">
        <v>403</v>
      </c>
      <c r="G254" s="450" t="s">
        <v>404</v>
      </c>
      <c r="H254" s="450">
        <v>9</v>
      </c>
      <c r="I254" s="450" t="s">
        <v>70</v>
      </c>
      <c r="J254" s="459">
        <v>80</v>
      </c>
      <c r="K254" s="460">
        <v>720</v>
      </c>
      <c r="L254" s="463" t="s">
        <v>136</v>
      </c>
      <c r="M254" s="463"/>
      <c r="N254" s="463"/>
      <c r="O254" s="462"/>
    </row>
    <row r="255" hidden="1" customHeight="1" spans="1:15">
      <c r="A255" s="446">
        <v>104</v>
      </c>
      <c r="B255" s="446" t="s">
        <v>346</v>
      </c>
      <c r="C255" s="446" t="s">
        <v>57</v>
      </c>
      <c r="D255" s="446" t="s">
        <v>401</v>
      </c>
      <c r="E255" s="450" t="s">
        <v>481</v>
      </c>
      <c r="F255" s="449" t="s">
        <v>403</v>
      </c>
      <c r="G255" s="450" t="s">
        <v>404</v>
      </c>
      <c r="H255" s="450">
        <v>8</v>
      </c>
      <c r="I255" s="450" t="s">
        <v>70</v>
      </c>
      <c r="J255" s="459">
        <v>380</v>
      </c>
      <c r="K255" s="460">
        <v>3040</v>
      </c>
      <c r="L255" s="463" t="s">
        <v>136</v>
      </c>
      <c r="M255" s="463"/>
      <c r="N255" s="463"/>
      <c r="O255" s="462"/>
    </row>
    <row r="256" hidden="1" customHeight="1" spans="1:15">
      <c r="A256" s="446">
        <v>105</v>
      </c>
      <c r="B256" s="446" t="s">
        <v>346</v>
      </c>
      <c r="C256" s="446" t="s">
        <v>57</v>
      </c>
      <c r="D256" s="446" t="s">
        <v>401</v>
      </c>
      <c r="E256" s="450" t="s">
        <v>482</v>
      </c>
      <c r="F256" s="449" t="s">
        <v>403</v>
      </c>
      <c r="G256" s="450" t="s">
        <v>404</v>
      </c>
      <c r="H256" s="450">
        <v>4</v>
      </c>
      <c r="I256" s="450" t="s">
        <v>70</v>
      </c>
      <c r="J256" s="459">
        <v>180</v>
      </c>
      <c r="K256" s="460">
        <v>720</v>
      </c>
      <c r="L256" s="463" t="s">
        <v>136</v>
      </c>
      <c r="M256" s="463"/>
      <c r="N256" s="463"/>
      <c r="O256" s="462"/>
    </row>
    <row r="257" hidden="1" customHeight="1" spans="1:15">
      <c r="A257" s="446">
        <v>106</v>
      </c>
      <c r="B257" s="446" t="s">
        <v>346</v>
      </c>
      <c r="C257" s="446" t="s">
        <v>57</v>
      </c>
      <c r="D257" s="446" t="s">
        <v>401</v>
      </c>
      <c r="E257" s="450" t="s">
        <v>483</v>
      </c>
      <c r="F257" s="449" t="s">
        <v>403</v>
      </c>
      <c r="G257" s="450" t="s">
        <v>404</v>
      </c>
      <c r="H257" s="450">
        <v>5</v>
      </c>
      <c r="I257" s="450" t="s">
        <v>70</v>
      </c>
      <c r="J257" s="459">
        <v>10</v>
      </c>
      <c r="K257" s="460">
        <v>50</v>
      </c>
      <c r="L257" s="463" t="s">
        <v>136</v>
      </c>
      <c r="M257" s="463"/>
      <c r="N257" s="463"/>
      <c r="O257" s="462"/>
    </row>
    <row r="258" hidden="1" customHeight="1" spans="1:15">
      <c r="A258" s="446">
        <v>107</v>
      </c>
      <c r="B258" s="446" t="s">
        <v>346</v>
      </c>
      <c r="C258" s="446" t="s">
        <v>57</v>
      </c>
      <c r="D258" s="446" t="s">
        <v>401</v>
      </c>
      <c r="E258" s="450" t="s">
        <v>458</v>
      </c>
      <c r="F258" s="449" t="s">
        <v>403</v>
      </c>
      <c r="G258" s="450" t="s">
        <v>404</v>
      </c>
      <c r="H258" s="450">
        <v>9</v>
      </c>
      <c r="I258" s="450" t="s">
        <v>70</v>
      </c>
      <c r="J258" s="459">
        <v>260</v>
      </c>
      <c r="K258" s="460">
        <v>2340</v>
      </c>
      <c r="L258" s="463" t="s">
        <v>136</v>
      </c>
      <c r="M258" s="463"/>
      <c r="N258" s="463"/>
      <c r="O258" s="462"/>
    </row>
    <row r="259" hidden="1" customHeight="1" spans="1:15">
      <c r="A259" s="446">
        <v>108</v>
      </c>
      <c r="B259" s="446" t="s">
        <v>346</v>
      </c>
      <c r="C259" s="446" t="s">
        <v>57</v>
      </c>
      <c r="D259" s="446" t="s">
        <v>401</v>
      </c>
      <c r="E259" s="450" t="s">
        <v>484</v>
      </c>
      <c r="F259" s="449" t="s">
        <v>403</v>
      </c>
      <c r="G259" s="450" t="s">
        <v>404</v>
      </c>
      <c r="H259" s="450">
        <v>6</v>
      </c>
      <c r="I259" s="450" t="s">
        <v>70</v>
      </c>
      <c r="J259" s="459">
        <v>160</v>
      </c>
      <c r="K259" s="460">
        <v>960</v>
      </c>
      <c r="L259" s="463" t="s">
        <v>136</v>
      </c>
      <c r="M259" s="463"/>
      <c r="N259" s="463"/>
      <c r="O259" s="462"/>
    </row>
    <row r="260" hidden="1" customHeight="1" spans="1:15">
      <c r="A260" s="446">
        <v>109</v>
      </c>
      <c r="B260" s="446" t="s">
        <v>346</v>
      </c>
      <c r="C260" s="446" t="s">
        <v>57</v>
      </c>
      <c r="D260" s="446" t="s">
        <v>401</v>
      </c>
      <c r="E260" s="450" t="s">
        <v>485</v>
      </c>
      <c r="F260" s="449" t="s">
        <v>403</v>
      </c>
      <c r="G260" s="450" t="s">
        <v>404</v>
      </c>
      <c r="H260" s="450">
        <v>8</v>
      </c>
      <c r="I260" s="450" t="s">
        <v>70</v>
      </c>
      <c r="J260" s="459">
        <v>280</v>
      </c>
      <c r="K260" s="460">
        <v>2240</v>
      </c>
      <c r="L260" s="463" t="s">
        <v>136</v>
      </c>
      <c r="M260" s="463"/>
      <c r="N260" s="463"/>
      <c r="O260" s="462"/>
    </row>
    <row r="261" hidden="1" customHeight="1" spans="1:15">
      <c r="A261" s="446">
        <v>110</v>
      </c>
      <c r="B261" s="446" t="s">
        <v>346</v>
      </c>
      <c r="C261" s="446" t="s">
        <v>57</v>
      </c>
      <c r="D261" s="446" t="s">
        <v>401</v>
      </c>
      <c r="E261" s="450" t="s">
        <v>486</v>
      </c>
      <c r="F261" s="449" t="s">
        <v>403</v>
      </c>
      <c r="G261" s="450" t="s">
        <v>404</v>
      </c>
      <c r="H261" s="450">
        <v>6</v>
      </c>
      <c r="I261" s="450" t="s">
        <v>70</v>
      </c>
      <c r="J261" s="459">
        <v>80</v>
      </c>
      <c r="K261" s="460">
        <v>480</v>
      </c>
      <c r="L261" s="463" t="s">
        <v>136</v>
      </c>
      <c r="M261" s="463"/>
      <c r="N261" s="463"/>
      <c r="O261" s="462"/>
    </row>
    <row r="262" hidden="1" customHeight="1" spans="1:15">
      <c r="A262" s="446">
        <v>111</v>
      </c>
      <c r="B262" s="446" t="s">
        <v>346</v>
      </c>
      <c r="C262" s="446" t="s">
        <v>57</v>
      </c>
      <c r="D262" s="446" t="s">
        <v>401</v>
      </c>
      <c r="E262" s="450" t="s">
        <v>462</v>
      </c>
      <c r="F262" s="449" t="s">
        <v>403</v>
      </c>
      <c r="G262" s="450" t="s">
        <v>404</v>
      </c>
      <c r="H262" s="450">
        <v>7</v>
      </c>
      <c r="I262" s="450" t="s">
        <v>70</v>
      </c>
      <c r="J262" s="459">
        <v>320</v>
      </c>
      <c r="K262" s="460">
        <v>2240</v>
      </c>
      <c r="L262" s="463" t="s">
        <v>136</v>
      </c>
      <c r="M262" s="463"/>
      <c r="N262" s="463"/>
      <c r="O262" s="462"/>
    </row>
    <row r="263" hidden="1" customHeight="1" spans="1:15">
      <c r="A263" s="446">
        <v>112</v>
      </c>
      <c r="B263" s="446" t="s">
        <v>346</v>
      </c>
      <c r="C263" s="446" t="s">
        <v>57</v>
      </c>
      <c r="D263" s="446" t="s">
        <v>401</v>
      </c>
      <c r="E263" s="450" t="s">
        <v>487</v>
      </c>
      <c r="F263" s="449" t="s">
        <v>403</v>
      </c>
      <c r="G263" s="450" t="s">
        <v>404</v>
      </c>
      <c r="H263" s="450">
        <v>8</v>
      </c>
      <c r="I263" s="450" t="s">
        <v>70</v>
      </c>
      <c r="J263" s="459">
        <v>160</v>
      </c>
      <c r="K263" s="460">
        <v>1280</v>
      </c>
      <c r="L263" s="463" t="s">
        <v>136</v>
      </c>
      <c r="M263" s="463"/>
      <c r="N263" s="463"/>
      <c r="O263" s="462"/>
    </row>
    <row r="264" hidden="1" customHeight="1" spans="1:15">
      <c r="A264" s="446">
        <v>113</v>
      </c>
      <c r="B264" s="446" t="s">
        <v>346</v>
      </c>
      <c r="C264" s="446" t="s">
        <v>57</v>
      </c>
      <c r="D264" s="446" t="s">
        <v>401</v>
      </c>
      <c r="E264" s="450" t="s">
        <v>488</v>
      </c>
      <c r="F264" s="449" t="s">
        <v>403</v>
      </c>
      <c r="G264" s="450" t="s">
        <v>404</v>
      </c>
      <c r="H264" s="450">
        <v>7</v>
      </c>
      <c r="I264" s="450" t="s">
        <v>70</v>
      </c>
      <c r="J264" s="459">
        <v>880</v>
      </c>
      <c r="K264" s="460">
        <v>6160</v>
      </c>
      <c r="L264" s="463" t="s">
        <v>136</v>
      </c>
      <c r="M264" s="463"/>
      <c r="N264" s="463"/>
      <c r="O264" s="462"/>
    </row>
    <row r="265" hidden="1" customHeight="1" spans="1:15">
      <c r="A265" s="446">
        <v>114</v>
      </c>
      <c r="B265" s="446" t="s">
        <v>346</v>
      </c>
      <c r="C265" s="446" t="s">
        <v>57</v>
      </c>
      <c r="D265" s="446" t="s">
        <v>401</v>
      </c>
      <c r="E265" s="450" t="s">
        <v>489</v>
      </c>
      <c r="F265" s="449" t="s">
        <v>403</v>
      </c>
      <c r="G265" s="450" t="s">
        <v>404</v>
      </c>
      <c r="H265" s="450">
        <v>7</v>
      </c>
      <c r="I265" s="450" t="s">
        <v>70</v>
      </c>
      <c r="J265" s="459">
        <v>630</v>
      </c>
      <c r="K265" s="460">
        <v>4410</v>
      </c>
      <c r="L265" s="463" t="s">
        <v>136</v>
      </c>
      <c r="M265" s="463"/>
      <c r="N265" s="463"/>
      <c r="O265" s="462"/>
    </row>
    <row r="266" hidden="1" customHeight="1" spans="1:15">
      <c r="A266" s="446">
        <v>115</v>
      </c>
      <c r="B266" s="446" t="s">
        <v>346</v>
      </c>
      <c r="C266" s="446" t="s">
        <v>57</v>
      </c>
      <c r="D266" s="446" t="s">
        <v>401</v>
      </c>
      <c r="E266" s="450" t="s">
        <v>490</v>
      </c>
      <c r="F266" s="449" t="s">
        <v>403</v>
      </c>
      <c r="G266" s="450" t="s">
        <v>404</v>
      </c>
      <c r="H266" s="450">
        <v>10</v>
      </c>
      <c r="I266" s="450" t="s">
        <v>70</v>
      </c>
      <c r="J266" s="459">
        <v>160</v>
      </c>
      <c r="K266" s="460">
        <v>1600</v>
      </c>
      <c r="L266" s="463" t="s">
        <v>136</v>
      </c>
      <c r="M266" s="463"/>
      <c r="N266" s="463"/>
      <c r="O266" s="462"/>
    </row>
    <row r="267" hidden="1" customHeight="1" spans="1:15">
      <c r="A267" s="446">
        <v>116</v>
      </c>
      <c r="B267" s="446" t="s">
        <v>346</v>
      </c>
      <c r="C267" s="446" t="s">
        <v>57</v>
      </c>
      <c r="D267" s="446" t="s">
        <v>401</v>
      </c>
      <c r="E267" s="450" t="s">
        <v>491</v>
      </c>
      <c r="F267" s="449" t="s">
        <v>403</v>
      </c>
      <c r="G267" s="450" t="s">
        <v>404</v>
      </c>
      <c r="H267" s="450">
        <v>9</v>
      </c>
      <c r="I267" s="450" t="s">
        <v>70</v>
      </c>
      <c r="J267" s="459">
        <v>180</v>
      </c>
      <c r="K267" s="460">
        <v>1620</v>
      </c>
      <c r="L267" s="463" t="s">
        <v>136</v>
      </c>
      <c r="M267" s="463"/>
      <c r="N267" s="463"/>
      <c r="O267" s="462"/>
    </row>
    <row r="268" hidden="1" customHeight="1" spans="1:15">
      <c r="A268" s="446">
        <v>117</v>
      </c>
      <c r="B268" s="446" t="s">
        <v>346</v>
      </c>
      <c r="C268" s="446" t="s">
        <v>57</v>
      </c>
      <c r="D268" s="446" t="s">
        <v>401</v>
      </c>
      <c r="E268" s="450" t="s">
        <v>492</v>
      </c>
      <c r="F268" s="449" t="s">
        <v>403</v>
      </c>
      <c r="G268" s="450" t="s">
        <v>404</v>
      </c>
      <c r="H268" s="450">
        <v>3</v>
      </c>
      <c r="I268" s="450" t="s">
        <v>70</v>
      </c>
      <c r="J268" s="459">
        <v>1360</v>
      </c>
      <c r="K268" s="460">
        <v>4080</v>
      </c>
      <c r="L268" s="463" t="s">
        <v>136</v>
      </c>
      <c r="M268" s="463"/>
      <c r="N268" s="463"/>
      <c r="O268" s="462"/>
    </row>
    <row r="269" hidden="1" customHeight="1" spans="1:15">
      <c r="A269" s="446">
        <v>118</v>
      </c>
      <c r="B269" s="446" t="s">
        <v>346</v>
      </c>
      <c r="C269" s="446" t="s">
        <v>57</v>
      </c>
      <c r="D269" s="446" t="s">
        <v>401</v>
      </c>
      <c r="E269" s="450" t="s">
        <v>493</v>
      </c>
      <c r="F269" s="449" t="s">
        <v>403</v>
      </c>
      <c r="G269" s="450" t="s">
        <v>404</v>
      </c>
      <c r="H269" s="450">
        <v>2</v>
      </c>
      <c r="I269" s="450" t="s">
        <v>70</v>
      </c>
      <c r="J269" s="459">
        <v>560</v>
      </c>
      <c r="K269" s="460">
        <v>1120</v>
      </c>
      <c r="L269" s="463" t="s">
        <v>136</v>
      </c>
      <c r="M269" s="463"/>
      <c r="N269" s="463"/>
      <c r="O269" s="462"/>
    </row>
    <row r="270" hidden="1" customHeight="1" spans="1:15">
      <c r="A270" s="446">
        <v>119</v>
      </c>
      <c r="B270" s="446" t="s">
        <v>346</v>
      </c>
      <c r="C270" s="446" t="s">
        <v>57</v>
      </c>
      <c r="D270" s="446" t="s">
        <v>401</v>
      </c>
      <c r="E270" s="450" t="s">
        <v>494</v>
      </c>
      <c r="F270" s="449" t="s">
        <v>403</v>
      </c>
      <c r="G270" s="450" t="s">
        <v>404</v>
      </c>
      <c r="H270" s="450">
        <v>9</v>
      </c>
      <c r="I270" s="450" t="s">
        <v>70</v>
      </c>
      <c r="J270" s="459">
        <v>260</v>
      </c>
      <c r="K270" s="460">
        <v>2340</v>
      </c>
      <c r="L270" s="463" t="s">
        <v>136</v>
      </c>
      <c r="M270" s="463"/>
      <c r="N270" s="463"/>
      <c r="O270" s="462"/>
    </row>
    <row r="271" hidden="1" customHeight="1" spans="1:15">
      <c r="A271" s="446">
        <v>120</v>
      </c>
      <c r="B271" s="446" t="s">
        <v>346</v>
      </c>
      <c r="C271" s="446" t="s">
        <v>57</v>
      </c>
      <c r="D271" s="446" t="s">
        <v>401</v>
      </c>
      <c r="E271" s="450" t="s">
        <v>495</v>
      </c>
      <c r="F271" s="449" t="s">
        <v>403</v>
      </c>
      <c r="G271" s="450" t="s">
        <v>404</v>
      </c>
      <c r="H271" s="450">
        <v>15</v>
      </c>
      <c r="I271" s="450" t="s">
        <v>70</v>
      </c>
      <c r="J271" s="459">
        <v>60</v>
      </c>
      <c r="K271" s="460">
        <v>900</v>
      </c>
      <c r="L271" s="463" t="s">
        <v>136</v>
      </c>
      <c r="M271" s="463"/>
      <c r="N271" s="463"/>
      <c r="O271" s="462"/>
    </row>
    <row r="272" hidden="1" customHeight="1" spans="1:15">
      <c r="A272" s="446">
        <v>121</v>
      </c>
      <c r="B272" s="446" t="s">
        <v>346</v>
      </c>
      <c r="C272" s="446" t="s">
        <v>57</v>
      </c>
      <c r="D272" s="446" t="s">
        <v>401</v>
      </c>
      <c r="E272" s="450" t="s">
        <v>496</v>
      </c>
      <c r="F272" s="449" t="s">
        <v>403</v>
      </c>
      <c r="G272" s="450" t="s">
        <v>404</v>
      </c>
      <c r="H272" s="450">
        <v>6</v>
      </c>
      <c r="I272" s="450" t="s">
        <v>70</v>
      </c>
      <c r="J272" s="459">
        <v>80</v>
      </c>
      <c r="K272" s="460">
        <v>480</v>
      </c>
      <c r="L272" s="463" t="s">
        <v>136</v>
      </c>
      <c r="M272" s="463"/>
      <c r="N272" s="463"/>
      <c r="O272" s="462"/>
    </row>
    <row r="273" hidden="1" customHeight="1" spans="1:15">
      <c r="A273" s="446">
        <v>122</v>
      </c>
      <c r="B273" s="446" t="s">
        <v>346</v>
      </c>
      <c r="C273" s="446" t="s">
        <v>57</v>
      </c>
      <c r="D273" s="446" t="s">
        <v>401</v>
      </c>
      <c r="E273" s="450" t="s">
        <v>497</v>
      </c>
      <c r="F273" s="449" t="s">
        <v>403</v>
      </c>
      <c r="G273" s="450" t="s">
        <v>404</v>
      </c>
      <c r="H273" s="450">
        <v>10</v>
      </c>
      <c r="I273" s="450" t="s">
        <v>70</v>
      </c>
      <c r="J273" s="459">
        <v>160</v>
      </c>
      <c r="K273" s="460">
        <v>1600</v>
      </c>
      <c r="L273" s="463" t="s">
        <v>136</v>
      </c>
      <c r="M273" s="463"/>
      <c r="N273" s="463"/>
      <c r="O273" s="462"/>
    </row>
    <row r="274" hidden="1" customHeight="1" spans="1:15">
      <c r="A274" s="446">
        <v>123</v>
      </c>
      <c r="B274" s="446" t="s">
        <v>346</v>
      </c>
      <c r="C274" s="446" t="s">
        <v>57</v>
      </c>
      <c r="D274" s="446" t="s">
        <v>401</v>
      </c>
      <c r="E274" s="450" t="s">
        <v>498</v>
      </c>
      <c r="F274" s="449" t="s">
        <v>403</v>
      </c>
      <c r="G274" s="450" t="s">
        <v>404</v>
      </c>
      <c r="H274" s="450">
        <v>10</v>
      </c>
      <c r="I274" s="450" t="s">
        <v>70</v>
      </c>
      <c r="J274" s="459">
        <v>280</v>
      </c>
      <c r="K274" s="460">
        <v>2800</v>
      </c>
      <c r="L274" s="463" t="s">
        <v>136</v>
      </c>
      <c r="M274" s="463"/>
      <c r="N274" s="463"/>
      <c r="O274" s="462"/>
    </row>
    <row r="275" hidden="1" customHeight="1" spans="1:15">
      <c r="A275" s="446">
        <v>124</v>
      </c>
      <c r="B275" s="446" t="s">
        <v>346</v>
      </c>
      <c r="C275" s="446" t="s">
        <v>57</v>
      </c>
      <c r="D275" s="446" t="s">
        <v>401</v>
      </c>
      <c r="E275" s="450" t="s">
        <v>499</v>
      </c>
      <c r="F275" s="449" t="s">
        <v>403</v>
      </c>
      <c r="G275" s="450" t="s">
        <v>404</v>
      </c>
      <c r="H275" s="450">
        <v>9</v>
      </c>
      <c r="I275" s="450" t="s">
        <v>70</v>
      </c>
      <c r="J275" s="459">
        <v>50</v>
      </c>
      <c r="K275" s="460">
        <v>450</v>
      </c>
      <c r="L275" s="463" t="s">
        <v>136</v>
      </c>
      <c r="M275" s="463"/>
      <c r="N275" s="463"/>
      <c r="O275" s="462"/>
    </row>
    <row r="276" hidden="1" customHeight="1" spans="1:15">
      <c r="A276" s="446">
        <v>125</v>
      </c>
      <c r="B276" s="446" t="s">
        <v>346</v>
      </c>
      <c r="C276" s="446" t="s">
        <v>57</v>
      </c>
      <c r="D276" s="446" t="s">
        <v>401</v>
      </c>
      <c r="E276" s="450" t="s">
        <v>500</v>
      </c>
      <c r="F276" s="449" t="s">
        <v>403</v>
      </c>
      <c r="G276" s="450" t="s">
        <v>404</v>
      </c>
      <c r="H276" s="450">
        <v>5</v>
      </c>
      <c r="I276" s="450" t="s">
        <v>70</v>
      </c>
      <c r="J276" s="459">
        <v>680</v>
      </c>
      <c r="K276" s="460">
        <v>3400</v>
      </c>
      <c r="L276" s="463" t="s">
        <v>136</v>
      </c>
      <c r="M276" s="463"/>
      <c r="N276" s="463"/>
      <c r="O276" s="462"/>
    </row>
    <row r="277" hidden="1" customHeight="1" spans="1:15">
      <c r="A277" s="446">
        <v>126</v>
      </c>
      <c r="B277" s="446" t="s">
        <v>346</v>
      </c>
      <c r="C277" s="446" t="s">
        <v>57</v>
      </c>
      <c r="D277" s="446" t="s">
        <v>401</v>
      </c>
      <c r="E277" s="450" t="s">
        <v>501</v>
      </c>
      <c r="F277" s="449" t="s">
        <v>403</v>
      </c>
      <c r="G277" s="450" t="s">
        <v>404</v>
      </c>
      <c r="H277" s="450">
        <v>7</v>
      </c>
      <c r="I277" s="450" t="s">
        <v>70</v>
      </c>
      <c r="J277" s="459">
        <v>90</v>
      </c>
      <c r="K277" s="460">
        <v>630</v>
      </c>
      <c r="L277" s="463" t="s">
        <v>136</v>
      </c>
      <c r="M277" s="463"/>
      <c r="N277" s="463"/>
      <c r="O277" s="462"/>
    </row>
    <row r="278" hidden="1" customHeight="1" spans="1:15">
      <c r="A278" s="446">
        <v>127</v>
      </c>
      <c r="B278" s="446" t="s">
        <v>346</v>
      </c>
      <c r="C278" s="446" t="s">
        <v>57</v>
      </c>
      <c r="D278" s="446" t="s">
        <v>401</v>
      </c>
      <c r="E278" s="450" t="s">
        <v>502</v>
      </c>
      <c r="F278" s="449" t="s">
        <v>403</v>
      </c>
      <c r="G278" s="450" t="s">
        <v>404</v>
      </c>
      <c r="H278" s="450">
        <v>8</v>
      </c>
      <c r="I278" s="450" t="s">
        <v>70</v>
      </c>
      <c r="J278" s="459">
        <v>160</v>
      </c>
      <c r="K278" s="460">
        <v>1280</v>
      </c>
      <c r="L278" s="463" t="s">
        <v>136</v>
      </c>
      <c r="M278" s="463"/>
      <c r="N278" s="463"/>
      <c r="O278" s="462"/>
    </row>
    <row r="279" hidden="1" customHeight="1" spans="1:15">
      <c r="A279" s="446">
        <v>128</v>
      </c>
      <c r="B279" s="446" t="s">
        <v>346</v>
      </c>
      <c r="C279" s="446" t="s">
        <v>57</v>
      </c>
      <c r="D279" s="446" t="s">
        <v>401</v>
      </c>
      <c r="E279" s="450" t="s">
        <v>503</v>
      </c>
      <c r="F279" s="449" t="s">
        <v>403</v>
      </c>
      <c r="G279" s="450" t="s">
        <v>404</v>
      </c>
      <c r="H279" s="450">
        <v>10</v>
      </c>
      <c r="I279" s="450" t="s">
        <v>70</v>
      </c>
      <c r="J279" s="459">
        <v>180</v>
      </c>
      <c r="K279" s="460">
        <v>1800</v>
      </c>
      <c r="L279" s="463" t="s">
        <v>136</v>
      </c>
      <c r="M279" s="463"/>
      <c r="N279" s="463"/>
      <c r="O279" s="462"/>
    </row>
    <row r="280" hidden="1" customHeight="1" spans="1:15">
      <c r="A280" s="446">
        <v>129</v>
      </c>
      <c r="B280" s="446" t="s">
        <v>346</v>
      </c>
      <c r="C280" s="446" t="s">
        <v>57</v>
      </c>
      <c r="D280" s="446" t="s">
        <v>401</v>
      </c>
      <c r="E280" s="450" t="s">
        <v>504</v>
      </c>
      <c r="F280" s="449" t="s">
        <v>403</v>
      </c>
      <c r="G280" s="450" t="s">
        <v>404</v>
      </c>
      <c r="H280" s="450">
        <v>9</v>
      </c>
      <c r="I280" s="450" t="s">
        <v>70</v>
      </c>
      <c r="J280" s="459">
        <v>180</v>
      </c>
      <c r="K280" s="460">
        <v>1620</v>
      </c>
      <c r="L280" s="463" t="s">
        <v>136</v>
      </c>
      <c r="M280" s="463"/>
      <c r="N280" s="463"/>
      <c r="O280" s="462"/>
    </row>
    <row r="281" hidden="1" customHeight="1" spans="1:15">
      <c r="A281" s="446">
        <v>130</v>
      </c>
      <c r="B281" s="446" t="s">
        <v>346</v>
      </c>
      <c r="C281" s="446" t="s">
        <v>57</v>
      </c>
      <c r="D281" s="446" t="s">
        <v>401</v>
      </c>
      <c r="E281" s="450" t="s">
        <v>505</v>
      </c>
      <c r="F281" s="449" t="s">
        <v>403</v>
      </c>
      <c r="G281" s="450" t="s">
        <v>404</v>
      </c>
      <c r="H281" s="450">
        <v>7</v>
      </c>
      <c r="I281" s="450" t="s">
        <v>70</v>
      </c>
      <c r="J281" s="459">
        <v>450</v>
      </c>
      <c r="K281" s="460">
        <v>3150</v>
      </c>
      <c r="L281" s="463" t="s">
        <v>136</v>
      </c>
      <c r="M281" s="463"/>
      <c r="N281" s="463"/>
      <c r="O281" s="462"/>
    </row>
    <row r="282" hidden="1" customHeight="1" spans="1:15">
      <c r="A282" s="446">
        <v>131</v>
      </c>
      <c r="B282" s="446" t="s">
        <v>346</v>
      </c>
      <c r="C282" s="446" t="s">
        <v>57</v>
      </c>
      <c r="D282" s="446" t="s">
        <v>401</v>
      </c>
      <c r="E282" s="450" t="s">
        <v>506</v>
      </c>
      <c r="F282" s="449" t="s">
        <v>403</v>
      </c>
      <c r="G282" s="450" t="s">
        <v>404</v>
      </c>
      <c r="H282" s="450">
        <v>6</v>
      </c>
      <c r="I282" s="450" t="s">
        <v>70</v>
      </c>
      <c r="J282" s="459">
        <v>50</v>
      </c>
      <c r="K282" s="460">
        <v>300</v>
      </c>
      <c r="L282" s="463" t="s">
        <v>136</v>
      </c>
      <c r="M282" s="463"/>
      <c r="N282" s="463"/>
      <c r="O282" s="462"/>
    </row>
    <row r="283" hidden="1" customHeight="1" spans="1:15">
      <c r="A283" s="446">
        <v>132</v>
      </c>
      <c r="B283" s="446" t="s">
        <v>346</v>
      </c>
      <c r="C283" s="446" t="s">
        <v>57</v>
      </c>
      <c r="D283" s="446" t="s">
        <v>401</v>
      </c>
      <c r="E283" s="450" t="s">
        <v>507</v>
      </c>
      <c r="F283" s="449" t="s">
        <v>403</v>
      </c>
      <c r="G283" s="450" t="s">
        <v>404</v>
      </c>
      <c r="H283" s="450">
        <v>9</v>
      </c>
      <c r="I283" s="450" t="s">
        <v>70</v>
      </c>
      <c r="J283" s="459">
        <v>280</v>
      </c>
      <c r="K283" s="460">
        <v>2520</v>
      </c>
      <c r="L283" s="463" t="s">
        <v>136</v>
      </c>
      <c r="M283" s="463"/>
      <c r="N283" s="463"/>
      <c r="O283" s="462"/>
    </row>
    <row r="284" hidden="1" customHeight="1" spans="1:15">
      <c r="A284" s="446">
        <v>133</v>
      </c>
      <c r="B284" s="446" t="s">
        <v>346</v>
      </c>
      <c r="C284" s="446" t="s">
        <v>57</v>
      </c>
      <c r="D284" s="446" t="s">
        <v>401</v>
      </c>
      <c r="E284" s="450" t="s">
        <v>508</v>
      </c>
      <c r="F284" s="449" t="s">
        <v>403</v>
      </c>
      <c r="G284" s="450" t="s">
        <v>404</v>
      </c>
      <c r="H284" s="450">
        <v>7</v>
      </c>
      <c r="I284" s="450" t="s">
        <v>70</v>
      </c>
      <c r="J284" s="459">
        <v>20</v>
      </c>
      <c r="K284" s="460">
        <v>140</v>
      </c>
      <c r="L284" s="463" t="s">
        <v>136</v>
      </c>
      <c r="M284" s="463"/>
      <c r="N284" s="463"/>
      <c r="O284" s="462"/>
    </row>
    <row r="285" hidden="1" customHeight="1" spans="1:15">
      <c r="A285" s="446">
        <v>134</v>
      </c>
      <c r="B285" s="446" t="s">
        <v>346</v>
      </c>
      <c r="C285" s="446" t="s">
        <v>57</v>
      </c>
      <c r="D285" s="446" t="s">
        <v>401</v>
      </c>
      <c r="E285" s="450" t="s">
        <v>509</v>
      </c>
      <c r="F285" s="449" t="s">
        <v>403</v>
      </c>
      <c r="G285" s="450" t="s">
        <v>404</v>
      </c>
      <c r="H285" s="450">
        <v>5</v>
      </c>
      <c r="I285" s="450" t="s">
        <v>70</v>
      </c>
      <c r="J285" s="459">
        <v>380</v>
      </c>
      <c r="K285" s="460">
        <v>1900</v>
      </c>
      <c r="L285" s="463" t="s">
        <v>136</v>
      </c>
      <c r="M285" s="463"/>
      <c r="N285" s="463"/>
      <c r="O285" s="462"/>
    </row>
    <row r="286" hidden="1" customHeight="1" spans="1:15">
      <c r="A286" s="446">
        <v>135</v>
      </c>
      <c r="B286" s="446" t="s">
        <v>346</v>
      </c>
      <c r="C286" s="446" t="s">
        <v>57</v>
      </c>
      <c r="D286" s="446" t="s">
        <v>401</v>
      </c>
      <c r="E286" s="450" t="s">
        <v>448</v>
      </c>
      <c r="F286" s="449" t="s">
        <v>403</v>
      </c>
      <c r="G286" s="450" t="s">
        <v>404</v>
      </c>
      <c r="H286" s="450">
        <v>5</v>
      </c>
      <c r="I286" s="450" t="s">
        <v>70</v>
      </c>
      <c r="J286" s="459">
        <v>480</v>
      </c>
      <c r="K286" s="460">
        <v>2400</v>
      </c>
      <c r="L286" s="463" t="s">
        <v>136</v>
      </c>
      <c r="M286" s="463"/>
      <c r="N286" s="463"/>
      <c r="O286" s="462"/>
    </row>
    <row r="287" hidden="1" customHeight="1" spans="1:15">
      <c r="A287" s="446">
        <v>136</v>
      </c>
      <c r="B287" s="446" t="s">
        <v>346</v>
      </c>
      <c r="C287" s="446" t="s">
        <v>57</v>
      </c>
      <c r="D287" s="446" t="s">
        <v>401</v>
      </c>
      <c r="E287" s="450" t="s">
        <v>510</v>
      </c>
      <c r="F287" s="449" t="s">
        <v>403</v>
      </c>
      <c r="G287" s="450" t="s">
        <v>404</v>
      </c>
      <c r="H287" s="450">
        <v>23</v>
      </c>
      <c r="I287" s="450" t="s">
        <v>70</v>
      </c>
      <c r="J287" s="459">
        <v>160</v>
      </c>
      <c r="K287" s="460">
        <v>3680</v>
      </c>
      <c r="L287" s="463" t="s">
        <v>136</v>
      </c>
      <c r="M287" s="463"/>
      <c r="N287" s="463"/>
      <c r="O287" s="462"/>
    </row>
    <row r="288" hidden="1" customHeight="1" spans="1:15">
      <c r="A288" s="446">
        <v>137</v>
      </c>
      <c r="B288" s="446" t="s">
        <v>346</v>
      </c>
      <c r="C288" s="446" t="s">
        <v>57</v>
      </c>
      <c r="D288" s="446" t="s">
        <v>401</v>
      </c>
      <c r="E288" s="450" t="s">
        <v>511</v>
      </c>
      <c r="F288" s="449" t="s">
        <v>403</v>
      </c>
      <c r="G288" s="450" t="s">
        <v>404</v>
      </c>
      <c r="H288" s="450">
        <v>9</v>
      </c>
      <c r="I288" s="450" t="s">
        <v>70</v>
      </c>
      <c r="J288" s="459">
        <v>50</v>
      </c>
      <c r="K288" s="460">
        <v>450</v>
      </c>
      <c r="L288" s="463" t="s">
        <v>136</v>
      </c>
      <c r="M288" s="463"/>
      <c r="N288" s="463"/>
      <c r="O288" s="462"/>
    </row>
    <row r="289" hidden="1" customHeight="1" spans="1:15">
      <c r="A289" s="446">
        <v>138</v>
      </c>
      <c r="B289" s="446" t="s">
        <v>346</v>
      </c>
      <c r="C289" s="446" t="s">
        <v>57</v>
      </c>
      <c r="D289" s="446" t="s">
        <v>401</v>
      </c>
      <c r="E289" s="450" t="s">
        <v>512</v>
      </c>
      <c r="F289" s="449" t="s">
        <v>403</v>
      </c>
      <c r="G289" s="450" t="s">
        <v>404</v>
      </c>
      <c r="H289" s="450">
        <v>7</v>
      </c>
      <c r="I289" s="450" t="s">
        <v>70</v>
      </c>
      <c r="J289" s="459">
        <v>380</v>
      </c>
      <c r="K289" s="460">
        <v>2660</v>
      </c>
      <c r="L289" s="463" t="s">
        <v>136</v>
      </c>
      <c r="M289" s="463"/>
      <c r="N289" s="463"/>
      <c r="O289" s="462"/>
    </row>
    <row r="290" hidden="1" customHeight="1" spans="1:15">
      <c r="A290" s="446">
        <v>139</v>
      </c>
      <c r="B290" s="446" t="s">
        <v>346</v>
      </c>
      <c r="C290" s="446" t="s">
        <v>57</v>
      </c>
      <c r="D290" s="446" t="s">
        <v>401</v>
      </c>
      <c r="E290" s="450" t="s">
        <v>513</v>
      </c>
      <c r="F290" s="449" t="s">
        <v>403</v>
      </c>
      <c r="G290" s="450" t="s">
        <v>404</v>
      </c>
      <c r="H290" s="450">
        <v>7</v>
      </c>
      <c r="I290" s="450" t="s">
        <v>70</v>
      </c>
      <c r="J290" s="459">
        <v>80</v>
      </c>
      <c r="K290" s="460">
        <v>560</v>
      </c>
      <c r="L290" s="463" t="s">
        <v>136</v>
      </c>
      <c r="M290" s="463"/>
      <c r="N290" s="463"/>
      <c r="O290" s="462"/>
    </row>
    <row r="291" hidden="1" customHeight="1" spans="1:15">
      <c r="A291" s="446">
        <v>140</v>
      </c>
      <c r="B291" s="446" t="s">
        <v>346</v>
      </c>
      <c r="C291" s="446" t="s">
        <v>57</v>
      </c>
      <c r="D291" s="446" t="s">
        <v>401</v>
      </c>
      <c r="E291" s="450" t="s">
        <v>514</v>
      </c>
      <c r="F291" s="449" t="s">
        <v>403</v>
      </c>
      <c r="G291" s="450" t="s">
        <v>404</v>
      </c>
      <c r="H291" s="450">
        <v>5</v>
      </c>
      <c r="I291" s="450" t="s">
        <v>70</v>
      </c>
      <c r="J291" s="459">
        <v>80</v>
      </c>
      <c r="K291" s="460">
        <v>400</v>
      </c>
      <c r="L291" s="463" t="s">
        <v>136</v>
      </c>
      <c r="M291" s="463"/>
      <c r="N291" s="463"/>
      <c r="O291" s="462"/>
    </row>
    <row r="292" hidden="1" customHeight="1" spans="1:15">
      <c r="A292" s="446">
        <v>141</v>
      </c>
      <c r="B292" s="446" t="s">
        <v>346</v>
      </c>
      <c r="C292" s="446" t="s">
        <v>57</v>
      </c>
      <c r="D292" s="446" t="s">
        <v>401</v>
      </c>
      <c r="E292" s="450" t="s">
        <v>515</v>
      </c>
      <c r="F292" s="449" t="s">
        <v>403</v>
      </c>
      <c r="G292" s="450" t="s">
        <v>404</v>
      </c>
      <c r="H292" s="450">
        <v>13</v>
      </c>
      <c r="I292" s="450" t="s">
        <v>70</v>
      </c>
      <c r="J292" s="459">
        <v>50</v>
      </c>
      <c r="K292" s="460">
        <v>650</v>
      </c>
      <c r="L292" s="463" t="s">
        <v>136</v>
      </c>
      <c r="M292" s="463"/>
      <c r="N292" s="463"/>
      <c r="O292" s="462"/>
    </row>
    <row r="293" hidden="1" customHeight="1" spans="1:15">
      <c r="A293" s="446">
        <v>142</v>
      </c>
      <c r="B293" s="446" t="s">
        <v>346</v>
      </c>
      <c r="C293" s="446" t="s">
        <v>57</v>
      </c>
      <c r="D293" s="446" t="s">
        <v>401</v>
      </c>
      <c r="E293" s="450" t="s">
        <v>516</v>
      </c>
      <c r="F293" s="449" t="s">
        <v>403</v>
      </c>
      <c r="G293" s="450" t="s">
        <v>404</v>
      </c>
      <c r="H293" s="450">
        <v>9</v>
      </c>
      <c r="I293" s="450" t="s">
        <v>70</v>
      </c>
      <c r="J293" s="459">
        <v>280</v>
      </c>
      <c r="K293" s="460">
        <v>2520</v>
      </c>
      <c r="L293" s="463" t="s">
        <v>136</v>
      </c>
      <c r="M293" s="463"/>
      <c r="N293" s="463"/>
      <c r="O293" s="462"/>
    </row>
    <row r="294" hidden="1" customHeight="1" spans="1:15">
      <c r="A294" s="446">
        <v>143</v>
      </c>
      <c r="B294" s="446" t="s">
        <v>346</v>
      </c>
      <c r="C294" s="446" t="s">
        <v>57</v>
      </c>
      <c r="D294" s="446" t="s">
        <v>401</v>
      </c>
      <c r="E294" s="450" t="s">
        <v>517</v>
      </c>
      <c r="F294" s="449" t="s">
        <v>403</v>
      </c>
      <c r="G294" s="450" t="s">
        <v>404</v>
      </c>
      <c r="H294" s="450">
        <v>11</v>
      </c>
      <c r="I294" s="450" t="s">
        <v>70</v>
      </c>
      <c r="J294" s="459">
        <v>80</v>
      </c>
      <c r="K294" s="460">
        <v>880</v>
      </c>
      <c r="L294" s="463" t="s">
        <v>136</v>
      </c>
      <c r="M294" s="463"/>
      <c r="N294" s="463"/>
      <c r="O294" s="462"/>
    </row>
    <row r="295" hidden="1" customHeight="1" spans="1:15">
      <c r="A295" s="446">
        <v>144</v>
      </c>
      <c r="B295" s="446" t="s">
        <v>346</v>
      </c>
      <c r="C295" s="446" t="s">
        <v>57</v>
      </c>
      <c r="D295" s="446" t="s">
        <v>401</v>
      </c>
      <c r="E295" s="450" t="s">
        <v>518</v>
      </c>
      <c r="F295" s="449" t="s">
        <v>403</v>
      </c>
      <c r="G295" s="450" t="s">
        <v>404</v>
      </c>
      <c r="H295" s="450">
        <v>2</v>
      </c>
      <c r="I295" s="450" t="s">
        <v>70</v>
      </c>
      <c r="J295" s="459">
        <v>1580</v>
      </c>
      <c r="K295" s="460">
        <v>3160</v>
      </c>
      <c r="L295" s="463" t="s">
        <v>136</v>
      </c>
      <c r="M295" s="463"/>
      <c r="N295" s="463"/>
      <c r="O295" s="462"/>
    </row>
    <row r="296" hidden="1" customHeight="1" spans="1:15">
      <c r="A296" s="446">
        <v>145</v>
      </c>
      <c r="B296" s="446" t="s">
        <v>346</v>
      </c>
      <c r="C296" s="446" t="s">
        <v>57</v>
      </c>
      <c r="D296" s="446" t="s">
        <v>401</v>
      </c>
      <c r="E296" s="450" t="s">
        <v>519</v>
      </c>
      <c r="F296" s="449" t="s">
        <v>403</v>
      </c>
      <c r="G296" s="450" t="s">
        <v>404</v>
      </c>
      <c r="H296" s="450">
        <v>6</v>
      </c>
      <c r="I296" s="450" t="s">
        <v>70</v>
      </c>
      <c r="J296" s="459">
        <v>560</v>
      </c>
      <c r="K296" s="460">
        <v>3360</v>
      </c>
      <c r="L296" s="463" t="s">
        <v>136</v>
      </c>
      <c r="M296" s="463"/>
      <c r="N296" s="463"/>
      <c r="O296" s="462"/>
    </row>
    <row r="297" hidden="1" customHeight="1" spans="1:15">
      <c r="A297" s="446">
        <v>146</v>
      </c>
      <c r="B297" s="446" t="s">
        <v>346</v>
      </c>
      <c r="C297" s="446" t="s">
        <v>57</v>
      </c>
      <c r="D297" s="446" t="s">
        <v>401</v>
      </c>
      <c r="E297" s="450" t="s">
        <v>520</v>
      </c>
      <c r="F297" s="449" t="s">
        <v>403</v>
      </c>
      <c r="G297" s="450" t="s">
        <v>404</v>
      </c>
      <c r="H297" s="450">
        <v>4</v>
      </c>
      <c r="I297" s="450" t="s">
        <v>70</v>
      </c>
      <c r="J297" s="459">
        <v>980</v>
      </c>
      <c r="K297" s="460">
        <v>3920</v>
      </c>
      <c r="L297" s="463" t="s">
        <v>136</v>
      </c>
      <c r="M297" s="463"/>
      <c r="N297" s="463"/>
      <c r="O297" s="462"/>
    </row>
    <row r="298" hidden="1" customHeight="1" spans="1:15">
      <c r="A298" s="446">
        <v>147</v>
      </c>
      <c r="B298" s="446" t="s">
        <v>346</v>
      </c>
      <c r="C298" s="446" t="s">
        <v>57</v>
      </c>
      <c r="D298" s="446" t="s">
        <v>401</v>
      </c>
      <c r="E298" s="450" t="s">
        <v>521</v>
      </c>
      <c r="F298" s="449" t="s">
        <v>403</v>
      </c>
      <c r="G298" s="450" t="s">
        <v>404</v>
      </c>
      <c r="H298" s="450">
        <v>5</v>
      </c>
      <c r="I298" s="450" t="s">
        <v>70</v>
      </c>
      <c r="J298" s="459">
        <v>760</v>
      </c>
      <c r="K298" s="460">
        <v>3800</v>
      </c>
      <c r="L298" s="463" t="s">
        <v>136</v>
      </c>
      <c r="M298" s="463"/>
      <c r="N298" s="463"/>
      <c r="O298" s="462"/>
    </row>
    <row r="299" hidden="1" customHeight="1" spans="1:15">
      <c r="A299" s="446">
        <v>148</v>
      </c>
      <c r="B299" s="446" t="s">
        <v>346</v>
      </c>
      <c r="C299" s="446" t="s">
        <v>57</v>
      </c>
      <c r="D299" s="446" t="s">
        <v>401</v>
      </c>
      <c r="E299" s="450" t="s">
        <v>522</v>
      </c>
      <c r="F299" s="449" t="s">
        <v>403</v>
      </c>
      <c r="G299" s="450" t="s">
        <v>404</v>
      </c>
      <c r="H299" s="450">
        <v>6</v>
      </c>
      <c r="I299" s="450" t="s">
        <v>70</v>
      </c>
      <c r="J299" s="459">
        <v>280</v>
      </c>
      <c r="K299" s="460">
        <v>1680</v>
      </c>
      <c r="L299" s="463" t="s">
        <v>136</v>
      </c>
      <c r="M299" s="463"/>
      <c r="N299" s="463"/>
      <c r="O299" s="462"/>
    </row>
    <row r="300" hidden="1" customHeight="1" spans="1:15">
      <c r="A300" s="446">
        <v>149</v>
      </c>
      <c r="B300" s="446" t="s">
        <v>346</v>
      </c>
      <c r="C300" s="446" t="s">
        <v>57</v>
      </c>
      <c r="D300" s="446" t="s">
        <v>401</v>
      </c>
      <c r="E300" s="450" t="s">
        <v>523</v>
      </c>
      <c r="F300" s="449" t="s">
        <v>403</v>
      </c>
      <c r="G300" s="450" t="s">
        <v>404</v>
      </c>
      <c r="H300" s="450">
        <v>9</v>
      </c>
      <c r="I300" s="450" t="s">
        <v>70</v>
      </c>
      <c r="J300" s="459">
        <v>680</v>
      </c>
      <c r="K300" s="460">
        <v>6120</v>
      </c>
      <c r="L300" s="463" t="s">
        <v>136</v>
      </c>
      <c r="M300" s="463"/>
      <c r="N300" s="463"/>
      <c r="O300" s="462"/>
    </row>
    <row r="301" hidden="1" customHeight="1" spans="1:15">
      <c r="A301" s="446">
        <v>150</v>
      </c>
      <c r="B301" s="446" t="s">
        <v>346</v>
      </c>
      <c r="C301" s="446" t="s">
        <v>57</v>
      </c>
      <c r="D301" s="446" t="s">
        <v>401</v>
      </c>
      <c r="E301" s="450" t="s">
        <v>524</v>
      </c>
      <c r="F301" s="449" t="s">
        <v>403</v>
      </c>
      <c r="G301" s="450" t="s">
        <v>404</v>
      </c>
      <c r="H301" s="450">
        <v>10</v>
      </c>
      <c r="I301" s="450" t="s">
        <v>70</v>
      </c>
      <c r="J301" s="459">
        <v>360</v>
      </c>
      <c r="K301" s="460">
        <v>3600</v>
      </c>
      <c r="L301" s="463" t="s">
        <v>136</v>
      </c>
      <c r="M301" s="463"/>
      <c r="N301" s="463"/>
      <c r="O301" s="462"/>
    </row>
    <row r="302" hidden="1" customHeight="1" spans="1:15">
      <c r="A302" s="446">
        <v>151</v>
      </c>
      <c r="B302" s="446" t="s">
        <v>346</v>
      </c>
      <c r="C302" s="446" t="s">
        <v>57</v>
      </c>
      <c r="D302" s="446" t="s">
        <v>401</v>
      </c>
      <c r="E302" s="450" t="s">
        <v>525</v>
      </c>
      <c r="F302" s="449" t="s">
        <v>403</v>
      </c>
      <c r="G302" s="450" t="s">
        <v>404</v>
      </c>
      <c r="H302" s="450" t="s">
        <v>351</v>
      </c>
      <c r="I302" s="450" t="s">
        <v>70</v>
      </c>
      <c r="J302" s="459">
        <v>640</v>
      </c>
      <c r="K302" s="460">
        <v>6400</v>
      </c>
      <c r="L302" s="463" t="s">
        <v>136</v>
      </c>
      <c r="M302" s="463"/>
      <c r="N302" s="463"/>
      <c r="O302" s="462"/>
    </row>
    <row r="303" hidden="1" customHeight="1" spans="1:15">
      <c r="A303" s="446">
        <v>152</v>
      </c>
      <c r="B303" s="446" t="s">
        <v>346</v>
      </c>
      <c r="C303" s="446" t="s">
        <v>57</v>
      </c>
      <c r="D303" s="446" t="s">
        <v>401</v>
      </c>
      <c r="E303" s="450" t="s">
        <v>526</v>
      </c>
      <c r="F303" s="449" t="s">
        <v>403</v>
      </c>
      <c r="G303" s="450" t="s">
        <v>404</v>
      </c>
      <c r="H303" s="450" t="s">
        <v>357</v>
      </c>
      <c r="I303" s="450" t="s">
        <v>70</v>
      </c>
      <c r="J303" s="459">
        <v>680</v>
      </c>
      <c r="K303" s="460">
        <v>4080</v>
      </c>
      <c r="L303" s="463" t="s">
        <v>136</v>
      </c>
      <c r="M303" s="463"/>
      <c r="N303" s="463"/>
      <c r="O303" s="462"/>
    </row>
    <row r="304" hidden="1" customHeight="1" spans="1:15">
      <c r="A304" s="446">
        <v>153</v>
      </c>
      <c r="B304" s="446" t="s">
        <v>346</v>
      </c>
      <c r="C304" s="446" t="s">
        <v>57</v>
      </c>
      <c r="D304" s="446" t="s">
        <v>401</v>
      </c>
      <c r="E304" s="450" t="s">
        <v>527</v>
      </c>
      <c r="F304" s="449" t="s">
        <v>403</v>
      </c>
      <c r="G304" s="450" t="s">
        <v>404</v>
      </c>
      <c r="H304" s="450" t="s">
        <v>528</v>
      </c>
      <c r="I304" s="450" t="s">
        <v>70</v>
      </c>
      <c r="J304" s="459">
        <v>380</v>
      </c>
      <c r="K304" s="460">
        <v>1140</v>
      </c>
      <c r="L304" s="463" t="s">
        <v>136</v>
      </c>
      <c r="M304" s="463"/>
      <c r="N304" s="463"/>
      <c r="O304" s="462"/>
    </row>
    <row r="305" hidden="1" customHeight="1" spans="1:15">
      <c r="A305" s="446">
        <v>154</v>
      </c>
      <c r="B305" s="446" t="s">
        <v>346</v>
      </c>
      <c r="C305" s="446" t="s">
        <v>57</v>
      </c>
      <c r="D305" s="446" t="s">
        <v>401</v>
      </c>
      <c r="E305" s="450" t="s">
        <v>529</v>
      </c>
      <c r="F305" s="449" t="s">
        <v>403</v>
      </c>
      <c r="G305" s="450" t="s">
        <v>404</v>
      </c>
      <c r="H305" s="450" t="s">
        <v>530</v>
      </c>
      <c r="I305" s="450" t="s">
        <v>70</v>
      </c>
      <c r="J305" s="459">
        <v>1280</v>
      </c>
      <c r="K305" s="460">
        <v>2560</v>
      </c>
      <c r="L305" s="463" t="s">
        <v>136</v>
      </c>
      <c r="M305" s="463"/>
      <c r="N305" s="463"/>
      <c r="O305" s="462"/>
    </row>
    <row r="306" hidden="1" customHeight="1" spans="1:15">
      <c r="A306" s="446">
        <v>155</v>
      </c>
      <c r="B306" s="446" t="s">
        <v>346</v>
      </c>
      <c r="C306" s="446" t="s">
        <v>57</v>
      </c>
      <c r="D306" s="446" t="s">
        <v>401</v>
      </c>
      <c r="E306" s="450" t="s">
        <v>531</v>
      </c>
      <c r="F306" s="449" t="s">
        <v>403</v>
      </c>
      <c r="G306" s="450" t="s">
        <v>404</v>
      </c>
      <c r="H306" s="450" t="s">
        <v>357</v>
      </c>
      <c r="I306" s="450" t="s">
        <v>70</v>
      </c>
      <c r="J306" s="459">
        <v>680</v>
      </c>
      <c r="K306" s="460">
        <v>4080</v>
      </c>
      <c r="L306" s="463" t="s">
        <v>136</v>
      </c>
      <c r="M306" s="463"/>
      <c r="N306" s="463"/>
      <c r="O306" s="462"/>
    </row>
    <row r="307" hidden="1" customHeight="1" spans="1:15">
      <c r="A307" s="446">
        <v>156</v>
      </c>
      <c r="B307" s="446" t="s">
        <v>346</v>
      </c>
      <c r="C307" s="446" t="s">
        <v>57</v>
      </c>
      <c r="D307" s="446" t="s">
        <v>401</v>
      </c>
      <c r="E307" s="450" t="s">
        <v>532</v>
      </c>
      <c r="F307" s="449" t="s">
        <v>403</v>
      </c>
      <c r="G307" s="450" t="s">
        <v>404</v>
      </c>
      <c r="H307" s="450" t="s">
        <v>409</v>
      </c>
      <c r="I307" s="450" t="s">
        <v>70</v>
      </c>
      <c r="J307" s="459">
        <v>560</v>
      </c>
      <c r="K307" s="460">
        <v>3920</v>
      </c>
      <c r="L307" s="463" t="s">
        <v>136</v>
      </c>
      <c r="M307" s="463"/>
      <c r="N307" s="463"/>
      <c r="O307" s="462"/>
    </row>
    <row r="308" hidden="1" customHeight="1" spans="1:15">
      <c r="A308" s="446">
        <v>157</v>
      </c>
      <c r="B308" s="446" t="s">
        <v>346</v>
      </c>
      <c r="C308" s="446" t="s">
        <v>57</v>
      </c>
      <c r="D308" s="446" t="s">
        <v>401</v>
      </c>
      <c r="E308" s="450" t="s">
        <v>533</v>
      </c>
      <c r="F308" s="449" t="s">
        <v>403</v>
      </c>
      <c r="G308" s="450" t="s">
        <v>404</v>
      </c>
      <c r="H308" s="450">
        <v>2</v>
      </c>
      <c r="I308" s="450" t="s">
        <v>70</v>
      </c>
      <c r="J308" s="459">
        <v>680</v>
      </c>
      <c r="K308" s="460">
        <v>1360</v>
      </c>
      <c r="L308" s="463" t="s">
        <v>136</v>
      </c>
      <c r="M308" s="463"/>
      <c r="N308" s="463"/>
      <c r="O308" s="462"/>
    </row>
    <row r="309" hidden="1" customHeight="1" spans="1:15">
      <c r="A309" s="446">
        <v>158</v>
      </c>
      <c r="B309" s="446" t="s">
        <v>346</v>
      </c>
      <c r="C309" s="446" t="s">
        <v>57</v>
      </c>
      <c r="D309" s="446" t="s">
        <v>401</v>
      </c>
      <c r="E309" s="450" t="s">
        <v>534</v>
      </c>
      <c r="F309" s="449" t="s">
        <v>403</v>
      </c>
      <c r="G309" s="450" t="s">
        <v>404</v>
      </c>
      <c r="H309" s="450">
        <v>5</v>
      </c>
      <c r="I309" s="450" t="s">
        <v>70</v>
      </c>
      <c r="J309" s="459">
        <v>180</v>
      </c>
      <c r="K309" s="460">
        <v>900</v>
      </c>
      <c r="L309" s="463" t="s">
        <v>136</v>
      </c>
      <c r="M309" s="463"/>
      <c r="N309" s="463"/>
      <c r="O309" s="462"/>
    </row>
    <row r="310" hidden="1" customHeight="1" spans="1:15">
      <c r="A310" s="446">
        <v>159</v>
      </c>
      <c r="B310" s="446" t="s">
        <v>346</v>
      </c>
      <c r="C310" s="446" t="s">
        <v>57</v>
      </c>
      <c r="D310" s="446" t="s">
        <v>401</v>
      </c>
      <c r="E310" s="450" t="s">
        <v>535</v>
      </c>
      <c r="F310" s="449" t="s">
        <v>403</v>
      </c>
      <c r="G310" s="450" t="s">
        <v>404</v>
      </c>
      <c r="H310" s="450" t="s">
        <v>536</v>
      </c>
      <c r="I310" s="450" t="s">
        <v>70</v>
      </c>
      <c r="J310" s="459">
        <v>1800</v>
      </c>
      <c r="K310" s="460">
        <v>25200</v>
      </c>
      <c r="L310" s="463" t="s">
        <v>136</v>
      </c>
      <c r="M310" s="463"/>
      <c r="N310" s="463"/>
      <c r="O310" s="462"/>
    </row>
    <row r="311" hidden="1" customHeight="1" spans="1:15">
      <c r="A311" s="446">
        <v>160</v>
      </c>
      <c r="B311" s="446" t="s">
        <v>346</v>
      </c>
      <c r="C311" s="446" t="s">
        <v>57</v>
      </c>
      <c r="D311" s="446" t="s">
        <v>401</v>
      </c>
      <c r="E311" s="450" t="s">
        <v>537</v>
      </c>
      <c r="F311" s="449" t="s">
        <v>403</v>
      </c>
      <c r="G311" s="450" t="s">
        <v>404</v>
      </c>
      <c r="H311" s="450" t="s">
        <v>528</v>
      </c>
      <c r="I311" s="450" t="s">
        <v>70</v>
      </c>
      <c r="J311" s="459">
        <v>480</v>
      </c>
      <c r="K311" s="460">
        <v>1440</v>
      </c>
      <c r="L311" s="463" t="s">
        <v>136</v>
      </c>
      <c r="M311" s="463"/>
      <c r="N311" s="463"/>
      <c r="O311" s="462"/>
    </row>
    <row r="312" hidden="1" customHeight="1" spans="1:15">
      <c r="A312" s="446">
        <v>161</v>
      </c>
      <c r="B312" s="446" t="s">
        <v>346</v>
      </c>
      <c r="C312" s="446" t="s">
        <v>57</v>
      </c>
      <c r="D312" s="446" t="s">
        <v>401</v>
      </c>
      <c r="E312" s="450" t="s">
        <v>538</v>
      </c>
      <c r="F312" s="449" t="s">
        <v>403</v>
      </c>
      <c r="G312" s="450" t="s">
        <v>404</v>
      </c>
      <c r="H312" s="450" t="s">
        <v>539</v>
      </c>
      <c r="I312" s="450" t="s">
        <v>70</v>
      </c>
      <c r="J312" s="459">
        <v>90</v>
      </c>
      <c r="K312" s="460">
        <v>360</v>
      </c>
      <c r="L312" s="463" t="s">
        <v>136</v>
      </c>
      <c r="M312" s="463"/>
      <c r="N312" s="463"/>
      <c r="O312" s="462"/>
    </row>
    <row r="313" hidden="1" customHeight="1" spans="1:15">
      <c r="A313" s="446">
        <v>162</v>
      </c>
      <c r="B313" s="446" t="s">
        <v>346</v>
      </c>
      <c r="C313" s="446" t="s">
        <v>57</v>
      </c>
      <c r="D313" s="446" t="s">
        <v>401</v>
      </c>
      <c r="E313" s="450" t="s">
        <v>415</v>
      </c>
      <c r="F313" s="449" t="s">
        <v>403</v>
      </c>
      <c r="G313" s="450" t="s">
        <v>404</v>
      </c>
      <c r="H313" s="450" t="s">
        <v>357</v>
      </c>
      <c r="I313" s="450" t="s">
        <v>70</v>
      </c>
      <c r="J313" s="459">
        <v>380</v>
      </c>
      <c r="K313" s="460">
        <v>2280</v>
      </c>
      <c r="L313" s="463" t="s">
        <v>136</v>
      </c>
      <c r="M313" s="463"/>
      <c r="N313" s="463"/>
      <c r="O313" s="462"/>
    </row>
    <row r="314" hidden="1" customHeight="1" spans="1:15">
      <c r="A314" s="446">
        <v>163</v>
      </c>
      <c r="B314" s="446" t="s">
        <v>346</v>
      </c>
      <c r="C314" s="446" t="s">
        <v>57</v>
      </c>
      <c r="D314" s="446" t="s">
        <v>401</v>
      </c>
      <c r="E314" s="450" t="s">
        <v>540</v>
      </c>
      <c r="F314" s="449" t="s">
        <v>403</v>
      </c>
      <c r="G314" s="450" t="s">
        <v>404</v>
      </c>
      <c r="H314" s="450" t="s">
        <v>407</v>
      </c>
      <c r="I314" s="450" t="s">
        <v>70</v>
      </c>
      <c r="J314" s="459">
        <v>1260</v>
      </c>
      <c r="K314" s="460">
        <v>6300</v>
      </c>
      <c r="L314" s="463" t="s">
        <v>136</v>
      </c>
      <c r="M314" s="463"/>
      <c r="N314" s="463"/>
      <c r="O314" s="462"/>
    </row>
    <row r="315" hidden="1" customHeight="1" spans="1:15">
      <c r="A315" s="446">
        <v>164</v>
      </c>
      <c r="B315" s="446" t="s">
        <v>346</v>
      </c>
      <c r="C315" s="446" t="s">
        <v>57</v>
      </c>
      <c r="D315" s="446" t="s">
        <v>401</v>
      </c>
      <c r="E315" s="450" t="s">
        <v>541</v>
      </c>
      <c r="F315" s="449" t="s">
        <v>403</v>
      </c>
      <c r="G315" s="450" t="s">
        <v>404</v>
      </c>
      <c r="H315" s="450" t="s">
        <v>377</v>
      </c>
      <c r="I315" s="450" t="s">
        <v>70</v>
      </c>
      <c r="J315" s="459">
        <v>420</v>
      </c>
      <c r="K315" s="460">
        <v>3360</v>
      </c>
      <c r="L315" s="463" t="s">
        <v>136</v>
      </c>
      <c r="M315" s="463"/>
      <c r="N315" s="463"/>
      <c r="O315" s="462"/>
    </row>
    <row r="316" hidden="1" customHeight="1" spans="1:15">
      <c r="A316" s="446">
        <v>165</v>
      </c>
      <c r="B316" s="446" t="s">
        <v>346</v>
      </c>
      <c r="C316" s="446" t="s">
        <v>57</v>
      </c>
      <c r="D316" s="446" t="s">
        <v>401</v>
      </c>
      <c r="E316" s="450" t="s">
        <v>542</v>
      </c>
      <c r="F316" s="449" t="s">
        <v>403</v>
      </c>
      <c r="G316" s="450" t="s">
        <v>404</v>
      </c>
      <c r="H316" s="450">
        <v>4</v>
      </c>
      <c r="I316" s="450" t="s">
        <v>70</v>
      </c>
      <c r="J316" s="459">
        <v>980</v>
      </c>
      <c r="K316" s="460">
        <v>3920</v>
      </c>
      <c r="L316" s="463" t="s">
        <v>136</v>
      </c>
      <c r="M316" s="463"/>
      <c r="N316" s="463"/>
      <c r="O316" s="462"/>
    </row>
    <row r="317" hidden="1" customHeight="1" spans="1:15">
      <c r="A317" s="446">
        <v>166</v>
      </c>
      <c r="B317" s="446" t="s">
        <v>346</v>
      </c>
      <c r="C317" s="446" t="s">
        <v>57</v>
      </c>
      <c r="D317" s="446" t="s">
        <v>401</v>
      </c>
      <c r="E317" s="450" t="s">
        <v>543</v>
      </c>
      <c r="F317" s="449" t="s">
        <v>403</v>
      </c>
      <c r="G317" s="450" t="s">
        <v>404</v>
      </c>
      <c r="H317" s="450">
        <v>3</v>
      </c>
      <c r="I317" s="450" t="s">
        <v>70</v>
      </c>
      <c r="J317" s="459">
        <v>280</v>
      </c>
      <c r="K317" s="460">
        <v>840</v>
      </c>
      <c r="L317" s="463" t="s">
        <v>136</v>
      </c>
      <c r="M317" s="463"/>
      <c r="N317" s="463"/>
      <c r="O317" s="462"/>
    </row>
    <row r="318" hidden="1" customHeight="1" spans="1:15">
      <c r="A318" s="446">
        <v>167</v>
      </c>
      <c r="B318" s="446" t="s">
        <v>346</v>
      </c>
      <c r="C318" s="446" t="s">
        <v>57</v>
      </c>
      <c r="D318" s="446" t="s">
        <v>401</v>
      </c>
      <c r="E318" s="450" t="s">
        <v>544</v>
      </c>
      <c r="F318" s="449" t="s">
        <v>403</v>
      </c>
      <c r="G318" s="450" t="s">
        <v>404</v>
      </c>
      <c r="H318" s="450">
        <v>8</v>
      </c>
      <c r="I318" s="450" t="s">
        <v>70</v>
      </c>
      <c r="J318" s="459">
        <v>860</v>
      </c>
      <c r="K318" s="460">
        <v>6880</v>
      </c>
      <c r="L318" s="463" t="s">
        <v>136</v>
      </c>
      <c r="M318" s="463"/>
      <c r="N318" s="463"/>
      <c r="O318" s="462"/>
    </row>
    <row r="319" hidden="1" customHeight="1" spans="1:15">
      <c r="A319" s="446">
        <v>168</v>
      </c>
      <c r="B319" s="446" t="s">
        <v>346</v>
      </c>
      <c r="C319" s="446" t="s">
        <v>57</v>
      </c>
      <c r="D319" s="446" t="s">
        <v>401</v>
      </c>
      <c r="E319" s="450" t="s">
        <v>545</v>
      </c>
      <c r="F319" s="449" t="s">
        <v>403</v>
      </c>
      <c r="G319" s="450" t="s">
        <v>404</v>
      </c>
      <c r="H319" s="450">
        <v>6</v>
      </c>
      <c r="I319" s="450" t="s">
        <v>70</v>
      </c>
      <c r="J319" s="459">
        <v>320</v>
      </c>
      <c r="K319" s="460">
        <v>1920</v>
      </c>
      <c r="L319" s="463" t="s">
        <v>136</v>
      </c>
      <c r="M319" s="463"/>
      <c r="N319" s="463"/>
      <c r="O319" s="462"/>
    </row>
    <row r="320" hidden="1" customHeight="1" spans="1:15">
      <c r="A320" s="446">
        <v>169</v>
      </c>
      <c r="B320" s="446" t="s">
        <v>346</v>
      </c>
      <c r="C320" s="446" t="s">
        <v>57</v>
      </c>
      <c r="D320" s="446" t="s">
        <v>401</v>
      </c>
      <c r="E320" s="450" t="s">
        <v>546</v>
      </c>
      <c r="F320" s="449" t="s">
        <v>403</v>
      </c>
      <c r="G320" s="450" t="s">
        <v>404</v>
      </c>
      <c r="H320" s="450" t="s">
        <v>539</v>
      </c>
      <c r="I320" s="450" t="s">
        <v>70</v>
      </c>
      <c r="J320" s="459">
        <v>280</v>
      </c>
      <c r="K320" s="460">
        <v>1120</v>
      </c>
      <c r="L320" s="463" t="s">
        <v>136</v>
      </c>
      <c r="M320" s="463"/>
      <c r="N320" s="463"/>
      <c r="O320" s="462"/>
    </row>
    <row r="321" hidden="1" customHeight="1" spans="1:15">
      <c r="A321" s="446">
        <v>170</v>
      </c>
      <c r="B321" s="446" t="s">
        <v>346</v>
      </c>
      <c r="C321" s="446" t="s">
        <v>57</v>
      </c>
      <c r="D321" s="446" t="s">
        <v>401</v>
      </c>
      <c r="E321" s="450" t="s">
        <v>547</v>
      </c>
      <c r="F321" s="449" t="s">
        <v>403</v>
      </c>
      <c r="G321" s="450" t="s">
        <v>404</v>
      </c>
      <c r="H321" s="450" t="s">
        <v>409</v>
      </c>
      <c r="I321" s="450" t="s">
        <v>70</v>
      </c>
      <c r="J321" s="459">
        <v>280</v>
      </c>
      <c r="K321" s="460">
        <v>1960</v>
      </c>
      <c r="L321" s="463" t="s">
        <v>136</v>
      </c>
      <c r="M321" s="463"/>
      <c r="N321" s="463"/>
      <c r="O321" s="462"/>
    </row>
    <row r="322" hidden="1" customHeight="1" spans="1:15">
      <c r="A322" s="446">
        <v>171</v>
      </c>
      <c r="B322" s="446" t="s">
        <v>346</v>
      </c>
      <c r="C322" s="446" t="s">
        <v>57</v>
      </c>
      <c r="D322" s="446" t="s">
        <v>401</v>
      </c>
      <c r="E322" s="450" t="s">
        <v>548</v>
      </c>
      <c r="F322" s="449" t="s">
        <v>403</v>
      </c>
      <c r="G322" s="450" t="s">
        <v>404</v>
      </c>
      <c r="H322" s="450" t="s">
        <v>539</v>
      </c>
      <c r="I322" s="450" t="s">
        <v>70</v>
      </c>
      <c r="J322" s="459">
        <v>60</v>
      </c>
      <c r="K322" s="460">
        <v>240</v>
      </c>
      <c r="L322" s="463" t="s">
        <v>136</v>
      </c>
      <c r="M322" s="463"/>
      <c r="N322" s="463"/>
      <c r="O322" s="462"/>
    </row>
    <row r="323" hidden="1" customHeight="1" spans="1:15">
      <c r="A323" s="446">
        <v>172</v>
      </c>
      <c r="B323" s="446" t="s">
        <v>346</v>
      </c>
      <c r="C323" s="446" t="s">
        <v>57</v>
      </c>
      <c r="D323" s="446" t="s">
        <v>401</v>
      </c>
      <c r="E323" s="450" t="s">
        <v>549</v>
      </c>
      <c r="F323" s="449" t="s">
        <v>403</v>
      </c>
      <c r="G323" s="450" t="s">
        <v>404</v>
      </c>
      <c r="H323" s="450" t="s">
        <v>357</v>
      </c>
      <c r="I323" s="450" t="s">
        <v>70</v>
      </c>
      <c r="J323" s="459">
        <v>30</v>
      </c>
      <c r="K323" s="460">
        <v>180</v>
      </c>
      <c r="L323" s="463" t="s">
        <v>136</v>
      </c>
      <c r="M323" s="463"/>
      <c r="N323" s="463"/>
      <c r="O323" s="462"/>
    </row>
    <row r="324" hidden="1" customHeight="1" spans="1:15">
      <c r="A324" s="446">
        <v>173</v>
      </c>
      <c r="B324" s="446" t="s">
        <v>346</v>
      </c>
      <c r="C324" s="446" t="s">
        <v>57</v>
      </c>
      <c r="D324" s="446" t="s">
        <v>401</v>
      </c>
      <c r="E324" s="450" t="s">
        <v>550</v>
      </c>
      <c r="F324" s="449" t="s">
        <v>403</v>
      </c>
      <c r="G324" s="450" t="s">
        <v>404</v>
      </c>
      <c r="H324" s="450" t="s">
        <v>539</v>
      </c>
      <c r="I324" s="450" t="s">
        <v>70</v>
      </c>
      <c r="J324" s="459">
        <v>420</v>
      </c>
      <c r="K324" s="460">
        <v>1680</v>
      </c>
      <c r="L324" s="463" t="s">
        <v>136</v>
      </c>
      <c r="M324" s="463"/>
      <c r="N324" s="463"/>
      <c r="O324" s="462"/>
    </row>
    <row r="325" hidden="1" customHeight="1" spans="1:15">
      <c r="A325" s="446">
        <v>174</v>
      </c>
      <c r="B325" s="446" t="s">
        <v>346</v>
      </c>
      <c r="C325" s="446" t="s">
        <v>57</v>
      </c>
      <c r="D325" s="446" t="s">
        <v>401</v>
      </c>
      <c r="E325" s="450" t="s">
        <v>551</v>
      </c>
      <c r="F325" s="449" t="s">
        <v>403</v>
      </c>
      <c r="G325" s="450" t="s">
        <v>404</v>
      </c>
      <c r="H325" s="450" t="s">
        <v>407</v>
      </c>
      <c r="I325" s="450" t="s">
        <v>70</v>
      </c>
      <c r="J325" s="459">
        <v>460</v>
      </c>
      <c r="K325" s="460">
        <v>2300</v>
      </c>
      <c r="L325" s="463" t="s">
        <v>136</v>
      </c>
      <c r="M325" s="463"/>
      <c r="N325" s="463"/>
      <c r="O325" s="462"/>
    </row>
    <row r="326" hidden="1" customHeight="1" spans="1:15">
      <c r="A326" s="446">
        <v>175</v>
      </c>
      <c r="B326" s="446" t="s">
        <v>346</v>
      </c>
      <c r="C326" s="446" t="s">
        <v>57</v>
      </c>
      <c r="D326" s="446" t="s">
        <v>401</v>
      </c>
      <c r="E326" s="450" t="s">
        <v>552</v>
      </c>
      <c r="F326" s="449" t="s">
        <v>403</v>
      </c>
      <c r="G326" s="450" t="s">
        <v>404</v>
      </c>
      <c r="H326" s="450">
        <v>2</v>
      </c>
      <c r="I326" s="450" t="s">
        <v>70</v>
      </c>
      <c r="J326" s="459">
        <v>300</v>
      </c>
      <c r="K326" s="460">
        <v>600</v>
      </c>
      <c r="L326" s="463" t="s">
        <v>136</v>
      </c>
      <c r="M326" s="463"/>
      <c r="N326" s="463"/>
      <c r="O326" s="462"/>
    </row>
    <row r="327" hidden="1" customHeight="1" spans="1:15">
      <c r="A327" s="446">
        <v>176</v>
      </c>
      <c r="B327" s="446" t="s">
        <v>346</v>
      </c>
      <c r="C327" s="446" t="s">
        <v>57</v>
      </c>
      <c r="D327" s="446" t="s">
        <v>401</v>
      </c>
      <c r="E327" s="450" t="s">
        <v>553</v>
      </c>
      <c r="F327" s="449" t="s">
        <v>403</v>
      </c>
      <c r="G327" s="450" t="s">
        <v>404</v>
      </c>
      <c r="H327" s="450">
        <v>5</v>
      </c>
      <c r="I327" s="450" t="s">
        <v>70</v>
      </c>
      <c r="J327" s="459">
        <v>520</v>
      </c>
      <c r="K327" s="460">
        <v>2600</v>
      </c>
      <c r="L327" s="463" t="s">
        <v>136</v>
      </c>
      <c r="M327" s="463"/>
      <c r="N327" s="463"/>
      <c r="O327" s="462"/>
    </row>
    <row r="328" hidden="1" customHeight="1" spans="1:15">
      <c r="A328" s="446">
        <v>177</v>
      </c>
      <c r="B328" s="446" t="s">
        <v>346</v>
      </c>
      <c r="C328" s="446" t="s">
        <v>57</v>
      </c>
      <c r="D328" s="446" t="s">
        <v>401</v>
      </c>
      <c r="E328" s="450" t="s">
        <v>554</v>
      </c>
      <c r="F328" s="449" t="s">
        <v>403</v>
      </c>
      <c r="G328" s="450" t="s">
        <v>404</v>
      </c>
      <c r="H328" s="450" t="s">
        <v>539</v>
      </c>
      <c r="I328" s="450" t="s">
        <v>70</v>
      </c>
      <c r="J328" s="459">
        <v>360</v>
      </c>
      <c r="K328" s="460">
        <v>1440</v>
      </c>
      <c r="L328" s="463" t="s">
        <v>136</v>
      </c>
      <c r="M328" s="463"/>
      <c r="N328" s="463"/>
      <c r="O328" s="462"/>
    </row>
    <row r="329" hidden="1" customHeight="1" spans="1:15">
      <c r="A329" s="446">
        <v>178</v>
      </c>
      <c r="B329" s="446" t="s">
        <v>346</v>
      </c>
      <c r="C329" s="446" t="s">
        <v>57</v>
      </c>
      <c r="D329" s="446" t="s">
        <v>401</v>
      </c>
      <c r="E329" s="450" t="s">
        <v>555</v>
      </c>
      <c r="F329" s="449" t="s">
        <v>403</v>
      </c>
      <c r="G329" s="450" t="s">
        <v>404</v>
      </c>
      <c r="H329" s="450" t="s">
        <v>407</v>
      </c>
      <c r="I329" s="450" t="s">
        <v>70</v>
      </c>
      <c r="J329" s="459">
        <v>640</v>
      </c>
      <c r="K329" s="460">
        <v>3200</v>
      </c>
      <c r="L329" s="463" t="s">
        <v>136</v>
      </c>
      <c r="M329" s="463"/>
      <c r="N329" s="463"/>
      <c r="O329" s="462"/>
    </row>
    <row r="330" hidden="1" customHeight="1" spans="1:15">
      <c r="A330" s="446">
        <v>179</v>
      </c>
      <c r="B330" s="446" t="s">
        <v>346</v>
      </c>
      <c r="C330" s="446" t="s">
        <v>57</v>
      </c>
      <c r="D330" s="446" t="s">
        <v>401</v>
      </c>
      <c r="E330" s="450" t="s">
        <v>556</v>
      </c>
      <c r="F330" s="449" t="s">
        <v>403</v>
      </c>
      <c r="G330" s="450" t="s">
        <v>404</v>
      </c>
      <c r="H330" s="450" t="s">
        <v>539</v>
      </c>
      <c r="I330" s="450" t="s">
        <v>70</v>
      </c>
      <c r="J330" s="459">
        <v>720</v>
      </c>
      <c r="K330" s="460">
        <v>2880</v>
      </c>
      <c r="L330" s="463" t="s">
        <v>136</v>
      </c>
      <c r="M330" s="463"/>
      <c r="N330" s="463"/>
      <c r="O330" s="462"/>
    </row>
    <row r="331" hidden="1" customHeight="1" spans="1:15">
      <c r="A331" s="446">
        <v>180</v>
      </c>
      <c r="B331" s="446" t="s">
        <v>346</v>
      </c>
      <c r="C331" s="446" t="s">
        <v>57</v>
      </c>
      <c r="D331" s="446" t="s">
        <v>401</v>
      </c>
      <c r="E331" s="450" t="s">
        <v>557</v>
      </c>
      <c r="F331" s="449" t="s">
        <v>403</v>
      </c>
      <c r="G331" s="450" t="s">
        <v>404</v>
      </c>
      <c r="H331" s="450" t="s">
        <v>528</v>
      </c>
      <c r="I331" s="450" t="s">
        <v>70</v>
      </c>
      <c r="J331" s="459">
        <v>180</v>
      </c>
      <c r="K331" s="460">
        <v>540</v>
      </c>
      <c r="L331" s="463" t="s">
        <v>136</v>
      </c>
      <c r="M331" s="463"/>
      <c r="N331" s="463"/>
      <c r="O331" s="462"/>
    </row>
    <row r="332" hidden="1" customHeight="1" spans="1:15">
      <c r="A332" s="446">
        <v>181</v>
      </c>
      <c r="B332" s="446" t="s">
        <v>346</v>
      </c>
      <c r="C332" s="446" t="s">
        <v>57</v>
      </c>
      <c r="D332" s="446" t="s">
        <v>401</v>
      </c>
      <c r="E332" s="450" t="s">
        <v>558</v>
      </c>
      <c r="F332" s="449" t="s">
        <v>403</v>
      </c>
      <c r="G332" s="450" t="s">
        <v>404</v>
      </c>
      <c r="H332" s="450" t="s">
        <v>377</v>
      </c>
      <c r="I332" s="450" t="s">
        <v>70</v>
      </c>
      <c r="J332" s="459">
        <v>18</v>
      </c>
      <c r="K332" s="460">
        <v>144</v>
      </c>
      <c r="L332" s="463" t="s">
        <v>136</v>
      </c>
      <c r="M332" s="463"/>
      <c r="N332" s="463"/>
      <c r="O332" s="462"/>
    </row>
    <row r="333" hidden="1" customHeight="1" spans="1:15">
      <c r="A333" s="446">
        <v>182</v>
      </c>
      <c r="B333" s="446" t="s">
        <v>346</v>
      </c>
      <c r="C333" s="446" t="s">
        <v>57</v>
      </c>
      <c r="D333" s="446" t="s">
        <v>401</v>
      </c>
      <c r="E333" s="450" t="s">
        <v>446</v>
      </c>
      <c r="F333" s="449" t="s">
        <v>403</v>
      </c>
      <c r="G333" s="450" t="s">
        <v>404</v>
      </c>
      <c r="H333" s="450" t="s">
        <v>559</v>
      </c>
      <c r="I333" s="450" t="s">
        <v>70</v>
      </c>
      <c r="J333" s="459">
        <v>60</v>
      </c>
      <c r="K333" s="460">
        <v>720</v>
      </c>
      <c r="L333" s="463" t="s">
        <v>136</v>
      </c>
      <c r="M333" s="463"/>
      <c r="N333" s="463"/>
      <c r="O333" s="462"/>
    </row>
    <row r="334" hidden="1" customHeight="1" spans="1:15">
      <c r="A334" s="446">
        <v>183</v>
      </c>
      <c r="B334" s="446" t="s">
        <v>346</v>
      </c>
      <c r="C334" s="446" t="s">
        <v>57</v>
      </c>
      <c r="D334" s="446" t="s">
        <v>401</v>
      </c>
      <c r="E334" s="450" t="s">
        <v>560</v>
      </c>
      <c r="F334" s="449" t="s">
        <v>403</v>
      </c>
      <c r="G334" s="450" t="s">
        <v>404</v>
      </c>
      <c r="H334" s="450">
        <v>4</v>
      </c>
      <c r="I334" s="450" t="s">
        <v>70</v>
      </c>
      <c r="J334" s="459">
        <v>160</v>
      </c>
      <c r="K334" s="460">
        <v>640</v>
      </c>
      <c r="L334" s="463" t="s">
        <v>136</v>
      </c>
      <c r="M334" s="463"/>
      <c r="N334" s="463"/>
      <c r="O334" s="462"/>
    </row>
    <row r="335" hidden="1" customHeight="1" spans="1:15">
      <c r="A335" s="446">
        <v>184</v>
      </c>
      <c r="B335" s="446" t="s">
        <v>346</v>
      </c>
      <c r="C335" s="446" t="s">
        <v>57</v>
      </c>
      <c r="D335" s="446" t="s">
        <v>401</v>
      </c>
      <c r="E335" s="450" t="s">
        <v>561</v>
      </c>
      <c r="F335" s="449" t="s">
        <v>403</v>
      </c>
      <c r="G335" s="450" t="s">
        <v>404</v>
      </c>
      <c r="H335" s="450">
        <v>4</v>
      </c>
      <c r="I335" s="450" t="s">
        <v>70</v>
      </c>
      <c r="J335" s="459">
        <v>260</v>
      </c>
      <c r="K335" s="460">
        <v>1040</v>
      </c>
      <c r="L335" s="463" t="s">
        <v>136</v>
      </c>
      <c r="M335" s="463"/>
      <c r="N335" s="463"/>
      <c r="O335" s="462"/>
    </row>
    <row r="336" hidden="1" customHeight="1" spans="1:15">
      <c r="A336" s="446">
        <v>185</v>
      </c>
      <c r="B336" s="446" t="s">
        <v>346</v>
      </c>
      <c r="C336" s="446" t="s">
        <v>57</v>
      </c>
      <c r="D336" s="446" t="s">
        <v>401</v>
      </c>
      <c r="E336" s="450" t="s">
        <v>562</v>
      </c>
      <c r="F336" s="449" t="s">
        <v>403</v>
      </c>
      <c r="G336" s="450" t="s">
        <v>404</v>
      </c>
      <c r="H336" s="450">
        <v>6</v>
      </c>
      <c r="I336" s="450" t="s">
        <v>70</v>
      </c>
      <c r="J336" s="459">
        <v>180</v>
      </c>
      <c r="K336" s="460">
        <v>1080</v>
      </c>
      <c r="L336" s="463" t="s">
        <v>136</v>
      </c>
      <c r="M336" s="463"/>
      <c r="N336" s="463"/>
      <c r="O336" s="462"/>
    </row>
    <row r="337" hidden="1" customHeight="1" spans="1:15">
      <c r="A337" s="446">
        <v>186</v>
      </c>
      <c r="B337" s="446" t="s">
        <v>346</v>
      </c>
      <c r="C337" s="446" t="s">
        <v>57</v>
      </c>
      <c r="D337" s="446" t="s">
        <v>401</v>
      </c>
      <c r="E337" s="450" t="s">
        <v>563</v>
      </c>
      <c r="F337" s="449" t="s">
        <v>403</v>
      </c>
      <c r="G337" s="450" t="s">
        <v>404</v>
      </c>
      <c r="H337" s="450">
        <v>8</v>
      </c>
      <c r="I337" s="450" t="s">
        <v>70</v>
      </c>
      <c r="J337" s="459">
        <v>60</v>
      </c>
      <c r="K337" s="460">
        <v>480</v>
      </c>
      <c r="L337" s="463" t="s">
        <v>136</v>
      </c>
      <c r="M337" s="463"/>
      <c r="N337" s="463"/>
      <c r="O337" s="462"/>
    </row>
    <row r="338" hidden="1" customHeight="1" spans="1:15">
      <c r="A338" s="446">
        <v>187</v>
      </c>
      <c r="B338" s="446" t="s">
        <v>346</v>
      </c>
      <c r="C338" s="446" t="s">
        <v>57</v>
      </c>
      <c r="D338" s="446" t="s">
        <v>401</v>
      </c>
      <c r="E338" s="450" t="s">
        <v>564</v>
      </c>
      <c r="F338" s="449" t="s">
        <v>403</v>
      </c>
      <c r="G338" s="450" t="s">
        <v>404</v>
      </c>
      <c r="H338" s="450">
        <v>6</v>
      </c>
      <c r="I338" s="450" t="s">
        <v>70</v>
      </c>
      <c r="J338" s="459">
        <v>300</v>
      </c>
      <c r="K338" s="460">
        <v>1800</v>
      </c>
      <c r="L338" s="463" t="s">
        <v>136</v>
      </c>
      <c r="M338" s="463"/>
      <c r="N338" s="463"/>
      <c r="O338" s="462"/>
    </row>
    <row r="339" hidden="1" customHeight="1" spans="1:15">
      <c r="A339" s="446">
        <v>188</v>
      </c>
      <c r="B339" s="446" t="s">
        <v>346</v>
      </c>
      <c r="C339" s="446" t="s">
        <v>57</v>
      </c>
      <c r="D339" s="446" t="s">
        <v>401</v>
      </c>
      <c r="E339" s="450" t="s">
        <v>565</v>
      </c>
      <c r="F339" s="449" t="s">
        <v>403</v>
      </c>
      <c r="G339" s="450" t="s">
        <v>404</v>
      </c>
      <c r="H339" s="450" t="s">
        <v>405</v>
      </c>
      <c r="I339" s="450" t="s">
        <v>70</v>
      </c>
      <c r="J339" s="459">
        <v>50</v>
      </c>
      <c r="K339" s="460">
        <v>450</v>
      </c>
      <c r="L339" s="463" t="s">
        <v>136</v>
      </c>
      <c r="M339" s="463"/>
      <c r="N339" s="463"/>
      <c r="O339" s="462"/>
    </row>
    <row r="340" hidden="1" customHeight="1" spans="1:15">
      <c r="A340" s="446">
        <v>189</v>
      </c>
      <c r="B340" s="446" t="s">
        <v>346</v>
      </c>
      <c r="C340" s="446" t="s">
        <v>57</v>
      </c>
      <c r="D340" s="446" t="s">
        <v>401</v>
      </c>
      <c r="E340" s="450" t="s">
        <v>566</v>
      </c>
      <c r="F340" s="449" t="s">
        <v>403</v>
      </c>
      <c r="G340" s="450" t="s">
        <v>404</v>
      </c>
      <c r="H340" s="450" t="s">
        <v>528</v>
      </c>
      <c r="I340" s="450" t="s">
        <v>70</v>
      </c>
      <c r="J340" s="459">
        <v>280</v>
      </c>
      <c r="K340" s="460">
        <v>840</v>
      </c>
      <c r="L340" s="463" t="s">
        <v>136</v>
      </c>
      <c r="M340" s="463"/>
      <c r="N340" s="463"/>
      <c r="O340" s="462"/>
    </row>
    <row r="341" hidden="1" customHeight="1" spans="1:15">
      <c r="A341" s="446">
        <v>190</v>
      </c>
      <c r="B341" s="446" t="s">
        <v>346</v>
      </c>
      <c r="C341" s="446" t="s">
        <v>57</v>
      </c>
      <c r="D341" s="446" t="s">
        <v>401</v>
      </c>
      <c r="E341" s="450" t="s">
        <v>567</v>
      </c>
      <c r="F341" s="449" t="s">
        <v>403</v>
      </c>
      <c r="G341" s="450" t="s">
        <v>404</v>
      </c>
      <c r="H341" s="450" t="s">
        <v>528</v>
      </c>
      <c r="I341" s="450" t="s">
        <v>70</v>
      </c>
      <c r="J341" s="459">
        <v>1380</v>
      </c>
      <c r="K341" s="460">
        <v>4140</v>
      </c>
      <c r="L341" s="463" t="s">
        <v>136</v>
      </c>
      <c r="M341" s="463"/>
      <c r="N341" s="463"/>
      <c r="O341" s="462"/>
    </row>
    <row r="342" hidden="1" customHeight="1" spans="1:15">
      <c r="A342" s="446">
        <v>191</v>
      </c>
      <c r="B342" s="446" t="s">
        <v>346</v>
      </c>
      <c r="C342" s="446" t="s">
        <v>57</v>
      </c>
      <c r="D342" s="446" t="s">
        <v>401</v>
      </c>
      <c r="E342" s="450" t="s">
        <v>568</v>
      </c>
      <c r="F342" s="449" t="s">
        <v>403</v>
      </c>
      <c r="G342" s="450" t="s">
        <v>404</v>
      </c>
      <c r="H342" s="450" t="s">
        <v>357</v>
      </c>
      <c r="I342" s="450" t="s">
        <v>70</v>
      </c>
      <c r="J342" s="459">
        <v>80</v>
      </c>
      <c r="K342" s="460">
        <v>480</v>
      </c>
      <c r="L342" s="463" t="s">
        <v>136</v>
      </c>
      <c r="M342" s="463"/>
      <c r="N342" s="463"/>
      <c r="O342" s="462"/>
    </row>
    <row r="343" hidden="1" customHeight="1" spans="1:15">
      <c r="A343" s="446">
        <v>192</v>
      </c>
      <c r="B343" s="446" t="s">
        <v>346</v>
      </c>
      <c r="C343" s="446" t="s">
        <v>57</v>
      </c>
      <c r="D343" s="446" t="s">
        <v>401</v>
      </c>
      <c r="E343" s="450" t="s">
        <v>569</v>
      </c>
      <c r="F343" s="449" t="s">
        <v>403</v>
      </c>
      <c r="G343" s="450" t="s">
        <v>404</v>
      </c>
      <c r="H343" s="450" t="s">
        <v>407</v>
      </c>
      <c r="I343" s="450" t="s">
        <v>70</v>
      </c>
      <c r="J343" s="459">
        <v>5</v>
      </c>
      <c r="K343" s="460">
        <v>25</v>
      </c>
      <c r="L343" s="463" t="s">
        <v>136</v>
      </c>
      <c r="M343" s="463"/>
      <c r="N343" s="463"/>
      <c r="O343" s="462"/>
    </row>
    <row r="344" hidden="1" customHeight="1" spans="1:15">
      <c r="A344" s="446">
        <v>193</v>
      </c>
      <c r="B344" s="446" t="s">
        <v>346</v>
      </c>
      <c r="C344" s="446" t="s">
        <v>57</v>
      </c>
      <c r="D344" s="446" t="s">
        <v>401</v>
      </c>
      <c r="E344" s="450" t="s">
        <v>440</v>
      </c>
      <c r="F344" s="449" t="s">
        <v>403</v>
      </c>
      <c r="G344" s="450" t="s">
        <v>404</v>
      </c>
      <c r="H344" s="450" t="s">
        <v>377</v>
      </c>
      <c r="I344" s="450" t="s">
        <v>70</v>
      </c>
      <c r="J344" s="459">
        <v>380</v>
      </c>
      <c r="K344" s="460">
        <v>3040</v>
      </c>
      <c r="L344" s="463" t="s">
        <v>136</v>
      </c>
      <c r="M344" s="463"/>
      <c r="N344" s="463"/>
      <c r="O344" s="462"/>
    </row>
    <row r="345" hidden="1" customHeight="1" spans="1:15">
      <c r="A345" s="446">
        <v>194</v>
      </c>
      <c r="B345" s="446" t="s">
        <v>346</v>
      </c>
      <c r="C345" s="446" t="s">
        <v>57</v>
      </c>
      <c r="D345" s="446" t="s">
        <v>401</v>
      </c>
      <c r="E345" s="450" t="s">
        <v>570</v>
      </c>
      <c r="F345" s="449" t="s">
        <v>403</v>
      </c>
      <c r="G345" s="450" t="s">
        <v>404</v>
      </c>
      <c r="H345" s="450">
        <v>2</v>
      </c>
      <c r="I345" s="450" t="s">
        <v>70</v>
      </c>
      <c r="J345" s="459">
        <v>59</v>
      </c>
      <c r="K345" s="460">
        <v>118</v>
      </c>
      <c r="L345" s="463" t="s">
        <v>136</v>
      </c>
      <c r="M345" s="463"/>
      <c r="N345" s="463"/>
      <c r="O345" s="462"/>
    </row>
    <row r="346" hidden="1" customHeight="1" spans="1:15">
      <c r="A346" s="446">
        <v>195</v>
      </c>
      <c r="B346" s="446" t="s">
        <v>346</v>
      </c>
      <c r="C346" s="446" t="s">
        <v>57</v>
      </c>
      <c r="D346" s="446" t="s">
        <v>401</v>
      </c>
      <c r="E346" s="450" t="s">
        <v>571</v>
      </c>
      <c r="F346" s="449" t="s">
        <v>403</v>
      </c>
      <c r="G346" s="450" t="s">
        <v>404</v>
      </c>
      <c r="H346" s="450">
        <v>5</v>
      </c>
      <c r="I346" s="450" t="s">
        <v>70</v>
      </c>
      <c r="J346" s="459">
        <v>680</v>
      </c>
      <c r="K346" s="460">
        <v>3400</v>
      </c>
      <c r="L346" s="463" t="s">
        <v>136</v>
      </c>
      <c r="M346" s="463"/>
      <c r="N346" s="463"/>
      <c r="O346" s="462"/>
    </row>
    <row r="347" hidden="1" customHeight="1" spans="1:15">
      <c r="A347" s="446">
        <v>196</v>
      </c>
      <c r="B347" s="446" t="s">
        <v>346</v>
      </c>
      <c r="C347" s="446" t="s">
        <v>57</v>
      </c>
      <c r="D347" s="446" t="s">
        <v>401</v>
      </c>
      <c r="E347" s="450" t="s">
        <v>572</v>
      </c>
      <c r="F347" s="449" t="s">
        <v>403</v>
      </c>
      <c r="G347" s="450" t="s">
        <v>404</v>
      </c>
      <c r="H347" s="450" t="s">
        <v>539</v>
      </c>
      <c r="I347" s="450" t="s">
        <v>70</v>
      </c>
      <c r="J347" s="459">
        <v>580</v>
      </c>
      <c r="K347" s="460">
        <v>2320</v>
      </c>
      <c r="L347" s="463" t="s">
        <v>136</v>
      </c>
      <c r="M347" s="463"/>
      <c r="N347" s="463"/>
      <c r="O347" s="462"/>
    </row>
    <row r="348" hidden="1" customHeight="1" spans="1:15">
      <c r="A348" s="446">
        <v>197</v>
      </c>
      <c r="B348" s="446" t="s">
        <v>346</v>
      </c>
      <c r="C348" s="446" t="s">
        <v>57</v>
      </c>
      <c r="D348" s="446" t="s">
        <v>401</v>
      </c>
      <c r="E348" s="450" t="s">
        <v>573</v>
      </c>
      <c r="F348" s="449" t="s">
        <v>403</v>
      </c>
      <c r="G348" s="450" t="s">
        <v>404</v>
      </c>
      <c r="H348" s="450" t="s">
        <v>405</v>
      </c>
      <c r="I348" s="450" t="s">
        <v>70</v>
      </c>
      <c r="J348" s="459">
        <v>55</v>
      </c>
      <c r="K348" s="460">
        <v>495</v>
      </c>
      <c r="L348" s="463" t="s">
        <v>136</v>
      </c>
      <c r="M348" s="463"/>
      <c r="N348" s="463"/>
      <c r="O348" s="462"/>
    </row>
    <row r="349" hidden="1" customHeight="1" spans="1:15">
      <c r="A349" s="446">
        <v>198</v>
      </c>
      <c r="B349" s="446" t="s">
        <v>346</v>
      </c>
      <c r="C349" s="446" t="s">
        <v>57</v>
      </c>
      <c r="D349" s="446" t="s">
        <v>401</v>
      </c>
      <c r="E349" s="450" t="s">
        <v>574</v>
      </c>
      <c r="F349" s="449" t="s">
        <v>403</v>
      </c>
      <c r="G349" s="450" t="s">
        <v>404</v>
      </c>
      <c r="H349" s="450" t="s">
        <v>539</v>
      </c>
      <c r="I349" s="450" t="s">
        <v>70</v>
      </c>
      <c r="J349" s="459">
        <v>420</v>
      </c>
      <c r="K349" s="460">
        <v>1680</v>
      </c>
      <c r="L349" s="463" t="s">
        <v>136</v>
      </c>
      <c r="M349" s="463"/>
      <c r="N349" s="463"/>
      <c r="O349" s="462"/>
    </row>
    <row r="350" hidden="1" customHeight="1" spans="1:15">
      <c r="A350" s="446">
        <v>199</v>
      </c>
      <c r="B350" s="446" t="s">
        <v>346</v>
      </c>
      <c r="C350" s="446" t="s">
        <v>57</v>
      </c>
      <c r="D350" s="446" t="s">
        <v>401</v>
      </c>
      <c r="E350" s="450" t="s">
        <v>575</v>
      </c>
      <c r="F350" s="449" t="s">
        <v>403</v>
      </c>
      <c r="G350" s="450" t="s">
        <v>404</v>
      </c>
      <c r="H350" s="450" t="s">
        <v>539</v>
      </c>
      <c r="I350" s="450" t="s">
        <v>70</v>
      </c>
      <c r="J350" s="459">
        <v>260</v>
      </c>
      <c r="K350" s="460">
        <v>1040</v>
      </c>
      <c r="L350" s="463" t="s">
        <v>136</v>
      </c>
      <c r="M350" s="463"/>
      <c r="N350" s="463"/>
      <c r="O350" s="462"/>
    </row>
    <row r="351" hidden="1" customHeight="1" spans="1:15">
      <c r="A351" s="446">
        <v>200</v>
      </c>
      <c r="B351" s="446" t="s">
        <v>346</v>
      </c>
      <c r="C351" s="446" t="s">
        <v>57</v>
      </c>
      <c r="D351" s="446" t="s">
        <v>401</v>
      </c>
      <c r="E351" s="450" t="s">
        <v>576</v>
      </c>
      <c r="F351" s="449" t="s">
        <v>403</v>
      </c>
      <c r="G351" s="450" t="s">
        <v>404</v>
      </c>
      <c r="H351" s="450" t="s">
        <v>409</v>
      </c>
      <c r="I351" s="450" t="s">
        <v>70</v>
      </c>
      <c r="J351" s="459">
        <v>960</v>
      </c>
      <c r="K351" s="460">
        <v>6720</v>
      </c>
      <c r="L351" s="463" t="s">
        <v>136</v>
      </c>
      <c r="M351" s="463"/>
      <c r="N351" s="463"/>
      <c r="O351" s="462"/>
    </row>
    <row r="352" hidden="1" customHeight="1" spans="1:15">
      <c r="A352" s="446">
        <v>201</v>
      </c>
      <c r="B352" s="446" t="s">
        <v>346</v>
      </c>
      <c r="C352" s="446" t="s">
        <v>57</v>
      </c>
      <c r="D352" s="446" t="s">
        <v>401</v>
      </c>
      <c r="E352" s="450" t="s">
        <v>577</v>
      </c>
      <c r="F352" s="449" t="s">
        <v>403</v>
      </c>
      <c r="G352" s="450" t="s">
        <v>404</v>
      </c>
      <c r="H352" s="450" t="s">
        <v>357</v>
      </c>
      <c r="I352" s="450" t="s">
        <v>70</v>
      </c>
      <c r="J352" s="459">
        <v>380</v>
      </c>
      <c r="K352" s="460">
        <v>2280</v>
      </c>
      <c r="L352" s="463" t="s">
        <v>136</v>
      </c>
      <c r="M352" s="463"/>
      <c r="N352" s="463"/>
      <c r="O352" s="462"/>
    </row>
    <row r="353" hidden="1" customHeight="1" spans="1:15">
      <c r="A353" s="446">
        <v>202</v>
      </c>
      <c r="B353" s="446" t="s">
        <v>346</v>
      </c>
      <c r="C353" s="446" t="s">
        <v>57</v>
      </c>
      <c r="D353" s="446" t="s">
        <v>401</v>
      </c>
      <c r="E353" s="450" t="s">
        <v>578</v>
      </c>
      <c r="F353" s="449" t="s">
        <v>403</v>
      </c>
      <c r="G353" s="450" t="s">
        <v>404</v>
      </c>
      <c r="H353" s="450">
        <v>4</v>
      </c>
      <c r="I353" s="450" t="s">
        <v>70</v>
      </c>
      <c r="J353" s="459">
        <v>420</v>
      </c>
      <c r="K353" s="460">
        <v>1680</v>
      </c>
      <c r="L353" s="463" t="s">
        <v>136</v>
      </c>
      <c r="M353" s="463"/>
      <c r="N353" s="463"/>
      <c r="O353" s="462"/>
    </row>
    <row r="354" hidden="1" customHeight="1" spans="1:15">
      <c r="A354" s="446">
        <v>203</v>
      </c>
      <c r="B354" s="446" t="s">
        <v>346</v>
      </c>
      <c r="C354" s="446" t="s">
        <v>57</v>
      </c>
      <c r="D354" s="446" t="s">
        <v>401</v>
      </c>
      <c r="E354" s="450" t="s">
        <v>579</v>
      </c>
      <c r="F354" s="449" t="s">
        <v>403</v>
      </c>
      <c r="G354" s="450" t="s">
        <v>404</v>
      </c>
      <c r="H354" s="450" t="s">
        <v>357</v>
      </c>
      <c r="I354" s="450" t="s">
        <v>70</v>
      </c>
      <c r="J354" s="459">
        <v>420</v>
      </c>
      <c r="K354" s="460">
        <v>2520</v>
      </c>
      <c r="L354" s="463" t="s">
        <v>136</v>
      </c>
      <c r="M354" s="463"/>
      <c r="N354" s="463"/>
      <c r="O354" s="462"/>
    </row>
    <row r="355" hidden="1" customHeight="1" spans="1:15">
      <c r="A355" s="446">
        <v>204</v>
      </c>
      <c r="B355" s="446" t="s">
        <v>346</v>
      </c>
      <c r="C355" s="446" t="s">
        <v>57</v>
      </c>
      <c r="D355" s="446" t="s">
        <v>401</v>
      </c>
      <c r="E355" s="450" t="s">
        <v>580</v>
      </c>
      <c r="F355" s="449" t="s">
        <v>403</v>
      </c>
      <c r="G355" s="450" t="s">
        <v>404</v>
      </c>
      <c r="H355" s="450">
        <v>8</v>
      </c>
      <c r="I355" s="450" t="s">
        <v>70</v>
      </c>
      <c r="J355" s="459">
        <v>860</v>
      </c>
      <c r="K355" s="460">
        <v>6880</v>
      </c>
      <c r="L355" s="463" t="s">
        <v>136</v>
      </c>
      <c r="M355" s="463"/>
      <c r="N355" s="463"/>
      <c r="O355" s="462"/>
    </row>
    <row r="356" hidden="1" customHeight="1" spans="1:15">
      <c r="A356" s="446">
        <v>205</v>
      </c>
      <c r="B356" s="446" t="s">
        <v>346</v>
      </c>
      <c r="C356" s="446" t="s">
        <v>57</v>
      </c>
      <c r="D356" s="446" t="s">
        <v>401</v>
      </c>
      <c r="E356" s="450" t="s">
        <v>581</v>
      </c>
      <c r="F356" s="449" t="s">
        <v>403</v>
      </c>
      <c r="G356" s="450" t="s">
        <v>404</v>
      </c>
      <c r="H356" s="450">
        <v>6</v>
      </c>
      <c r="I356" s="450" t="s">
        <v>70</v>
      </c>
      <c r="J356" s="459">
        <v>580</v>
      </c>
      <c r="K356" s="460">
        <v>3480</v>
      </c>
      <c r="L356" s="463" t="s">
        <v>136</v>
      </c>
      <c r="M356" s="463"/>
      <c r="N356" s="463"/>
      <c r="O356" s="462"/>
    </row>
    <row r="357" hidden="1" customHeight="1" spans="1:15">
      <c r="A357" s="446">
        <v>206</v>
      </c>
      <c r="B357" s="446" t="s">
        <v>346</v>
      </c>
      <c r="C357" s="446" t="s">
        <v>57</v>
      </c>
      <c r="D357" s="446" t="s">
        <v>401</v>
      </c>
      <c r="E357" s="450" t="s">
        <v>582</v>
      </c>
      <c r="F357" s="449" t="s">
        <v>403</v>
      </c>
      <c r="G357" s="450" t="s">
        <v>404</v>
      </c>
      <c r="H357" s="450" t="s">
        <v>405</v>
      </c>
      <c r="I357" s="450" t="s">
        <v>70</v>
      </c>
      <c r="J357" s="459">
        <v>580</v>
      </c>
      <c r="K357" s="460">
        <v>5220</v>
      </c>
      <c r="L357" s="463" t="s">
        <v>136</v>
      </c>
      <c r="M357" s="463"/>
      <c r="N357" s="463"/>
      <c r="O357" s="462"/>
    </row>
    <row r="358" hidden="1" customHeight="1" spans="1:15">
      <c r="A358" s="446">
        <v>207</v>
      </c>
      <c r="B358" s="446" t="s">
        <v>346</v>
      </c>
      <c r="C358" s="446" t="s">
        <v>57</v>
      </c>
      <c r="D358" s="446" t="s">
        <v>401</v>
      </c>
      <c r="E358" s="450" t="s">
        <v>532</v>
      </c>
      <c r="F358" s="449" t="s">
        <v>403</v>
      </c>
      <c r="G358" s="450" t="s">
        <v>404</v>
      </c>
      <c r="H358" s="450" t="s">
        <v>351</v>
      </c>
      <c r="I358" s="450" t="s">
        <v>70</v>
      </c>
      <c r="J358" s="459">
        <v>460</v>
      </c>
      <c r="K358" s="460">
        <v>4600</v>
      </c>
      <c r="L358" s="463" t="s">
        <v>136</v>
      </c>
      <c r="M358" s="463"/>
      <c r="N358" s="463"/>
      <c r="O358" s="462"/>
    </row>
    <row r="359" hidden="1" customHeight="1" spans="1:15">
      <c r="A359" s="446">
        <v>208</v>
      </c>
      <c r="B359" s="446" t="s">
        <v>346</v>
      </c>
      <c r="C359" s="446" t="s">
        <v>57</v>
      </c>
      <c r="D359" s="446" t="s">
        <v>401</v>
      </c>
      <c r="E359" s="450" t="s">
        <v>583</v>
      </c>
      <c r="F359" s="449" t="s">
        <v>403</v>
      </c>
      <c r="G359" s="450" t="s">
        <v>404</v>
      </c>
      <c r="H359" s="450" t="s">
        <v>409</v>
      </c>
      <c r="I359" s="450" t="s">
        <v>70</v>
      </c>
      <c r="J359" s="459">
        <v>640</v>
      </c>
      <c r="K359" s="460">
        <v>4480</v>
      </c>
      <c r="L359" s="463" t="s">
        <v>136</v>
      </c>
      <c r="M359" s="463"/>
      <c r="N359" s="463"/>
      <c r="O359" s="462"/>
    </row>
    <row r="360" hidden="1" customHeight="1" spans="1:15">
      <c r="A360" s="446">
        <v>209</v>
      </c>
      <c r="B360" s="446" t="s">
        <v>346</v>
      </c>
      <c r="C360" s="446" t="s">
        <v>57</v>
      </c>
      <c r="D360" s="446" t="s">
        <v>401</v>
      </c>
      <c r="E360" s="450" t="s">
        <v>584</v>
      </c>
      <c r="F360" s="449" t="s">
        <v>403</v>
      </c>
      <c r="G360" s="450" t="s">
        <v>404</v>
      </c>
      <c r="H360" s="450" t="s">
        <v>357</v>
      </c>
      <c r="I360" s="450" t="s">
        <v>70</v>
      </c>
      <c r="J360" s="459">
        <v>160</v>
      </c>
      <c r="K360" s="460">
        <v>960</v>
      </c>
      <c r="L360" s="463" t="s">
        <v>136</v>
      </c>
      <c r="M360" s="463"/>
      <c r="N360" s="463"/>
      <c r="O360" s="462"/>
    </row>
    <row r="361" hidden="1" customHeight="1" spans="1:15">
      <c r="A361" s="446">
        <v>210</v>
      </c>
      <c r="B361" s="446" t="s">
        <v>346</v>
      </c>
      <c r="C361" s="446" t="s">
        <v>57</v>
      </c>
      <c r="D361" s="446" t="s">
        <v>401</v>
      </c>
      <c r="E361" s="450" t="s">
        <v>585</v>
      </c>
      <c r="F361" s="449" t="s">
        <v>403</v>
      </c>
      <c r="G361" s="450" t="s">
        <v>404</v>
      </c>
      <c r="H361" s="450" t="s">
        <v>409</v>
      </c>
      <c r="I361" s="450" t="s">
        <v>70</v>
      </c>
      <c r="J361" s="459">
        <v>90</v>
      </c>
      <c r="K361" s="460">
        <v>630</v>
      </c>
      <c r="L361" s="463" t="s">
        <v>136</v>
      </c>
      <c r="M361" s="463"/>
      <c r="N361" s="463"/>
      <c r="O361" s="462"/>
    </row>
    <row r="362" hidden="1" customHeight="1" spans="1:15">
      <c r="A362" s="446">
        <v>211</v>
      </c>
      <c r="B362" s="446" t="s">
        <v>346</v>
      </c>
      <c r="C362" s="446" t="s">
        <v>57</v>
      </c>
      <c r="D362" s="446" t="s">
        <v>401</v>
      </c>
      <c r="E362" s="450" t="s">
        <v>430</v>
      </c>
      <c r="F362" s="449" t="s">
        <v>403</v>
      </c>
      <c r="G362" s="450" t="s">
        <v>404</v>
      </c>
      <c r="H362" s="450" t="s">
        <v>377</v>
      </c>
      <c r="I362" s="450" t="s">
        <v>70</v>
      </c>
      <c r="J362" s="459">
        <v>15</v>
      </c>
      <c r="K362" s="460">
        <v>120</v>
      </c>
      <c r="L362" s="463" t="s">
        <v>136</v>
      </c>
      <c r="M362" s="463"/>
      <c r="N362" s="463"/>
      <c r="O362" s="462"/>
    </row>
    <row r="363" hidden="1" customHeight="1" spans="1:15">
      <c r="A363" s="446">
        <v>212</v>
      </c>
      <c r="B363" s="446" t="s">
        <v>346</v>
      </c>
      <c r="C363" s="446" t="s">
        <v>57</v>
      </c>
      <c r="D363" s="446" t="s">
        <v>401</v>
      </c>
      <c r="E363" s="450" t="s">
        <v>586</v>
      </c>
      <c r="F363" s="449" t="s">
        <v>403</v>
      </c>
      <c r="G363" s="450" t="s">
        <v>404</v>
      </c>
      <c r="H363" s="450">
        <v>2</v>
      </c>
      <c r="I363" s="450" t="s">
        <v>70</v>
      </c>
      <c r="J363" s="459">
        <v>60</v>
      </c>
      <c r="K363" s="460">
        <v>120</v>
      </c>
      <c r="L363" s="463" t="s">
        <v>136</v>
      </c>
      <c r="M363" s="463"/>
      <c r="N363" s="463"/>
      <c r="O363" s="462"/>
    </row>
    <row r="364" hidden="1" customHeight="1" spans="1:15">
      <c r="A364" s="446">
        <v>213</v>
      </c>
      <c r="B364" s="446" t="s">
        <v>346</v>
      </c>
      <c r="C364" s="446" t="s">
        <v>57</v>
      </c>
      <c r="D364" s="446" t="s">
        <v>401</v>
      </c>
      <c r="E364" s="450" t="s">
        <v>587</v>
      </c>
      <c r="F364" s="449" t="s">
        <v>403</v>
      </c>
      <c r="G364" s="450" t="s">
        <v>404</v>
      </c>
      <c r="H364" s="450">
        <v>5</v>
      </c>
      <c r="I364" s="450" t="s">
        <v>70</v>
      </c>
      <c r="J364" s="459">
        <v>60</v>
      </c>
      <c r="K364" s="460">
        <v>300</v>
      </c>
      <c r="L364" s="463" t="s">
        <v>136</v>
      </c>
      <c r="M364" s="463"/>
      <c r="N364" s="463"/>
      <c r="O364" s="462"/>
    </row>
    <row r="365" hidden="1" customHeight="1" spans="1:15">
      <c r="A365" s="446">
        <v>214</v>
      </c>
      <c r="B365" s="446" t="s">
        <v>346</v>
      </c>
      <c r="C365" s="446" t="s">
        <v>57</v>
      </c>
      <c r="D365" s="446" t="s">
        <v>401</v>
      </c>
      <c r="E365" s="450" t="s">
        <v>588</v>
      </c>
      <c r="F365" s="449" t="s">
        <v>403</v>
      </c>
      <c r="G365" s="450" t="s">
        <v>404</v>
      </c>
      <c r="H365" s="450" t="s">
        <v>539</v>
      </c>
      <c r="I365" s="450" t="s">
        <v>70</v>
      </c>
      <c r="J365" s="459">
        <v>50</v>
      </c>
      <c r="K365" s="460">
        <v>200</v>
      </c>
      <c r="L365" s="463" t="s">
        <v>136</v>
      </c>
      <c r="M365" s="463"/>
      <c r="N365" s="463"/>
      <c r="O365" s="462"/>
    </row>
    <row r="366" hidden="1" customHeight="1" spans="1:15">
      <c r="A366" s="446">
        <v>215</v>
      </c>
      <c r="B366" s="446" t="s">
        <v>346</v>
      </c>
      <c r="C366" s="446" t="s">
        <v>57</v>
      </c>
      <c r="D366" s="446" t="s">
        <v>401</v>
      </c>
      <c r="E366" s="450" t="s">
        <v>570</v>
      </c>
      <c r="F366" s="449" t="s">
        <v>403</v>
      </c>
      <c r="G366" s="450" t="s">
        <v>404</v>
      </c>
      <c r="H366" s="450" t="s">
        <v>405</v>
      </c>
      <c r="I366" s="450" t="s">
        <v>70</v>
      </c>
      <c r="J366" s="459">
        <v>50</v>
      </c>
      <c r="K366" s="460">
        <v>450</v>
      </c>
      <c r="L366" s="463" t="s">
        <v>136</v>
      </c>
      <c r="M366" s="463"/>
      <c r="N366" s="463"/>
      <c r="O366" s="462"/>
    </row>
    <row r="367" hidden="1" customHeight="1" spans="1:15">
      <c r="A367" s="446">
        <v>216</v>
      </c>
      <c r="B367" s="446" t="s">
        <v>346</v>
      </c>
      <c r="C367" s="446" t="s">
        <v>57</v>
      </c>
      <c r="D367" s="446" t="s">
        <v>401</v>
      </c>
      <c r="E367" s="450" t="s">
        <v>589</v>
      </c>
      <c r="F367" s="449" t="s">
        <v>403</v>
      </c>
      <c r="G367" s="450" t="s">
        <v>404</v>
      </c>
      <c r="H367" s="450" t="s">
        <v>590</v>
      </c>
      <c r="I367" s="450" t="s">
        <v>70</v>
      </c>
      <c r="J367" s="459">
        <v>620</v>
      </c>
      <c r="K367" s="460">
        <v>6820</v>
      </c>
      <c r="L367" s="463" t="s">
        <v>136</v>
      </c>
      <c r="M367" s="463"/>
      <c r="N367" s="463"/>
      <c r="O367" s="462"/>
    </row>
    <row r="368" hidden="1" customHeight="1" spans="1:15">
      <c r="A368" s="446">
        <v>217</v>
      </c>
      <c r="B368" s="446" t="s">
        <v>346</v>
      </c>
      <c r="C368" s="446" t="s">
        <v>57</v>
      </c>
      <c r="D368" s="446" t="s">
        <v>401</v>
      </c>
      <c r="E368" s="450" t="s">
        <v>591</v>
      </c>
      <c r="F368" s="449" t="s">
        <v>403</v>
      </c>
      <c r="G368" s="450" t="s">
        <v>404</v>
      </c>
      <c r="H368" s="450" t="s">
        <v>409</v>
      </c>
      <c r="I368" s="450" t="s">
        <v>70</v>
      </c>
      <c r="J368" s="459">
        <v>380</v>
      </c>
      <c r="K368" s="460">
        <v>2660</v>
      </c>
      <c r="L368" s="463" t="s">
        <v>136</v>
      </c>
      <c r="M368" s="463"/>
      <c r="N368" s="463"/>
      <c r="O368" s="462"/>
    </row>
    <row r="369" hidden="1" customHeight="1" spans="1:15">
      <c r="A369" s="446">
        <v>218</v>
      </c>
      <c r="B369" s="446" t="s">
        <v>346</v>
      </c>
      <c r="C369" s="446" t="s">
        <v>57</v>
      </c>
      <c r="D369" s="446" t="s">
        <v>401</v>
      </c>
      <c r="E369" s="450" t="s">
        <v>592</v>
      </c>
      <c r="F369" s="449" t="s">
        <v>403</v>
      </c>
      <c r="G369" s="450" t="s">
        <v>404</v>
      </c>
      <c r="H369" s="450" t="s">
        <v>377</v>
      </c>
      <c r="I369" s="450" t="s">
        <v>70</v>
      </c>
      <c r="J369" s="459">
        <v>420</v>
      </c>
      <c r="K369" s="460">
        <v>3360</v>
      </c>
      <c r="L369" s="463" t="s">
        <v>136</v>
      </c>
      <c r="M369" s="463"/>
      <c r="N369" s="463"/>
      <c r="O369" s="462"/>
    </row>
    <row r="370" hidden="1" customHeight="1" spans="1:15">
      <c r="A370" s="446">
        <v>219</v>
      </c>
      <c r="B370" s="446" t="s">
        <v>346</v>
      </c>
      <c r="C370" s="446" t="s">
        <v>57</v>
      </c>
      <c r="D370" s="446" t="s">
        <v>401</v>
      </c>
      <c r="E370" s="450" t="s">
        <v>439</v>
      </c>
      <c r="F370" s="449" t="s">
        <v>403</v>
      </c>
      <c r="G370" s="450" t="s">
        <v>404</v>
      </c>
      <c r="H370" s="450" t="s">
        <v>377</v>
      </c>
      <c r="I370" s="450" t="s">
        <v>70</v>
      </c>
      <c r="J370" s="459">
        <v>460</v>
      </c>
      <c r="K370" s="460">
        <v>3680</v>
      </c>
      <c r="L370" s="463" t="s">
        <v>136</v>
      </c>
      <c r="M370" s="463"/>
      <c r="N370" s="463"/>
      <c r="O370" s="462"/>
    </row>
    <row r="371" hidden="1" customHeight="1" spans="1:15">
      <c r="A371" s="446">
        <v>220</v>
      </c>
      <c r="B371" s="446" t="s">
        <v>346</v>
      </c>
      <c r="C371" s="446" t="s">
        <v>57</v>
      </c>
      <c r="D371" s="446" t="s">
        <v>401</v>
      </c>
      <c r="E371" s="450" t="s">
        <v>593</v>
      </c>
      <c r="F371" s="449" t="s">
        <v>403</v>
      </c>
      <c r="G371" s="450" t="s">
        <v>404</v>
      </c>
      <c r="H371" s="450">
        <v>4</v>
      </c>
      <c r="I371" s="450" t="s">
        <v>70</v>
      </c>
      <c r="J371" s="459">
        <v>380</v>
      </c>
      <c r="K371" s="460">
        <v>1520</v>
      </c>
      <c r="L371" s="463" t="s">
        <v>136</v>
      </c>
      <c r="M371" s="463"/>
      <c r="N371" s="463"/>
      <c r="O371" s="462"/>
    </row>
    <row r="372" hidden="1" customHeight="1" spans="1:15">
      <c r="A372" s="446">
        <v>221</v>
      </c>
      <c r="B372" s="446" t="s">
        <v>346</v>
      </c>
      <c r="C372" s="446" t="s">
        <v>57</v>
      </c>
      <c r="D372" s="446" t="s">
        <v>401</v>
      </c>
      <c r="E372" s="450" t="s">
        <v>594</v>
      </c>
      <c r="F372" s="449" t="s">
        <v>403</v>
      </c>
      <c r="G372" s="450" t="s">
        <v>404</v>
      </c>
      <c r="H372" s="450" t="s">
        <v>357</v>
      </c>
      <c r="I372" s="450" t="s">
        <v>70</v>
      </c>
      <c r="J372" s="459">
        <v>560</v>
      </c>
      <c r="K372" s="460">
        <v>3360</v>
      </c>
      <c r="L372" s="463" t="s">
        <v>136</v>
      </c>
      <c r="M372" s="463"/>
      <c r="N372" s="463"/>
      <c r="O372" s="462"/>
    </row>
    <row r="373" hidden="1" customHeight="1" spans="1:15">
      <c r="A373" s="446">
        <v>222</v>
      </c>
      <c r="B373" s="446" t="s">
        <v>346</v>
      </c>
      <c r="C373" s="446" t="s">
        <v>57</v>
      </c>
      <c r="D373" s="446" t="s">
        <v>401</v>
      </c>
      <c r="E373" s="450" t="s">
        <v>595</v>
      </c>
      <c r="F373" s="449" t="s">
        <v>403</v>
      </c>
      <c r="G373" s="450" t="s">
        <v>404</v>
      </c>
      <c r="H373" s="450">
        <v>8</v>
      </c>
      <c r="I373" s="450" t="s">
        <v>70</v>
      </c>
      <c r="J373" s="459">
        <v>320</v>
      </c>
      <c r="K373" s="460">
        <v>2560</v>
      </c>
      <c r="L373" s="463" t="s">
        <v>136</v>
      </c>
      <c r="M373" s="463"/>
      <c r="N373" s="463"/>
      <c r="O373" s="462"/>
    </row>
    <row r="374" hidden="1" customHeight="1" spans="1:15">
      <c r="A374" s="446">
        <v>223</v>
      </c>
      <c r="B374" s="446" t="s">
        <v>346</v>
      </c>
      <c r="C374" s="446" t="s">
        <v>57</v>
      </c>
      <c r="D374" s="446" t="s">
        <v>401</v>
      </c>
      <c r="E374" s="450" t="s">
        <v>596</v>
      </c>
      <c r="F374" s="449" t="s">
        <v>403</v>
      </c>
      <c r="G374" s="450" t="s">
        <v>404</v>
      </c>
      <c r="H374" s="450">
        <v>6</v>
      </c>
      <c r="I374" s="450" t="s">
        <v>70</v>
      </c>
      <c r="J374" s="459">
        <v>420</v>
      </c>
      <c r="K374" s="460">
        <v>2520</v>
      </c>
      <c r="L374" s="463" t="s">
        <v>136</v>
      </c>
      <c r="M374" s="463"/>
      <c r="N374" s="463"/>
      <c r="O374" s="462"/>
    </row>
    <row r="375" hidden="1" customHeight="1" spans="1:15">
      <c r="A375" s="446">
        <v>224</v>
      </c>
      <c r="B375" s="446" t="s">
        <v>346</v>
      </c>
      <c r="C375" s="446" t="s">
        <v>57</v>
      </c>
      <c r="D375" s="446" t="s">
        <v>401</v>
      </c>
      <c r="E375" s="450" t="s">
        <v>597</v>
      </c>
      <c r="F375" s="449" t="s">
        <v>403</v>
      </c>
      <c r="G375" s="450" t="s">
        <v>404</v>
      </c>
      <c r="H375" s="450" t="s">
        <v>405</v>
      </c>
      <c r="I375" s="450" t="s">
        <v>70</v>
      </c>
      <c r="J375" s="459">
        <v>260</v>
      </c>
      <c r="K375" s="460">
        <v>2340</v>
      </c>
      <c r="L375" s="463" t="s">
        <v>136</v>
      </c>
      <c r="M375" s="463"/>
      <c r="N375" s="463"/>
      <c r="O375" s="462"/>
    </row>
    <row r="376" hidden="1" customHeight="1" spans="1:15">
      <c r="A376" s="446">
        <v>225</v>
      </c>
      <c r="B376" s="446" t="s">
        <v>346</v>
      </c>
      <c r="C376" s="446" t="s">
        <v>57</v>
      </c>
      <c r="D376" s="446" t="s">
        <v>401</v>
      </c>
      <c r="E376" s="450" t="s">
        <v>598</v>
      </c>
      <c r="F376" s="449" t="s">
        <v>403</v>
      </c>
      <c r="G376" s="450" t="s">
        <v>404</v>
      </c>
      <c r="H376" s="450" t="s">
        <v>351</v>
      </c>
      <c r="I376" s="450" t="s">
        <v>70</v>
      </c>
      <c r="J376" s="459">
        <v>620</v>
      </c>
      <c r="K376" s="460">
        <v>6200</v>
      </c>
      <c r="L376" s="463" t="s">
        <v>136</v>
      </c>
      <c r="M376" s="463"/>
      <c r="N376" s="463"/>
      <c r="O376" s="462"/>
    </row>
    <row r="377" hidden="1" customHeight="1" spans="1:15">
      <c r="A377" s="446">
        <v>226</v>
      </c>
      <c r="B377" s="446" t="s">
        <v>346</v>
      </c>
      <c r="C377" s="446" t="s">
        <v>57</v>
      </c>
      <c r="D377" s="446" t="s">
        <v>401</v>
      </c>
      <c r="E377" s="450" t="s">
        <v>599</v>
      </c>
      <c r="F377" s="449" t="s">
        <v>403</v>
      </c>
      <c r="G377" s="450" t="s">
        <v>404</v>
      </c>
      <c r="H377" s="450" t="s">
        <v>600</v>
      </c>
      <c r="I377" s="450" t="s">
        <v>70</v>
      </c>
      <c r="J377" s="459">
        <v>580</v>
      </c>
      <c r="K377" s="460">
        <v>7540</v>
      </c>
      <c r="L377" s="463" t="s">
        <v>136</v>
      </c>
      <c r="M377" s="463"/>
      <c r="N377" s="463"/>
      <c r="O377" s="462"/>
    </row>
    <row r="378" hidden="1" customHeight="1" spans="1:15">
      <c r="A378" s="446">
        <v>227</v>
      </c>
      <c r="B378" s="446" t="s">
        <v>346</v>
      </c>
      <c r="C378" s="446" t="s">
        <v>57</v>
      </c>
      <c r="D378" s="446" t="s">
        <v>401</v>
      </c>
      <c r="E378" s="450" t="s">
        <v>601</v>
      </c>
      <c r="F378" s="449" t="s">
        <v>403</v>
      </c>
      <c r="G378" s="450" t="s">
        <v>404</v>
      </c>
      <c r="H378" s="450" t="s">
        <v>357</v>
      </c>
      <c r="I378" s="450" t="s">
        <v>70</v>
      </c>
      <c r="J378" s="459">
        <v>420</v>
      </c>
      <c r="K378" s="460">
        <v>2520</v>
      </c>
      <c r="L378" s="463" t="s">
        <v>136</v>
      </c>
      <c r="M378" s="463"/>
      <c r="N378" s="463"/>
      <c r="O378" s="462"/>
    </row>
    <row r="379" hidden="1" customHeight="1" spans="1:15">
      <c r="A379" s="446">
        <v>228</v>
      </c>
      <c r="B379" s="446" t="s">
        <v>346</v>
      </c>
      <c r="C379" s="446" t="s">
        <v>57</v>
      </c>
      <c r="D379" s="446" t="s">
        <v>401</v>
      </c>
      <c r="E379" s="450" t="s">
        <v>602</v>
      </c>
      <c r="F379" s="449" t="s">
        <v>403</v>
      </c>
      <c r="G379" s="450" t="s">
        <v>404</v>
      </c>
      <c r="H379" s="450" t="s">
        <v>409</v>
      </c>
      <c r="I379" s="450" t="s">
        <v>70</v>
      </c>
      <c r="J379" s="459">
        <v>90</v>
      </c>
      <c r="K379" s="460">
        <v>630</v>
      </c>
      <c r="L379" s="463" t="s">
        <v>136</v>
      </c>
      <c r="M379" s="463"/>
      <c r="N379" s="463"/>
      <c r="O379" s="462"/>
    </row>
    <row r="380" hidden="1" customHeight="1" spans="1:15">
      <c r="A380" s="446">
        <v>229</v>
      </c>
      <c r="B380" s="446" t="s">
        <v>346</v>
      </c>
      <c r="C380" s="446" t="s">
        <v>57</v>
      </c>
      <c r="D380" s="446" t="s">
        <v>401</v>
      </c>
      <c r="E380" s="450" t="s">
        <v>603</v>
      </c>
      <c r="F380" s="449" t="s">
        <v>403</v>
      </c>
      <c r="G380" s="450" t="s">
        <v>404</v>
      </c>
      <c r="H380" s="450" t="s">
        <v>377</v>
      </c>
      <c r="I380" s="450" t="s">
        <v>70</v>
      </c>
      <c r="J380" s="459">
        <v>180</v>
      </c>
      <c r="K380" s="460">
        <v>1440</v>
      </c>
      <c r="L380" s="463" t="s">
        <v>136</v>
      </c>
      <c r="M380" s="463"/>
      <c r="N380" s="463"/>
      <c r="O380" s="462"/>
    </row>
    <row r="381" hidden="1" customHeight="1" spans="1:15">
      <c r="A381" s="446">
        <v>230</v>
      </c>
      <c r="B381" s="446" t="s">
        <v>346</v>
      </c>
      <c r="C381" s="446" t="s">
        <v>57</v>
      </c>
      <c r="D381" s="446" t="s">
        <v>401</v>
      </c>
      <c r="E381" s="450" t="s">
        <v>604</v>
      </c>
      <c r="F381" s="449" t="s">
        <v>403</v>
      </c>
      <c r="G381" s="450" t="s">
        <v>404</v>
      </c>
      <c r="H381" s="450">
        <v>2</v>
      </c>
      <c r="I381" s="450" t="s">
        <v>70</v>
      </c>
      <c r="J381" s="459">
        <v>360</v>
      </c>
      <c r="K381" s="460">
        <v>720</v>
      </c>
      <c r="L381" s="463" t="s">
        <v>136</v>
      </c>
      <c r="M381" s="463"/>
      <c r="N381" s="463"/>
      <c r="O381" s="462"/>
    </row>
    <row r="382" hidden="1" customHeight="1" spans="1:15">
      <c r="A382" s="446">
        <v>231</v>
      </c>
      <c r="B382" s="446" t="s">
        <v>346</v>
      </c>
      <c r="C382" s="446" t="s">
        <v>57</v>
      </c>
      <c r="D382" s="446" t="s">
        <v>401</v>
      </c>
      <c r="E382" s="450" t="s">
        <v>605</v>
      </c>
      <c r="F382" s="449" t="s">
        <v>403</v>
      </c>
      <c r="G382" s="450" t="s">
        <v>404</v>
      </c>
      <c r="H382" s="450">
        <v>5</v>
      </c>
      <c r="I382" s="450" t="s">
        <v>70</v>
      </c>
      <c r="J382" s="459">
        <v>460</v>
      </c>
      <c r="K382" s="460">
        <v>2300</v>
      </c>
      <c r="L382" s="463" t="s">
        <v>136</v>
      </c>
      <c r="M382" s="463"/>
      <c r="N382" s="463"/>
      <c r="O382" s="462"/>
    </row>
    <row r="383" hidden="1" customHeight="1" spans="1:15">
      <c r="A383" s="446">
        <v>232</v>
      </c>
      <c r="B383" s="446" t="s">
        <v>346</v>
      </c>
      <c r="C383" s="446" t="s">
        <v>57</v>
      </c>
      <c r="D383" s="446" t="s">
        <v>401</v>
      </c>
      <c r="E383" s="450" t="s">
        <v>606</v>
      </c>
      <c r="F383" s="449" t="s">
        <v>403</v>
      </c>
      <c r="G383" s="450" t="s">
        <v>404</v>
      </c>
      <c r="H383" s="450" t="s">
        <v>539</v>
      </c>
      <c r="I383" s="450" t="s">
        <v>70</v>
      </c>
      <c r="J383" s="459">
        <v>20</v>
      </c>
      <c r="K383" s="460">
        <v>80</v>
      </c>
      <c r="L383" s="463" t="s">
        <v>136</v>
      </c>
      <c r="M383" s="463"/>
      <c r="N383" s="463"/>
      <c r="O383" s="462"/>
    </row>
    <row r="384" hidden="1" customHeight="1" spans="1:15">
      <c r="A384" s="446">
        <v>233</v>
      </c>
      <c r="B384" s="446" t="s">
        <v>346</v>
      </c>
      <c r="C384" s="446" t="s">
        <v>57</v>
      </c>
      <c r="D384" s="446" t="s">
        <v>401</v>
      </c>
      <c r="E384" s="450" t="s">
        <v>607</v>
      </c>
      <c r="F384" s="449" t="s">
        <v>403</v>
      </c>
      <c r="G384" s="450" t="s">
        <v>404</v>
      </c>
      <c r="H384" s="450" t="s">
        <v>405</v>
      </c>
      <c r="I384" s="450" t="s">
        <v>70</v>
      </c>
      <c r="J384" s="459">
        <v>160</v>
      </c>
      <c r="K384" s="460">
        <v>1440</v>
      </c>
      <c r="L384" s="463" t="s">
        <v>136</v>
      </c>
      <c r="M384" s="463"/>
      <c r="N384" s="463"/>
      <c r="O384" s="462"/>
    </row>
    <row r="385" hidden="1" customHeight="1" spans="1:15">
      <c r="A385" s="446">
        <v>234</v>
      </c>
      <c r="B385" s="446" t="s">
        <v>346</v>
      </c>
      <c r="C385" s="446" t="s">
        <v>57</v>
      </c>
      <c r="D385" s="446" t="s">
        <v>401</v>
      </c>
      <c r="E385" s="450" t="s">
        <v>608</v>
      </c>
      <c r="F385" s="449" t="s">
        <v>403</v>
      </c>
      <c r="G385" s="450" t="s">
        <v>404</v>
      </c>
      <c r="H385" s="450" t="s">
        <v>590</v>
      </c>
      <c r="I385" s="450" t="s">
        <v>70</v>
      </c>
      <c r="J385" s="459">
        <v>120</v>
      </c>
      <c r="K385" s="460">
        <v>1320</v>
      </c>
      <c r="L385" s="463" t="s">
        <v>136</v>
      </c>
      <c r="M385" s="463"/>
      <c r="N385" s="463"/>
      <c r="O385" s="462"/>
    </row>
    <row r="386" hidden="1" customHeight="1" spans="1:15">
      <c r="A386" s="446">
        <v>235</v>
      </c>
      <c r="B386" s="446" t="s">
        <v>346</v>
      </c>
      <c r="C386" s="446" t="s">
        <v>57</v>
      </c>
      <c r="D386" s="446" t="s">
        <v>401</v>
      </c>
      <c r="E386" s="450" t="s">
        <v>609</v>
      </c>
      <c r="F386" s="449" t="s">
        <v>403</v>
      </c>
      <c r="G386" s="450" t="s">
        <v>404</v>
      </c>
      <c r="H386" s="450" t="s">
        <v>357</v>
      </c>
      <c r="I386" s="450" t="s">
        <v>70</v>
      </c>
      <c r="J386" s="459">
        <v>45</v>
      </c>
      <c r="K386" s="460">
        <v>270</v>
      </c>
      <c r="L386" s="463" t="s">
        <v>136</v>
      </c>
      <c r="M386" s="463"/>
      <c r="N386" s="463"/>
      <c r="O386" s="462"/>
    </row>
    <row r="387" hidden="1" customHeight="1" spans="1:15">
      <c r="A387" s="446">
        <v>236</v>
      </c>
      <c r="B387" s="446" t="s">
        <v>346</v>
      </c>
      <c r="C387" s="446" t="s">
        <v>57</v>
      </c>
      <c r="D387" s="446" t="s">
        <v>401</v>
      </c>
      <c r="E387" s="450" t="s">
        <v>610</v>
      </c>
      <c r="F387" s="449" t="s">
        <v>403</v>
      </c>
      <c r="G387" s="450" t="s">
        <v>404</v>
      </c>
      <c r="H387" s="450" t="s">
        <v>377</v>
      </c>
      <c r="I387" s="450" t="s">
        <v>70</v>
      </c>
      <c r="J387" s="459">
        <v>160</v>
      </c>
      <c r="K387" s="460">
        <v>1280</v>
      </c>
      <c r="L387" s="463" t="s">
        <v>136</v>
      </c>
      <c r="M387" s="463"/>
      <c r="N387" s="463"/>
      <c r="O387" s="462"/>
    </row>
    <row r="388" hidden="1" customHeight="1" spans="1:15">
      <c r="A388" s="446">
        <v>237</v>
      </c>
      <c r="B388" s="446" t="s">
        <v>346</v>
      </c>
      <c r="C388" s="446" t="s">
        <v>57</v>
      </c>
      <c r="D388" s="446" t="s">
        <v>401</v>
      </c>
      <c r="E388" s="450" t="s">
        <v>611</v>
      </c>
      <c r="F388" s="449" t="s">
        <v>403</v>
      </c>
      <c r="G388" s="450" t="s">
        <v>404</v>
      </c>
      <c r="H388" s="450" t="s">
        <v>539</v>
      </c>
      <c r="I388" s="450" t="s">
        <v>70</v>
      </c>
      <c r="J388" s="459">
        <v>460</v>
      </c>
      <c r="K388" s="460">
        <v>1840</v>
      </c>
      <c r="L388" s="463" t="s">
        <v>136</v>
      </c>
      <c r="M388" s="463"/>
      <c r="N388" s="463"/>
      <c r="O388" s="462"/>
    </row>
    <row r="389" hidden="1" customHeight="1" spans="1:15">
      <c r="A389" s="446">
        <v>238</v>
      </c>
      <c r="B389" s="446" t="s">
        <v>346</v>
      </c>
      <c r="C389" s="446" t="s">
        <v>57</v>
      </c>
      <c r="D389" s="446" t="s">
        <v>401</v>
      </c>
      <c r="E389" s="450" t="s">
        <v>612</v>
      </c>
      <c r="F389" s="449" t="s">
        <v>403</v>
      </c>
      <c r="G389" s="450" t="s">
        <v>404</v>
      </c>
      <c r="H389" s="450">
        <v>4</v>
      </c>
      <c r="I389" s="450" t="s">
        <v>70</v>
      </c>
      <c r="J389" s="459">
        <v>50</v>
      </c>
      <c r="K389" s="460">
        <v>200</v>
      </c>
      <c r="L389" s="463" t="s">
        <v>136</v>
      </c>
      <c r="M389" s="463"/>
      <c r="N389" s="463"/>
      <c r="O389" s="462"/>
    </row>
    <row r="390" hidden="1" customHeight="1" spans="1:15">
      <c r="A390" s="446">
        <v>239</v>
      </c>
      <c r="B390" s="446" t="s">
        <v>346</v>
      </c>
      <c r="C390" s="446" t="s">
        <v>57</v>
      </c>
      <c r="D390" s="446" t="s">
        <v>401</v>
      </c>
      <c r="E390" s="450" t="s">
        <v>613</v>
      </c>
      <c r="F390" s="449" t="s">
        <v>403</v>
      </c>
      <c r="G390" s="450" t="s">
        <v>404</v>
      </c>
      <c r="H390" s="450" t="s">
        <v>357</v>
      </c>
      <c r="I390" s="450" t="s">
        <v>70</v>
      </c>
      <c r="J390" s="459">
        <v>460</v>
      </c>
      <c r="K390" s="460">
        <v>2760</v>
      </c>
      <c r="L390" s="463" t="s">
        <v>136</v>
      </c>
      <c r="M390" s="463"/>
      <c r="N390" s="463"/>
      <c r="O390" s="462"/>
    </row>
    <row r="391" hidden="1" customHeight="1" spans="1:15">
      <c r="A391" s="446">
        <v>240</v>
      </c>
      <c r="B391" s="446" t="s">
        <v>346</v>
      </c>
      <c r="C391" s="446" t="s">
        <v>57</v>
      </c>
      <c r="D391" s="446" t="s">
        <v>401</v>
      </c>
      <c r="E391" s="450" t="s">
        <v>614</v>
      </c>
      <c r="F391" s="449" t="s">
        <v>403</v>
      </c>
      <c r="G391" s="450" t="s">
        <v>404</v>
      </c>
      <c r="H391" s="450">
        <v>8</v>
      </c>
      <c r="I391" s="450" t="s">
        <v>70</v>
      </c>
      <c r="J391" s="459">
        <v>520</v>
      </c>
      <c r="K391" s="460">
        <v>4160</v>
      </c>
      <c r="L391" s="463" t="s">
        <v>136</v>
      </c>
      <c r="M391" s="463"/>
      <c r="N391" s="463"/>
      <c r="O391" s="462"/>
    </row>
    <row r="392" hidden="1" customHeight="1" spans="1:15">
      <c r="A392" s="446">
        <v>241</v>
      </c>
      <c r="B392" s="446" t="s">
        <v>346</v>
      </c>
      <c r="C392" s="446" t="s">
        <v>57</v>
      </c>
      <c r="D392" s="446" t="s">
        <v>401</v>
      </c>
      <c r="E392" s="450" t="s">
        <v>615</v>
      </c>
      <c r="F392" s="449" t="s">
        <v>403</v>
      </c>
      <c r="G392" s="450" t="s">
        <v>404</v>
      </c>
      <c r="H392" s="450">
        <v>6</v>
      </c>
      <c r="I392" s="450" t="s">
        <v>70</v>
      </c>
      <c r="J392" s="459">
        <v>680</v>
      </c>
      <c r="K392" s="460">
        <v>4080</v>
      </c>
      <c r="L392" s="463" t="s">
        <v>136</v>
      </c>
      <c r="M392" s="463"/>
      <c r="N392" s="463"/>
      <c r="O392" s="462"/>
    </row>
    <row r="393" hidden="1" customHeight="1" spans="1:15">
      <c r="A393" s="446">
        <v>242</v>
      </c>
      <c r="B393" s="446" t="s">
        <v>346</v>
      </c>
      <c r="C393" s="446" t="s">
        <v>57</v>
      </c>
      <c r="D393" s="446" t="s">
        <v>401</v>
      </c>
      <c r="E393" s="450" t="s">
        <v>616</v>
      </c>
      <c r="F393" s="449" t="s">
        <v>403</v>
      </c>
      <c r="G393" s="450" t="s">
        <v>404</v>
      </c>
      <c r="H393" s="450" t="s">
        <v>405</v>
      </c>
      <c r="I393" s="450" t="s">
        <v>70</v>
      </c>
      <c r="J393" s="459">
        <v>160</v>
      </c>
      <c r="K393" s="460">
        <v>1440</v>
      </c>
      <c r="L393" s="463" t="s">
        <v>136</v>
      </c>
      <c r="M393" s="463"/>
      <c r="N393" s="463"/>
      <c r="O393" s="462"/>
    </row>
    <row r="394" hidden="1" customHeight="1" spans="1:15">
      <c r="A394" s="446">
        <v>243</v>
      </c>
      <c r="B394" s="446" t="s">
        <v>346</v>
      </c>
      <c r="C394" s="446" t="s">
        <v>57</v>
      </c>
      <c r="D394" s="446" t="s">
        <v>401</v>
      </c>
      <c r="E394" s="450" t="s">
        <v>617</v>
      </c>
      <c r="F394" s="449" t="s">
        <v>403</v>
      </c>
      <c r="G394" s="450" t="s">
        <v>404</v>
      </c>
      <c r="H394" s="450" t="s">
        <v>351</v>
      </c>
      <c r="I394" s="450" t="s">
        <v>70</v>
      </c>
      <c r="J394" s="459">
        <v>160</v>
      </c>
      <c r="K394" s="460">
        <v>1600</v>
      </c>
      <c r="L394" s="463" t="s">
        <v>136</v>
      </c>
      <c r="M394" s="463"/>
      <c r="N394" s="463"/>
      <c r="O394" s="462"/>
    </row>
    <row r="395" hidden="1" customHeight="1" spans="1:15">
      <c r="A395" s="446">
        <v>244</v>
      </c>
      <c r="B395" s="446" t="s">
        <v>346</v>
      </c>
      <c r="C395" s="446" t="s">
        <v>57</v>
      </c>
      <c r="D395" s="446" t="s">
        <v>401</v>
      </c>
      <c r="E395" s="450" t="s">
        <v>618</v>
      </c>
      <c r="F395" s="449" t="s">
        <v>403</v>
      </c>
      <c r="G395" s="450" t="s">
        <v>404</v>
      </c>
      <c r="H395" s="450" t="s">
        <v>377</v>
      </c>
      <c r="I395" s="450" t="s">
        <v>70</v>
      </c>
      <c r="J395" s="459">
        <v>160</v>
      </c>
      <c r="K395" s="460">
        <v>1280</v>
      </c>
      <c r="L395" s="463" t="s">
        <v>136</v>
      </c>
      <c r="M395" s="463"/>
      <c r="N395" s="463"/>
      <c r="O395" s="462"/>
    </row>
    <row r="396" hidden="1" customHeight="1" spans="1:15">
      <c r="A396" s="446">
        <v>245</v>
      </c>
      <c r="B396" s="446" t="s">
        <v>346</v>
      </c>
      <c r="C396" s="446" t="s">
        <v>57</v>
      </c>
      <c r="D396" s="446" t="s">
        <v>401</v>
      </c>
      <c r="E396" s="450" t="s">
        <v>619</v>
      </c>
      <c r="F396" s="449" t="s">
        <v>403</v>
      </c>
      <c r="G396" s="450" t="s">
        <v>404</v>
      </c>
      <c r="H396" s="450" t="s">
        <v>357</v>
      </c>
      <c r="I396" s="450" t="s">
        <v>70</v>
      </c>
      <c r="J396" s="459">
        <v>160</v>
      </c>
      <c r="K396" s="460">
        <v>960</v>
      </c>
      <c r="L396" s="463" t="s">
        <v>136</v>
      </c>
      <c r="M396" s="463"/>
      <c r="N396" s="463"/>
      <c r="O396" s="462"/>
    </row>
    <row r="397" hidden="1" customHeight="1" spans="1:15">
      <c r="A397" s="446">
        <v>246</v>
      </c>
      <c r="B397" s="446" t="s">
        <v>346</v>
      </c>
      <c r="C397" s="446" t="s">
        <v>57</v>
      </c>
      <c r="D397" s="446" t="s">
        <v>401</v>
      </c>
      <c r="E397" s="450" t="s">
        <v>620</v>
      </c>
      <c r="F397" s="449" t="s">
        <v>403</v>
      </c>
      <c r="G397" s="450" t="s">
        <v>404</v>
      </c>
      <c r="H397" s="450" t="s">
        <v>409</v>
      </c>
      <c r="I397" s="450" t="s">
        <v>70</v>
      </c>
      <c r="J397" s="459">
        <v>50</v>
      </c>
      <c r="K397" s="460">
        <v>350</v>
      </c>
      <c r="L397" s="463" t="s">
        <v>136</v>
      </c>
      <c r="M397" s="463"/>
      <c r="N397" s="463"/>
      <c r="O397" s="462"/>
    </row>
    <row r="398" hidden="1" customHeight="1" spans="1:15">
      <c r="A398" s="446">
        <v>247</v>
      </c>
      <c r="B398" s="446" t="s">
        <v>346</v>
      </c>
      <c r="C398" s="446" t="s">
        <v>57</v>
      </c>
      <c r="D398" s="446" t="s">
        <v>401</v>
      </c>
      <c r="E398" s="450" t="s">
        <v>621</v>
      </c>
      <c r="F398" s="449" t="s">
        <v>403</v>
      </c>
      <c r="G398" s="450" t="s">
        <v>404</v>
      </c>
      <c r="H398" s="450" t="s">
        <v>377</v>
      </c>
      <c r="I398" s="450" t="s">
        <v>70</v>
      </c>
      <c r="J398" s="459">
        <v>380</v>
      </c>
      <c r="K398" s="460">
        <v>3040</v>
      </c>
      <c r="L398" s="463" t="s">
        <v>136</v>
      </c>
      <c r="M398" s="463"/>
      <c r="N398" s="463"/>
      <c r="O398" s="462"/>
    </row>
    <row r="399" hidden="1" customHeight="1" spans="1:15">
      <c r="A399" s="446">
        <v>248</v>
      </c>
      <c r="B399" s="446" t="s">
        <v>346</v>
      </c>
      <c r="C399" s="446" t="s">
        <v>57</v>
      </c>
      <c r="D399" s="446" t="s">
        <v>401</v>
      </c>
      <c r="E399" s="450" t="s">
        <v>622</v>
      </c>
      <c r="F399" s="449" t="s">
        <v>403</v>
      </c>
      <c r="G399" s="450" t="s">
        <v>404</v>
      </c>
      <c r="H399" s="450">
        <v>2</v>
      </c>
      <c r="I399" s="450" t="s">
        <v>70</v>
      </c>
      <c r="J399" s="459">
        <v>160</v>
      </c>
      <c r="K399" s="460">
        <v>320</v>
      </c>
      <c r="L399" s="463" t="s">
        <v>136</v>
      </c>
      <c r="M399" s="463"/>
      <c r="N399" s="463"/>
      <c r="O399" s="462"/>
    </row>
    <row r="400" hidden="1" customHeight="1" spans="1:15">
      <c r="A400" s="446">
        <v>249</v>
      </c>
      <c r="B400" s="446" t="s">
        <v>346</v>
      </c>
      <c r="C400" s="446" t="s">
        <v>57</v>
      </c>
      <c r="D400" s="446" t="s">
        <v>401</v>
      </c>
      <c r="E400" s="450" t="s">
        <v>623</v>
      </c>
      <c r="F400" s="449" t="s">
        <v>403</v>
      </c>
      <c r="G400" s="450" t="s">
        <v>404</v>
      </c>
      <c r="H400" s="450">
        <v>5</v>
      </c>
      <c r="I400" s="450" t="s">
        <v>70</v>
      </c>
      <c r="J400" s="459">
        <v>50</v>
      </c>
      <c r="K400" s="460">
        <v>250</v>
      </c>
      <c r="L400" s="463" t="s">
        <v>136</v>
      </c>
      <c r="M400" s="463"/>
      <c r="N400" s="463"/>
      <c r="O400" s="462"/>
    </row>
    <row r="401" hidden="1" customHeight="1" spans="1:15">
      <c r="A401" s="446">
        <v>250</v>
      </c>
      <c r="B401" s="446" t="s">
        <v>346</v>
      </c>
      <c r="C401" s="446" t="s">
        <v>57</v>
      </c>
      <c r="D401" s="446" t="s">
        <v>401</v>
      </c>
      <c r="E401" s="450" t="s">
        <v>624</v>
      </c>
      <c r="F401" s="449" t="s">
        <v>403</v>
      </c>
      <c r="G401" s="450" t="s">
        <v>404</v>
      </c>
      <c r="H401" s="450" t="s">
        <v>539</v>
      </c>
      <c r="I401" s="450" t="s">
        <v>70</v>
      </c>
      <c r="J401" s="459">
        <v>60</v>
      </c>
      <c r="K401" s="460">
        <v>240</v>
      </c>
      <c r="L401" s="463" t="s">
        <v>136</v>
      </c>
      <c r="M401" s="463"/>
      <c r="N401" s="463"/>
      <c r="O401" s="462"/>
    </row>
    <row r="402" hidden="1" customHeight="1" spans="1:15">
      <c r="A402" s="446">
        <v>251</v>
      </c>
      <c r="B402" s="446" t="s">
        <v>346</v>
      </c>
      <c r="C402" s="446" t="s">
        <v>57</v>
      </c>
      <c r="D402" s="446" t="s">
        <v>401</v>
      </c>
      <c r="E402" s="450" t="s">
        <v>625</v>
      </c>
      <c r="F402" s="449" t="s">
        <v>403</v>
      </c>
      <c r="G402" s="450" t="s">
        <v>404</v>
      </c>
      <c r="H402" s="450" t="s">
        <v>405</v>
      </c>
      <c r="I402" s="450" t="s">
        <v>70</v>
      </c>
      <c r="J402" s="459">
        <v>380</v>
      </c>
      <c r="K402" s="460">
        <v>3420</v>
      </c>
      <c r="L402" s="463" t="s">
        <v>136</v>
      </c>
      <c r="M402" s="463"/>
      <c r="N402" s="463"/>
      <c r="O402" s="462"/>
    </row>
    <row r="403" hidden="1" customHeight="1" spans="1:15">
      <c r="A403" s="446">
        <v>252</v>
      </c>
      <c r="B403" s="446" t="s">
        <v>346</v>
      </c>
      <c r="C403" s="446" t="s">
        <v>57</v>
      </c>
      <c r="D403" s="446" t="s">
        <v>401</v>
      </c>
      <c r="E403" s="450" t="s">
        <v>626</v>
      </c>
      <c r="F403" s="449" t="s">
        <v>403</v>
      </c>
      <c r="G403" s="450" t="s">
        <v>404</v>
      </c>
      <c r="H403" s="450" t="s">
        <v>590</v>
      </c>
      <c r="I403" s="450" t="s">
        <v>70</v>
      </c>
      <c r="J403" s="459">
        <v>180</v>
      </c>
      <c r="K403" s="460">
        <v>1980</v>
      </c>
      <c r="L403" s="463" t="s">
        <v>136</v>
      </c>
      <c r="M403" s="463"/>
      <c r="N403" s="463"/>
      <c r="O403" s="462"/>
    </row>
    <row r="404" hidden="1" customHeight="1" spans="1:15">
      <c r="A404" s="446">
        <v>253</v>
      </c>
      <c r="B404" s="446" t="s">
        <v>346</v>
      </c>
      <c r="C404" s="446" t="s">
        <v>57</v>
      </c>
      <c r="D404" s="446" t="s">
        <v>401</v>
      </c>
      <c r="E404" s="450" t="s">
        <v>627</v>
      </c>
      <c r="F404" s="449" t="s">
        <v>403</v>
      </c>
      <c r="G404" s="450" t="s">
        <v>404</v>
      </c>
      <c r="H404" s="450" t="s">
        <v>357</v>
      </c>
      <c r="I404" s="450" t="s">
        <v>70</v>
      </c>
      <c r="J404" s="459">
        <v>165</v>
      </c>
      <c r="K404" s="460">
        <v>990</v>
      </c>
      <c r="L404" s="463" t="s">
        <v>136</v>
      </c>
      <c r="M404" s="463"/>
      <c r="N404" s="463"/>
      <c r="O404" s="462"/>
    </row>
    <row r="405" hidden="1" customHeight="1" spans="1:15">
      <c r="A405" s="446">
        <v>254</v>
      </c>
      <c r="B405" s="446" t="s">
        <v>346</v>
      </c>
      <c r="C405" s="446" t="s">
        <v>57</v>
      </c>
      <c r="D405" s="446" t="s">
        <v>401</v>
      </c>
      <c r="E405" s="450" t="s">
        <v>628</v>
      </c>
      <c r="F405" s="449" t="s">
        <v>403</v>
      </c>
      <c r="G405" s="450" t="s">
        <v>404</v>
      </c>
      <c r="H405" s="450" t="s">
        <v>377</v>
      </c>
      <c r="I405" s="450" t="s">
        <v>70</v>
      </c>
      <c r="J405" s="459">
        <v>100</v>
      </c>
      <c r="K405" s="460">
        <v>800</v>
      </c>
      <c r="L405" s="463" t="s">
        <v>136</v>
      </c>
      <c r="M405" s="463"/>
      <c r="N405" s="463"/>
      <c r="O405" s="462"/>
    </row>
    <row r="406" hidden="1" customHeight="1" spans="1:15">
      <c r="A406" s="446">
        <v>255</v>
      </c>
      <c r="B406" s="446" t="s">
        <v>346</v>
      </c>
      <c r="C406" s="446" t="s">
        <v>57</v>
      </c>
      <c r="D406" s="446" t="s">
        <v>401</v>
      </c>
      <c r="E406" s="450" t="s">
        <v>629</v>
      </c>
      <c r="F406" s="449" t="s">
        <v>403</v>
      </c>
      <c r="G406" s="450" t="s">
        <v>404</v>
      </c>
      <c r="H406" s="450" t="s">
        <v>559</v>
      </c>
      <c r="I406" s="450" t="s">
        <v>70</v>
      </c>
      <c r="J406" s="459">
        <v>4</v>
      </c>
      <c r="K406" s="460">
        <v>48</v>
      </c>
      <c r="L406" s="463" t="s">
        <v>136</v>
      </c>
      <c r="M406" s="463"/>
      <c r="N406" s="463"/>
      <c r="O406" s="462"/>
    </row>
    <row r="407" hidden="1" customHeight="1" spans="1:15">
      <c r="A407" s="446">
        <v>256</v>
      </c>
      <c r="B407" s="446" t="s">
        <v>346</v>
      </c>
      <c r="C407" s="446" t="s">
        <v>57</v>
      </c>
      <c r="D407" s="446" t="s">
        <v>401</v>
      </c>
      <c r="E407" s="450" t="s">
        <v>491</v>
      </c>
      <c r="F407" s="449" t="s">
        <v>403</v>
      </c>
      <c r="G407" s="450" t="s">
        <v>404</v>
      </c>
      <c r="H407" s="450">
        <v>4</v>
      </c>
      <c r="I407" s="450" t="s">
        <v>70</v>
      </c>
      <c r="J407" s="459">
        <v>160</v>
      </c>
      <c r="K407" s="460">
        <v>640</v>
      </c>
      <c r="L407" s="463" t="s">
        <v>136</v>
      </c>
      <c r="M407" s="463"/>
      <c r="N407" s="463"/>
      <c r="O407" s="462"/>
    </row>
    <row r="408" hidden="1" customHeight="1" spans="1:15">
      <c r="A408" s="446">
        <v>257</v>
      </c>
      <c r="B408" s="446" t="s">
        <v>346</v>
      </c>
      <c r="C408" s="446" t="s">
        <v>57</v>
      </c>
      <c r="D408" s="446" t="s">
        <v>401</v>
      </c>
      <c r="E408" s="450" t="s">
        <v>630</v>
      </c>
      <c r="F408" s="449" t="s">
        <v>403</v>
      </c>
      <c r="G408" s="450" t="s">
        <v>404</v>
      </c>
      <c r="H408" s="450" t="s">
        <v>377</v>
      </c>
      <c r="I408" s="450" t="s">
        <v>70</v>
      </c>
      <c r="J408" s="459">
        <v>400</v>
      </c>
      <c r="K408" s="460">
        <v>3200</v>
      </c>
      <c r="L408" s="463" t="s">
        <v>136</v>
      </c>
      <c r="M408" s="463"/>
      <c r="N408" s="463"/>
      <c r="O408" s="462"/>
    </row>
    <row r="409" hidden="1" customHeight="1" spans="1:15">
      <c r="A409" s="446">
        <v>258</v>
      </c>
      <c r="B409" s="446" t="s">
        <v>346</v>
      </c>
      <c r="C409" s="446" t="s">
        <v>57</v>
      </c>
      <c r="D409" s="446" t="s">
        <v>401</v>
      </c>
      <c r="E409" s="450" t="s">
        <v>428</v>
      </c>
      <c r="F409" s="449" t="s">
        <v>403</v>
      </c>
      <c r="G409" s="450" t="s">
        <v>404</v>
      </c>
      <c r="H409" s="450" t="s">
        <v>539</v>
      </c>
      <c r="I409" s="450" t="s">
        <v>70</v>
      </c>
      <c r="J409" s="459">
        <v>180</v>
      </c>
      <c r="K409" s="460">
        <v>720</v>
      </c>
      <c r="L409" s="463" t="s">
        <v>136</v>
      </c>
      <c r="M409" s="463"/>
      <c r="N409" s="463"/>
      <c r="O409" s="462"/>
    </row>
    <row r="410" hidden="1" customHeight="1" spans="1:15">
      <c r="A410" s="446">
        <v>259</v>
      </c>
      <c r="B410" s="446" t="s">
        <v>346</v>
      </c>
      <c r="C410" s="446" t="s">
        <v>57</v>
      </c>
      <c r="D410" s="446" t="s">
        <v>401</v>
      </c>
      <c r="E410" s="450" t="s">
        <v>631</v>
      </c>
      <c r="F410" s="449" t="s">
        <v>403</v>
      </c>
      <c r="G410" s="450" t="s">
        <v>404</v>
      </c>
      <c r="H410" s="450">
        <v>4</v>
      </c>
      <c r="I410" s="450" t="s">
        <v>70</v>
      </c>
      <c r="J410" s="459">
        <v>280</v>
      </c>
      <c r="K410" s="460">
        <v>1120</v>
      </c>
      <c r="L410" s="463" t="s">
        <v>136</v>
      </c>
      <c r="M410" s="463"/>
      <c r="N410" s="463"/>
      <c r="O410" s="462"/>
    </row>
    <row r="411" hidden="1" customHeight="1" spans="1:15">
      <c r="A411" s="446">
        <v>260</v>
      </c>
      <c r="B411" s="446" t="s">
        <v>346</v>
      </c>
      <c r="C411" s="446" t="s">
        <v>57</v>
      </c>
      <c r="D411" s="446" t="s">
        <v>401</v>
      </c>
      <c r="E411" s="450" t="s">
        <v>632</v>
      </c>
      <c r="F411" s="449" t="s">
        <v>403</v>
      </c>
      <c r="G411" s="450" t="s">
        <v>404</v>
      </c>
      <c r="H411" s="450" t="s">
        <v>357</v>
      </c>
      <c r="I411" s="450" t="s">
        <v>70</v>
      </c>
      <c r="J411" s="459">
        <v>180</v>
      </c>
      <c r="K411" s="460">
        <v>1080</v>
      </c>
      <c r="L411" s="463" t="s">
        <v>136</v>
      </c>
      <c r="M411" s="463"/>
      <c r="N411" s="463"/>
      <c r="O411" s="462"/>
    </row>
    <row r="412" hidden="1" customHeight="1" spans="1:15">
      <c r="A412" s="446">
        <v>261</v>
      </c>
      <c r="B412" s="446" t="s">
        <v>346</v>
      </c>
      <c r="C412" s="446" t="s">
        <v>57</v>
      </c>
      <c r="D412" s="446" t="s">
        <v>401</v>
      </c>
      <c r="E412" s="450" t="s">
        <v>633</v>
      </c>
      <c r="F412" s="449" t="s">
        <v>403</v>
      </c>
      <c r="G412" s="450" t="s">
        <v>404</v>
      </c>
      <c r="H412" s="450">
        <v>8</v>
      </c>
      <c r="I412" s="450" t="s">
        <v>70</v>
      </c>
      <c r="J412" s="459">
        <v>560</v>
      </c>
      <c r="K412" s="460">
        <v>4480</v>
      </c>
      <c r="L412" s="463" t="s">
        <v>136</v>
      </c>
      <c r="M412" s="463"/>
      <c r="N412" s="463"/>
      <c r="O412" s="462"/>
    </row>
    <row r="413" hidden="1" customHeight="1" spans="1:15">
      <c r="A413" s="446">
        <v>262</v>
      </c>
      <c r="B413" s="446" t="s">
        <v>346</v>
      </c>
      <c r="C413" s="446" t="s">
        <v>57</v>
      </c>
      <c r="D413" s="446" t="s">
        <v>401</v>
      </c>
      <c r="E413" s="450" t="s">
        <v>634</v>
      </c>
      <c r="F413" s="449" t="s">
        <v>403</v>
      </c>
      <c r="G413" s="450" t="s">
        <v>404</v>
      </c>
      <c r="H413" s="450">
        <v>6</v>
      </c>
      <c r="I413" s="450" t="s">
        <v>70</v>
      </c>
      <c r="J413" s="459">
        <v>80</v>
      </c>
      <c r="K413" s="460">
        <v>480</v>
      </c>
      <c r="L413" s="463" t="s">
        <v>136</v>
      </c>
      <c r="M413" s="463"/>
      <c r="N413" s="463"/>
      <c r="O413" s="462"/>
    </row>
    <row r="414" hidden="1" customHeight="1" spans="1:15">
      <c r="A414" s="446">
        <v>263</v>
      </c>
      <c r="B414" s="446" t="s">
        <v>346</v>
      </c>
      <c r="C414" s="446" t="s">
        <v>57</v>
      </c>
      <c r="D414" s="446" t="s">
        <v>401</v>
      </c>
      <c r="E414" s="450" t="s">
        <v>635</v>
      </c>
      <c r="F414" s="449" t="s">
        <v>403</v>
      </c>
      <c r="G414" s="450" t="s">
        <v>404</v>
      </c>
      <c r="H414" s="450" t="s">
        <v>405</v>
      </c>
      <c r="I414" s="450" t="s">
        <v>70</v>
      </c>
      <c r="J414" s="459">
        <v>98</v>
      </c>
      <c r="K414" s="460">
        <v>882</v>
      </c>
      <c r="L414" s="463" t="s">
        <v>136</v>
      </c>
      <c r="M414" s="463"/>
      <c r="N414" s="463"/>
      <c r="O414" s="462"/>
    </row>
    <row r="415" hidden="1" customHeight="1" spans="1:15">
      <c r="A415" s="446">
        <v>264</v>
      </c>
      <c r="B415" s="446" t="s">
        <v>346</v>
      </c>
      <c r="C415" s="446" t="s">
        <v>57</v>
      </c>
      <c r="D415" s="446" t="s">
        <v>401</v>
      </c>
      <c r="E415" s="450" t="s">
        <v>636</v>
      </c>
      <c r="F415" s="449" t="s">
        <v>403</v>
      </c>
      <c r="G415" s="450" t="s">
        <v>404</v>
      </c>
      <c r="H415" s="450" t="s">
        <v>351</v>
      </c>
      <c r="I415" s="450" t="s">
        <v>70</v>
      </c>
      <c r="J415" s="459">
        <v>98</v>
      </c>
      <c r="K415" s="460">
        <v>980</v>
      </c>
      <c r="L415" s="463" t="s">
        <v>136</v>
      </c>
      <c r="M415" s="463"/>
      <c r="N415" s="463"/>
      <c r="O415" s="462"/>
    </row>
    <row r="416" hidden="1" customHeight="1" spans="1:15">
      <c r="A416" s="446">
        <v>265</v>
      </c>
      <c r="B416" s="446" t="s">
        <v>346</v>
      </c>
      <c r="C416" s="446" t="s">
        <v>57</v>
      </c>
      <c r="D416" s="446" t="s">
        <v>401</v>
      </c>
      <c r="E416" s="450" t="s">
        <v>569</v>
      </c>
      <c r="F416" s="449" t="s">
        <v>403</v>
      </c>
      <c r="G416" s="450" t="s">
        <v>404</v>
      </c>
      <c r="H416" s="450" t="s">
        <v>409</v>
      </c>
      <c r="I416" s="450" t="s">
        <v>70</v>
      </c>
      <c r="J416" s="459">
        <v>35</v>
      </c>
      <c r="K416" s="460">
        <v>245</v>
      </c>
      <c r="L416" s="463" t="s">
        <v>136</v>
      </c>
      <c r="M416" s="463"/>
      <c r="N416" s="463"/>
      <c r="O416" s="462"/>
    </row>
    <row r="417" hidden="1" customHeight="1" spans="1:15">
      <c r="A417" s="446">
        <v>266</v>
      </c>
      <c r="B417" s="446" t="s">
        <v>346</v>
      </c>
      <c r="C417" s="446" t="s">
        <v>57</v>
      </c>
      <c r="D417" s="446" t="s">
        <v>401</v>
      </c>
      <c r="E417" s="450" t="s">
        <v>637</v>
      </c>
      <c r="F417" s="449" t="s">
        <v>403</v>
      </c>
      <c r="G417" s="450" t="s">
        <v>404</v>
      </c>
      <c r="H417" s="450" t="s">
        <v>357</v>
      </c>
      <c r="I417" s="450" t="s">
        <v>70</v>
      </c>
      <c r="J417" s="459">
        <v>460</v>
      </c>
      <c r="K417" s="460">
        <v>2760</v>
      </c>
      <c r="L417" s="463" t="s">
        <v>136</v>
      </c>
      <c r="M417" s="463"/>
      <c r="N417" s="463"/>
      <c r="O417" s="462"/>
    </row>
    <row r="418" hidden="1" customHeight="1" spans="1:15">
      <c r="A418" s="446">
        <v>267</v>
      </c>
      <c r="B418" s="446" t="s">
        <v>346</v>
      </c>
      <c r="C418" s="446" t="s">
        <v>57</v>
      </c>
      <c r="D418" s="446" t="s">
        <v>401</v>
      </c>
      <c r="E418" s="450" t="s">
        <v>638</v>
      </c>
      <c r="F418" s="449" t="s">
        <v>403</v>
      </c>
      <c r="G418" s="450" t="s">
        <v>404</v>
      </c>
      <c r="H418" s="450" t="s">
        <v>409</v>
      </c>
      <c r="I418" s="450" t="s">
        <v>70</v>
      </c>
      <c r="J418" s="459">
        <v>460</v>
      </c>
      <c r="K418" s="460">
        <v>3220</v>
      </c>
      <c r="L418" s="463" t="s">
        <v>136</v>
      </c>
      <c r="M418" s="463"/>
      <c r="N418" s="463"/>
      <c r="O418" s="462"/>
    </row>
    <row r="419" hidden="1" customHeight="1" spans="1:15">
      <c r="A419" s="446">
        <v>268</v>
      </c>
      <c r="B419" s="446" t="s">
        <v>346</v>
      </c>
      <c r="C419" s="446" t="s">
        <v>57</v>
      </c>
      <c r="D419" s="446" t="s">
        <v>401</v>
      </c>
      <c r="E419" s="450" t="s">
        <v>639</v>
      </c>
      <c r="F419" s="449" t="s">
        <v>403</v>
      </c>
      <c r="G419" s="450" t="s">
        <v>404</v>
      </c>
      <c r="H419" s="450" t="s">
        <v>377</v>
      </c>
      <c r="I419" s="450" t="s">
        <v>70</v>
      </c>
      <c r="J419" s="459">
        <v>580</v>
      </c>
      <c r="K419" s="460">
        <v>4640</v>
      </c>
      <c r="L419" s="463" t="s">
        <v>136</v>
      </c>
      <c r="M419" s="463"/>
      <c r="N419" s="463"/>
      <c r="O419" s="462"/>
    </row>
    <row r="420" hidden="1" customHeight="1" spans="1:15">
      <c r="A420" s="446">
        <v>269</v>
      </c>
      <c r="B420" s="446" t="s">
        <v>346</v>
      </c>
      <c r="C420" s="446" t="s">
        <v>57</v>
      </c>
      <c r="D420" s="446" t="s">
        <v>401</v>
      </c>
      <c r="E420" s="450" t="s">
        <v>640</v>
      </c>
      <c r="F420" s="449" t="s">
        <v>403</v>
      </c>
      <c r="G420" s="450" t="s">
        <v>404</v>
      </c>
      <c r="H420" s="450">
        <v>2</v>
      </c>
      <c r="I420" s="450" t="s">
        <v>70</v>
      </c>
      <c r="J420" s="459">
        <v>420</v>
      </c>
      <c r="K420" s="460">
        <v>840</v>
      </c>
      <c r="L420" s="463" t="s">
        <v>136</v>
      </c>
      <c r="M420" s="463"/>
      <c r="N420" s="463"/>
      <c r="O420" s="462"/>
    </row>
    <row r="421" hidden="1" customHeight="1" spans="1:15">
      <c r="A421" s="446">
        <v>270</v>
      </c>
      <c r="B421" s="446" t="s">
        <v>346</v>
      </c>
      <c r="C421" s="446" t="s">
        <v>57</v>
      </c>
      <c r="D421" s="446" t="s">
        <v>401</v>
      </c>
      <c r="E421" s="450" t="s">
        <v>641</v>
      </c>
      <c r="F421" s="449" t="s">
        <v>403</v>
      </c>
      <c r="G421" s="450" t="s">
        <v>404</v>
      </c>
      <c r="H421" s="450">
        <v>5</v>
      </c>
      <c r="I421" s="450" t="s">
        <v>70</v>
      </c>
      <c r="J421" s="459">
        <v>360</v>
      </c>
      <c r="K421" s="460">
        <v>1800</v>
      </c>
      <c r="L421" s="463" t="s">
        <v>136</v>
      </c>
      <c r="M421" s="463"/>
      <c r="N421" s="463"/>
      <c r="O421" s="462"/>
    </row>
    <row r="422" hidden="1" customHeight="1" spans="1:15">
      <c r="A422" s="446">
        <v>271</v>
      </c>
      <c r="B422" s="446" t="s">
        <v>346</v>
      </c>
      <c r="C422" s="446" t="s">
        <v>57</v>
      </c>
      <c r="D422" s="446" t="s">
        <v>401</v>
      </c>
      <c r="E422" s="450" t="s">
        <v>642</v>
      </c>
      <c r="F422" s="449" t="s">
        <v>403</v>
      </c>
      <c r="G422" s="450" t="s">
        <v>404</v>
      </c>
      <c r="H422" s="450" t="s">
        <v>539</v>
      </c>
      <c r="I422" s="450" t="s">
        <v>70</v>
      </c>
      <c r="J422" s="459">
        <v>60</v>
      </c>
      <c r="K422" s="460">
        <v>240</v>
      </c>
      <c r="L422" s="463" t="s">
        <v>136</v>
      </c>
      <c r="M422" s="463"/>
      <c r="N422" s="463"/>
      <c r="O422" s="462"/>
    </row>
    <row r="423" hidden="1" customHeight="1" spans="1:15">
      <c r="A423" s="446">
        <v>272</v>
      </c>
      <c r="B423" s="446" t="s">
        <v>346</v>
      </c>
      <c r="C423" s="446" t="s">
        <v>57</v>
      </c>
      <c r="D423" s="446" t="s">
        <v>401</v>
      </c>
      <c r="E423" s="450" t="s">
        <v>643</v>
      </c>
      <c r="F423" s="449" t="s">
        <v>403</v>
      </c>
      <c r="G423" s="450" t="s">
        <v>404</v>
      </c>
      <c r="H423" s="450" t="s">
        <v>405</v>
      </c>
      <c r="I423" s="450" t="s">
        <v>70</v>
      </c>
      <c r="J423" s="459">
        <v>420</v>
      </c>
      <c r="K423" s="460">
        <v>3780</v>
      </c>
      <c r="L423" s="463" t="s">
        <v>136</v>
      </c>
      <c r="M423" s="463"/>
      <c r="N423" s="463"/>
      <c r="O423" s="462"/>
    </row>
    <row r="424" hidden="1" customHeight="1" spans="1:15">
      <c r="A424" s="446">
        <v>273</v>
      </c>
      <c r="B424" s="446" t="s">
        <v>346</v>
      </c>
      <c r="C424" s="446" t="s">
        <v>57</v>
      </c>
      <c r="D424" s="446" t="s">
        <v>401</v>
      </c>
      <c r="E424" s="450" t="s">
        <v>644</v>
      </c>
      <c r="F424" s="449" t="s">
        <v>403</v>
      </c>
      <c r="G424" s="450" t="s">
        <v>404</v>
      </c>
      <c r="H424" s="450" t="s">
        <v>357</v>
      </c>
      <c r="I424" s="450" t="s">
        <v>70</v>
      </c>
      <c r="J424" s="459">
        <v>320</v>
      </c>
      <c r="K424" s="460">
        <v>1920</v>
      </c>
      <c r="L424" s="463" t="s">
        <v>136</v>
      </c>
      <c r="M424" s="463"/>
      <c r="N424" s="463"/>
      <c r="O424" s="462"/>
    </row>
    <row r="425" hidden="1" customHeight="1" spans="1:15">
      <c r="A425" s="446">
        <v>274</v>
      </c>
      <c r="B425" s="446" t="s">
        <v>346</v>
      </c>
      <c r="C425" s="446" t="s">
        <v>57</v>
      </c>
      <c r="D425" s="446" t="s">
        <v>401</v>
      </c>
      <c r="E425" s="450" t="s">
        <v>645</v>
      </c>
      <c r="F425" s="449" t="s">
        <v>403</v>
      </c>
      <c r="G425" s="450" t="s">
        <v>404</v>
      </c>
      <c r="H425" s="450" t="s">
        <v>377</v>
      </c>
      <c r="I425" s="450" t="s">
        <v>70</v>
      </c>
      <c r="J425" s="459">
        <v>280</v>
      </c>
      <c r="K425" s="460">
        <v>2240</v>
      </c>
      <c r="L425" s="463" t="s">
        <v>136</v>
      </c>
      <c r="M425" s="463"/>
      <c r="N425" s="463"/>
      <c r="O425" s="462"/>
    </row>
    <row r="426" hidden="1" customHeight="1" spans="1:15">
      <c r="A426" s="446">
        <v>275</v>
      </c>
      <c r="B426" s="446" t="s">
        <v>346</v>
      </c>
      <c r="C426" s="446" t="s">
        <v>57</v>
      </c>
      <c r="D426" s="446" t="s">
        <v>401</v>
      </c>
      <c r="E426" s="450" t="s">
        <v>646</v>
      </c>
      <c r="F426" s="449" t="s">
        <v>403</v>
      </c>
      <c r="G426" s="450" t="s">
        <v>404</v>
      </c>
      <c r="H426" s="450" t="s">
        <v>405</v>
      </c>
      <c r="I426" s="450" t="s">
        <v>70</v>
      </c>
      <c r="J426" s="459">
        <v>460</v>
      </c>
      <c r="K426" s="460">
        <v>4140</v>
      </c>
      <c r="L426" s="463" t="s">
        <v>136</v>
      </c>
      <c r="M426" s="463"/>
      <c r="N426" s="463"/>
      <c r="O426" s="462"/>
    </row>
    <row r="427" hidden="1" customHeight="1" spans="1:15">
      <c r="A427" s="446">
        <v>276</v>
      </c>
      <c r="B427" s="446" t="s">
        <v>346</v>
      </c>
      <c r="C427" s="446" t="s">
        <v>57</v>
      </c>
      <c r="D427" s="446" t="s">
        <v>401</v>
      </c>
      <c r="E427" s="450" t="s">
        <v>647</v>
      </c>
      <c r="F427" s="449" t="s">
        <v>403</v>
      </c>
      <c r="G427" s="450" t="s">
        <v>404</v>
      </c>
      <c r="H427" s="450">
        <v>4</v>
      </c>
      <c r="I427" s="450" t="s">
        <v>70</v>
      </c>
      <c r="J427" s="459">
        <v>480</v>
      </c>
      <c r="K427" s="460">
        <v>1920</v>
      </c>
      <c r="L427" s="463" t="s">
        <v>136</v>
      </c>
      <c r="M427" s="463"/>
      <c r="N427" s="463"/>
      <c r="O427" s="462"/>
    </row>
    <row r="428" hidden="1" customHeight="1" spans="1:15">
      <c r="A428" s="446">
        <v>277</v>
      </c>
      <c r="B428" s="446" t="s">
        <v>346</v>
      </c>
      <c r="C428" s="446" t="s">
        <v>57</v>
      </c>
      <c r="D428" s="446" t="s">
        <v>401</v>
      </c>
      <c r="E428" s="450" t="s">
        <v>648</v>
      </c>
      <c r="F428" s="449" t="s">
        <v>403</v>
      </c>
      <c r="G428" s="450" t="s">
        <v>404</v>
      </c>
      <c r="H428" s="450" t="s">
        <v>357</v>
      </c>
      <c r="I428" s="450" t="s">
        <v>70</v>
      </c>
      <c r="J428" s="459">
        <v>180</v>
      </c>
      <c r="K428" s="460">
        <v>1080</v>
      </c>
      <c r="L428" s="463" t="s">
        <v>136</v>
      </c>
      <c r="M428" s="463"/>
      <c r="N428" s="463"/>
      <c r="O428" s="462"/>
    </row>
    <row r="429" hidden="1" customHeight="1" spans="1:15">
      <c r="A429" s="446">
        <v>278</v>
      </c>
      <c r="B429" s="446" t="s">
        <v>346</v>
      </c>
      <c r="C429" s="446" t="s">
        <v>57</v>
      </c>
      <c r="D429" s="446" t="s">
        <v>401</v>
      </c>
      <c r="E429" s="450" t="s">
        <v>649</v>
      </c>
      <c r="F429" s="449" t="s">
        <v>403</v>
      </c>
      <c r="G429" s="450" t="s">
        <v>404</v>
      </c>
      <c r="H429" s="450">
        <v>8</v>
      </c>
      <c r="I429" s="450" t="s">
        <v>70</v>
      </c>
      <c r="J429" s="459">
        <v>280</v>
      </c>
      <c r="K429" s="460">
        <v>2240</v>
      </c>
      <c r="L429" s="463" t="s">
        <v>136</v>
      </c>
      <c r="M429" s="463"/>
      <c r="N429" s="463"/>
      <c r="O429" s="462"/>
    </row>
    <row r="430" hidden="1" customHeight="1" spans="1:15">
      <c r="A430" s="446">
        <v>279</v>
      </c>
      <c r="B430" s="446" t="s">
        <v>346</v>
      </c>
      <c r="C430" s="446" t="s">
        <v>57</v>
      </c>
      <c r="D430" s="446" t="s">
        <v>401</v>
      </c>
      <c r="E430" s="450" t="s">
        <v>650</v>
      </c>
      <c r="F430" s="449" t="s">
        <v>403</v>
      </c>
      <c r="G430" s="450" t="s">
        <v>404</v>
      </c>
      <c r="H430" s="450">
        <v>6</v>
      </c>
      <c r="I430" s="450" t="s">
        <v>70</v>
      </c>
      <c r="J430" s="459">
        <v>320</v>
      </c>
      <c r="K430" s="460">
        <v>1920</v>
      </c>
      <c r="L430" s="463" t="s">
        <v>136</v>
      </c>
      <c r="M430" s="463"/>
      <c r="N430" s="463"/>
      <c r="O430" s="462"/>
    </row>
    <row r="431" hidden="1" customHeight="1" spans="1:15">
      <c r="A431" s="446">
        <v>280</v>
      </c>
      <c r="B431" s="446" t="s">
        <v>346</v>
      </c>
      <c r="C431" s="446" t="s">
        <v>57</v>
      </c>
      <c r="D431" s="446" t="s">
        <v>401</v>
      </c>
      <c r="E431" s="450" t="s">
        <v>651</v>
      </c>
      <c r="F431" s="449" t="s">
        <v>403</v>
      </c>
      <c r="G431" s="450" t="s">
        <v>404</v>
      </c>
      <c r="H431" s="450" t="s">
        <v>405</v>
      </c>
      <c r="I431" s="450" t="s">
        <v>70</v>
      </c>
      <c r="J431" s="459">
        <v>760</v>
      </c>
      <c r="K431" s="460">
        <v>6840</v>
      </c>
      <c r="L431" s="463" t="s">
        <v>136</v>
      </c>
      <c r="M431" s="463"/>
      <c r="N431" s="463"/>
      <c r="O431" s="462"/>
    </row>
    <row r="432" hidden="1" customHeight="1" spans="1:15">
      <c r="A432" s="446">
        <v>281</v>
      </c>
      <c r="B432" s="446" t="s">
        <v>346</v>
      </c>
      <c r="C432" s="446" t="s">
        <v>57</v>
      </c>
      <c r="D432" s="446" t="s">
        <v>401</v>
      </c>
      <c r="E432" s="450" t="s">
        <v>652</v>
      </c>
      <c r="F432" s="449" t="s">
        <v>403</v>
      </c>
      <c r="G432" s="450" t="s">
        <v>404</v>
      </c>
      <c r="H432" s="450" t="s">
        <v>351</v>
      </c>
      <c r="I432" s="450" t="s">
        <v>70</v>
      </c>
      <c r="J432" s="459">
        <v>120</v>
      </c>
      <c r="K432" s="460">
        <v>1200</v>
      </c>
      <c r="L432" s="463" t="s">
        <v>136</v>
      </c>
      <c r="M432" s="463"/>
      <c r="N432" s="463"/>
      <c r="O432" s="462"/>
    </row>
    <row r="433" hidden="1" customHeight="1" spans="1:15">
      <c r="A433" s="446">
        <v>282</v>
      </c>
      <c r="B433" s="446" t="s">
        <v>346</v>
      </c>
      <c r="C433" s="446" t="s">
        <v>57</v>
      </c>
      <c r="D433" s="446" t="s">
        <v>401</v>
      </c>
      <c r="E433" s="450" t="s">
        <v>653</v>
      </c>
      <c r="F433" s="449" t="s">
        <v>403</v>
      </c>
      <c r="G433" s="450" t="s">
        <v>404</v>
      </c>
      <c r="H433" s="450" t="s">
        <v>357</v>
      </c>
      <c r="I433" s="450" t="s">
        <v>70</v>
      </c>
      <c r="J433" s="459">
        <v>360</v>
      </c>
      <c r="K433" s="460">
        <v>2160</v>
      </c>
      <c r="L433" s="463" t="s">
        <v>136</v>
      </c>
      <c r="M433" s="463"/>
      <c r="N433" s="463"/>
      <c r="O433" s="462"/>
    </row>
    <row r="434" hidden="1" customHeight="1" spans="1:15">
      <c r="A434" s="446">
        <v>283</v>
      </c>
      <c r="B434" s="446" t="s">
        <v>346</v>
      </c>
      <c r="C434" s="446" t="s">
        <v>57</v>
      </c>
      <c r="D434" s="446" t="s">
        <v>401</v>
      </c>
      <c r="E434" s="450" t="s">
        <v>654</v>
      </c>
      <c r="F434" s="449" t="s">
        <v>403</v>
      </c>
      <c r="G434" s="450" t="s">
        <v>404</v>
      </c>
      <c r="H434" s="450" t="s">
        <v>357</v>
      </c>
      <c r="I434" s="450" t="s">
        <v>70</v>
      </c>
      <c r="J434" s="459">
        <v>320</v>
      </c>
      <c r="K434" s="460">
        <v>1920</v>
      </c>
      <c r="L434" s="463" t="s">
        <v>136</v>
      </c>
      <c r="M434" s="463"/>
      <c r="N434" s="463"/>
      <c r="O434" s="462"/>
    </row>
    <row r="435" hidden="1" customHeight="1" spans="1:15">
      <c r="A435" s="446">
        <v>284</v>
      </c>
      <c r="B435" s="446" t="s">
        <v>346</v>
      </c>
      <c r="C435" s="446" t="s">
        <v>57</v>
      </c>
      <c r="D435" s="446" t="s">
        <v>401</v>
      </c>
      <c r="E435" s="450" t="s">
        <v>655</v>
      </c>
      <c r="F435" s="449" t="s">
        <v>403</v>
      </c>
      <c r="G435" s="450" t="s">
        <v>404</v>
      </c>
      <c r="H435" s="450" t="s">
        <v>409</v>
      </c>
      <c r="I435" s="450" t="s">
        <v>70</v>
      </c>
      <c r="J435" s="459">
        <v>60</v>
      </c>
      <c r="K435" s="460">
        <v>420</v>
      </c>
      <c r="L435" s="463" t="s">
        <v>136</v>
      </c>
      <c r="M435" s="463"/>
      <c r="N435" s="463"/>
      <c r="O435" s="462"/>
    </row>
    <row r="436" hidden="1" customHeight="1" spans="1:15">
      <c r="A436" s="446">
        <v>285</v>
      </c>
      <c r="B436" s="446" t="s">
        <v>346</v>
      </c>
      <c r="C436" s="446" t="s">
        <v>57</v>
      </c>
      <c r="D436" s="446" t="s">
        <v>401</v>
      </c>
      <c r="E436" s="450" t="s">
        <v>656</v>
      </c>
      <c r="F436" s="449" t="s">
        <v>403</v>
      </c>
      <c r="G436" s="450" t="s">
        <v>404</v>
      </c>
      <c r="H436" s="450" t="s">
        <v>377</v>
      </c>
      <c r="I436" s="450" t="s">
        <v>70</v>
      </c>
      <c r="J436" s="459">
        <v>180</v>
      </c>
      <c r="K436" s="460">
        <v>1440</v>
      </c>
      <c r="L436" s="463" t="s">
        <v>136</v>
      </c>
      <c r="M436" s="463"/>
      <c r="N436" s="463"/>
      <c r="O436" s="462"/>
    </row>
    <row r="437" hidden="1" customHeight="1" spans="1:15">
      <c r="A437" s="446">
        <v>286</v>
      </c>
      <c r="B437" s="446" t="s">
        <v>346</v>
      </c>
      <c r="C437" s="446" t="s">
        <v>57</v>
      </c>
      <c r="D437" s="446" t="s">
        <v>401</v>
      </c>
      <c r="E437" s="450" t="s">
        <v>657</v>
      </c>
      <c r="F437" s="449" t="s">
        <v>403</v>
      </c>
      <c r="G437" s="450" t="s">
        <v>404</v>
      </c>
      <c r="H437" s="450">
        <v>2</v>
      </c>
      <c r="I437" s="450" t="s">
        <v>70</v>
      </c>
      <c r="J437" s="459">
        <v>420</v>
      </c>
      <c r="K437" s="460">
        <v>840</v>
      </c>
      <c r="L437" s="463" t="s">
        <v>136</v>
      </c>
      <c r="M437" s="463"/>
      <c r="N437" s="463"/>
      <c r="O437" s="462"/>
    </row>
    <row r="438" hidden="1" customHeight="1" spans="1:15">
      <c r="A438" s="446">
        <v>287</v>
      </c>
      <c r="B438" s="446" t="s">
        <v>346</v>
      </c>
      <c r="C438" s="446" t="s">
        <v>57</v>
      </c>
      <c r="D438" s="446" t="s">
        <v>401</v>
      </c>
      <c r="E438" s="450" t="s">
        <v>658</v>
      </c>
      <c r="F438" s="449" t="s">
        <v>403</v>
      </c>
      <c r="G438" s="450" t="s">
        <v>404</v>
      </c>
      <c r="H438" s="450">
        <v>5</v>
      </c>
      <c r="I438" s="450" t="s">
        <v>70</v>
      </c>
      <c r="J438" s="459">
        <v>80</v>
      </c>
      <c r="K438" s="460">
        <v>400</v>
      </c>
      <c r="L438" s="463" t="s">
        <v>136</v>
      </c>
      <c r="M438" s="463"/>
      <c r="N438" s="463"/>
      <c r="O438" s="462"/>
    </row>
    <row r="439" hidden="1" customHeight="1" spans="1:15">
      <c r="A439" s="446">
        <v>288</v>
      </c>
      <c r="B439" s="446" t="s">
        <v>346</v>
      </c>
      <c r="C439" s="446" t="s">
        <v>57</v>
      </c>
      <c r="D439" s="446" t="s">
        <v>401</v>
      </c>
      <c r="E439" s="450" t="s">
        <v>659</v>
      </c>
      <c r="F439" s="449" t="s">
        <v>403</v>
      </c>
      <c r="G439" s="450" t="s">
        <v>404</v>
      </c>
      <c r="H439" s="450" t="s">
        <v>539</v>
      </c>
      <c r="I439" s="450" t="s">
        <v>70</v>
      </c>
      <c r="J439" s="459">
        <v>320</v>
      </c>
      <c r="K439" s="460">
        <v>1280</v>
      </c>
      <c r="L439" s="463" t="s">
        <v>136</v>
      </c>
      <c r="M439" s="463"/>
      <c r="N439" s="463"/>
      <c r="O439" s="462"/>
    </row>
    <row r="440" hidden="1" customHeight="1" spans="1:15">
      <c r="A440" s="446">
        <v>289</v>
      </c>
      <c r="B440" s="446" t="s">
        <v>346</v>
      </c>
      <c r="C440" s="446" t="s">
        <v>57</v>
      </c>
      <c r="D440" s="446" t="s">
        <v>401</v>
      </c>
      <c r="E440" s="450" t="s">
        <v>660</v>
      </c>
      <c r="F440" s="449" t="s">
        <v>403</v>
      </c>
      <c r="G440" s="450" t="s">
        <v>404</v>
      </c>
      <c r="H440" s="450" t="s">
        <v>405</v>
      </c>
      <c r="I440" s="450" t="s">
        <v>70</v>
      </c>
      <c r="J440" s="459">
        <v>320</v>
      </c>
      <c r="K440" s="460">
        <v>2880</v>
      </c>
      <c r="L440" s="463" t="s">
        <v>136</v>
      </c>
      <c r="M440" s="463"/>
      <c r="N440" s="463"/>
      <c r="O440" s="462"/>
    </row>
    <row r="441" hidden="1" customHeight="1" spans="1:15">
      <c r="A441" s="446">
        <v>290</v>
      </c>
      <c r="B441" s="446" t="s">
        <v>346</v>
      </c>
      <c r="C441" s="446" t="s">
        <v>57</v>
      </c>
      <c r="D441" s="446" t="s">
        <v>401</v>
      </c>
      <c r="E441" s="450" t="s">
        <v>661</v>
      </c>
      <c r="F441" s="449" t="s">
        <v>403</v>
      </c>
      <c r="G441" s="450" t="s">
        <v>404</v>
      </c>
      <c r="H441" s="450">
        <v>9</v>
      </c>
      <c r="I441" s="450" t="s">
        <v>70</v>
      </c>
      <c r="J441" s="459">
        <v>160</v>
      </c>
      <c r="K441" s="460">
        <v>1440</v>
      </c>
      <c r="L441" s="463" t="s">
        <v>136</v>
      </c>
      <c r="M441" s="463"/>
      <c r="N441" s="463"/>
      <c r="O441" s="462"/>
    </row>
    <row r="442" hidden="1" customHeight="1" spans="1:15">
      <c r="A442" s="446">
        <v>291</v>
      </c>
      <c r="B442" s="446" t="s">
        <v>346</v>
      </c>
      <c r="C442" s="446" t="s">
        <v>57</v>
      </c>
      <c r="D442" s="446" t="s">
        <v>401</v>
      </c>
      <c r="E442" s="450" t="s">
        <v>662</v>
      </c>
      <c r="F442" s="449" t="s">
        <v>403</v>
      </c>
      <c r="G442" s="450" t="s">
        <v>404</v>
      </c>
      <c r="H442" s="450">
        <v>5</v>
      </c>
      <c r="I442" s="450" t="s">
        <v>70</v>
      </c>
      <c r="J442" s="459">
        <v>420</v>
      </c>
      <c r="K442" s="460">
        <v>2100</v>
      </c>
      <c r="L442" s="463" t="s">
        <v>136</v>
      </c>
      <c r="M442" s="463"/>
      <c r="N442" s="463"/>
      <c r="O442" s="462"/>
    </row>
    <row r="443" hidden="1" customHeight="1" spans="1:15">
      <c r="A443" s="446">
        <v>292</v>
      </c>
      <c r="B443" s="446" t="s">
        <v>346</v>
      </c>
      <c r="C443" s="446" t="s">
        <v>57</v>
      </c>
      <c r="D443" s="446" t="s">
        <v>401</v>
      </c>
      <c r="E443" s="450" t="s">
        <v>663</v>
      </c>
      <c r="F443" s="449" t="s">
        <v>403</v>
      </c>
      <c r="G443" s="450" t="s">
        <v>404</v>
      </c>
      <c r="H443" s="450">
        <v>9</v>
      </c>
      <c r="I443" s="450" t="s">
        <v>70</v>
      </c>
      <c r="J443" s="459">
        <v>130</v>
      </c>
      <c r="K443" s="460">
        <v>1170</v>
      </c>
      <c r="L443" s="463" t="s">
        <v>136</v>
      </c>
      <c r="M443" s="463"/>
      <c r="N443" s="463"/>
      <c r="O443" s="462"/>
    </row>
    <row r="444" hidden="1" customHeight="1" spans="1:15">
      <c r="A444" s="446">
        <v>293</v>
      </c>
      <c r="B444" s="446" t="s">
        <v>346</v>
      </c>
      <c r="C444" s="446" t="s">
        <v>57</v>
      </c>
      <c r="D444" s="446" t="s">
        <v>401</v>
      </c>
      <c r="E444" s="450" t="s">
        <v>664</v>
      </c>
      <c r="F444" s="449" t="s">
        <v>403</v>
      </c>
      <c r="G444" s="450" t="s">
        <v>404</v>
      </c>
      <c r="H444" s="450">
        <v>4</v>
      </c>
      <c r="I444" s="450" t="s">
        <v>70</v>
      </c>
      <c r="J444" s="459">
        <v>180</v>
      </c>
      <c r="K444" s="460">
        <v>720</v>
      </c>
      <c r="L444" s="463" t="s">
        <v>136</v>
      </c>
      <c r="M444" s="463"/>
      <c r="N444" s="463"/>
      <c r="O444" s="462"/>
    </row>
    <row r="445" hidden="1" customHeight="1" spans="1:15">
      <c r="A445" s="446">
        <v>294</v>
      </c>
      <c r="B445" s="446" t="s">
        <v>346</v>
      </c>
      <c r="C445" s="446" t="s">
        <v>57</v>
      </c>
      <c r="D445" s="446" t="s">
        <v>401</v>
      </c>
      <c r="E445" s="450" t="s">
        <v>665</v>
      </c>
      <c r="F445" s="449" t="s">
        <v>403</v>
      </c>
      <c r="G445" s="450" t="s">
        <v>404</v>
      </c>
      <c r="H445" s="450">
        <v>8</v>
      </c>
      <c r="I445" s="450" t="s">
        <v>70</v>
      </c>
      <c r="J445" s="459">
        <v>180</v>
      </c>
      <c r="K445" s="460">
        <v>1440</v>
      </c>
      <c r="L445" s="463" t="s">
        <v>136</v>
      </c>
      <c r="M445" s="463"/>
      <c r="N445" s="463"/>
      <c r="O445" s="462"/>
    </row>
    <row r="446" hidden="1" customHeight="1" spans="1:15">
      <c r="A446" s="446">
        <v>295</v>
      </c>
      <c r="B446" s="446" t="s">
        <v>346</v>
      </c>
      <c r="C446" s="446" t="s">
        <v>57</v>
      </c>
      <c r="D446" s="446" t="s">
        <v>401</v>
      </c>
      <c r="E446" s="450" t="s">
        <v>666</v>
      </c>
      <c r="F446" s="449" t="s">
        <v>403</v>
      </c>
      <c r="G446" s="450" t="s">
        <v>404</v>
      </c>
      <c r="H446" s="450">
        <v>6</v>
      </c>
      <c r="I446" s="450" t="s">
        <v>70</v>
      </c>
      <c r="J446" s="459">
        <v>280</v>
      </c>
      <c r="K446" s="460">
        <v>1680</v>
      </c>
      <c r="L446" s="463" t="s">
        <v>136</v>
      </c>
      <c r="M446" s="463"/>
      <c r="N446" s="463"/>
      <c r="O446" s="462"/>
    </row>
    <row r="447" hidden="1" customHeight="1" spans="1:15">
      <c r="A447" s="446">
        <v>296</v>
      </c>
      <c r="B447" s="446" t="s">
        <v>346</v>
      </c>
      <c r="C447" s="446" t="s">
        <v>57</v>
      </c>
      <c r="D447" s="446" t="s">
        <v>401</v>
      </c>
      <c r="E447" s="450" t="s">
        <v>667</v>
      </c>
      <c r="F447" s="449" t="s">
        <v>403</v>
      </c>
      <c r="G447" s="450" t="s">
        <v>404</v>
      </c>
      <c r="H447" s="450">
        <v>9</v>
      </c>
      <c r="I447" s="450" t="s">
        <v>70</v>
      </c>
      <c r="J447" s="459">
        <v>180</v>
      </c>
      <c r="K447" s="460">
        <v>1620</v>
      </c>
      <c r="L447" s="463" t="s">
        <v>136</v>
      </c>
      <c r="M447" s="463"/>
      <c r="N447" s="463"/>
      <c r="O447" s="462"/>
    </row>
    <row r="448" hidden="1" customHeight="1" spans="1:15">
      <c r="A448" s="446">
        <v>297</v>
      </c>
      <c r="B448" s="446" t="s">
        <v>346</v>
      </c>
      <c r="C448" s="446" t="s">
        <v>57</v>
      </c>
      <c r="D448" s="446" t="s">
        <v>401</v>
      </c>
      <c r="E448" s="450" t="s">
        <v>668</v>
      </c>
      <c r="F448" s="449" t="s">
        <v>403</v>
      </c>
      <c r="G448" s="450" t="s">
        <v>404</v>
      </c>
      <c r="H448" s="450">
        <v>8</v>
      </c>
      <c r="I448" s="450" t="s">
        <v>70</v>
      </c>
      <c r="J448" s="459">
        <v>360</v>
      </c>
      <c r="K448" s="460">
        <v>2880</v>
      </c>
      <c r="L448" s="463" t="s">
        <v>136</v>
      </c>
      <c r="M448" s="463"/>
      <c r="N448" s="463"/>
      <c r="O448" s="462"/>
    </row>
    <row r="449" hidden="1" customHeight="1" spans="1:15">
      <c r="A449" s="446">
        <v>298</v>
      </c>
      <c r="B449" s="446" t="s">
        <v>346</v>
      </c>
      <c r="C449" s="446" t="s">
        <v>57</v>
      </c>
      <c r="D449" s="446" t="s">
        <v>401</v>
      </c>
      <c r="E449" s="450" t="s">
        <v>669</v>
      </c>
      <c r="F449" s="449" t="s">
        <v>403</v>
      </c>
      <c r="G449" s="450" t="s">
        <v>404</v>
      </c>
      <c r="H449" s="450">
        <v>11</v>
      </c>
      <c r="I449" s="450" t="s">
        <v>70</v>
      </c>
      <c r="J449" s="459">
        <v>260</v>
      </c>
      <c r="K449" s="460">
        <v>2860</v>
      </c>
      <c r="L449" s="463" t="s">
        <v>136</v>
      </c>
      <c r="M449" s="463"/>
      <c r="N449" s="463"/>
      <c r="O449" s="462"/>
    </row>
    <row r="450" hidden="1" customHeight="1" spans="1:15">
      <c r="A450" s="446">
        <v>299</v>
      </c>
      <c r="B450" s="446" t="s">
        <v>346</v>
      </c>
      <c r="C450" s="446" t="s">
        <v>57</v>
      </c>
      <c r="D450" s="446" t="s">
        <v>401</v>
      </c>
      <c r="E450" s="450" t="s">
        <v>670</v>
      </c>
      <c r="F450" s="449" t="s">
        <v>403</v>
      </c>
      <c r="G450" s="450" t="s">
        <v>404</v>
      </c>
      <c r="H450" s="450">
        <v>9</v>
      </c>
      <c r="I450" s="450" t="s">
        <v>70</v>
      </c>
      <c r="J450" s="459">
        <v>530</v>
      </c>
      <c r="K450" s="460">
        <v>4770</v>
      </c>
      <c r="L450" s="463" t="s">
        <v>136</v>
      </c>
      <c r="M450" s="463"/>
      <c r="N450" s="463"/>
      <c r="O450" s="462"/>
    </row>
    <row r="451" hidden="1" customHeight="1" spans="1:15">
      <c r="A451" s="446">
        <v>300</v>
      </c>
      <c r="B451" s="446" t="s">
        <v>346</v>
      </c>
      <c r="C451" s="446" t="s">
        <v>57</v>
      </c>
      <c r="D451" s="446" t="s">
        <v>401</v>
      </c>
      <c r="E451" s="450" t="s">
        <v>671</v>
      </c>
      <c r="F451" s="449" t="s">
        <v>403</v>
      </c>
      <c r="G451" s="450" t="s">
        <v>404</v>
      </c>
      <c r="H451" s="450" t="s">
        <v>405</v>
      </c>
      <c r="I451" s="450" t="s">
        <v>70</v>
      </c>
      <c r="J451" s="459">
        <v>50</v>
      </c>
      <c r="K451" s="460">
        <v>450</v>
      </c>
      <c r="L451" s="463" t="s">
        <v>136</v>
      </c>
      <c r="M451" s="463"/>
      <c r="N451" s="463"/>
      <c r="O451" s="462"/>
    </row>
    <row r="452" hidden="1" customHeight="1" spans="1:15">
      <c r="A452" s="446">
        <v>301</v>
      </c>
      <c r="B452" s="446" t="s">
        <v>346</v>
      </c>
      <c r="C452" s="446" t="s">
        <v>57</v>
      </c>
      <c r="D452" s="446" t="s">
        <v>401</v>
      </c>
      <c r="E452" s="450" t="s">
        <v>672</v>
      </c>
      <c r="F452" s="449" t="s">
        <v>403</v>
      </c>
      <c r="G452" s="450" t="s">
        <v>404</v>
      </c>
      <c r="H452" s="450" t="s">
        <v>351</v>
      </c>
      <c r="I452" s="450" t="s">
        <v>70</v>
      </c>
      <c r="J452" s="459">
        <v>420</v>
      </c>
      <c r="K452" s="460">
        <v>4200</v>
      </c>
      <c r="L452" s="463" t="s">
        <v>136</v>
      </c>
      <c r="M452" s="463"/>
      <c r="N452" s="463"/>
      <c r="O452" s="462"/>
    </row>
    <row r="453" hidden="1" customHeight="1" spans="1:15">
      <c r="A453" s="446">
        <v>302</v>
      </c>
      <c r="B453" s="446" t="s">
        <v>346</v>
      </c>
      <c r="C453" s="446" t="s">
        <v>57</v>
      </c>
      <c r="D453" s="446" t="s">
        <v>401</v>
      </c>
      <c r="E453" s="450" t="s">
        <v>673</v>
      </c>
      <c r="F453" s="449" t="s">
        <v>403</v>
      </c>
      <c r="G453" s="450" t="s">
        <v>404</v>
      </c>
      <c r="H453" s="450" t="s">
        <v>377</v>
      </c>
      <c r="I453" s="450" t="s">
        <v>70</v>
      </c>
      <c r="J453" s="459">
        <v>420</v>
      </c>
      <c r="K453" s="460">
        <v>3360</v>
      </c>
      <c r="L453" s="463" t="s">
        <v>136</v>
      </c>
      <c r="M453" s="463"/>
      <c r="N453" s="463"/>
      <c r="O453" s="462"/>
    </row>
    <row r="454" hidden="1" customHeight="1" spans="1:15">
      <c r="A454" s="446">
        <v>303</v>
      </c>
      <c r="B454" s="446" t="s">
        <v>346</v>
      </c>
      <c r="C454" s="446" t="s">
        <v>57</v>
      </c>
      <c r="D454" s="446" t="s">
        <v>401</v>
      </c>
      <c r="E454" s="450" t="s">
        <v>674</v>
      </c>
      <c r="F454" s="449" t="s">
        <v>403</v>
      </c>
      <c r="G454" s="450" t="s">
        <v>404</v>
      </c>
      <c r="H454" s="450" t="s">
        <v>357</v>
      </c>
      <c r="I454" s="450" t="s">
        <v>70</v>
      </c>
      <c r="J454" s="459">
        <v>460</v>
      </c>
      <c r="K454" s="460">
        <v>2760</v>
      </c>
      <c r="L454" s="463" t="s">
        <v>136</v>
      </c>
      <c r="M454" s="463"/>
      <c r="N454" s="463"/>
      <c r="O454" s="462"/>
    </row>
    <row r="455" hidden="1" customHeight="1" spans="1:15">
      <c r="A455" s="446">
        <v>304</v>
      </c>
      <c r="B455" s="446" t="s">
        <v>346</v>
      </c>
      <c r="C455" s="446" t="s">
        <v>57</v>
      </c>
      <c r="D455" s="446" t="s">
        <v>401</v>
      </c>
      <c r="E455" s="450" t="s">
        <v>675</v>
      </c>
      <c r="F455" s="449" t="s">
        <v>403</v>
      </c>
      <c r="G455" s="450" t="s">
        <v>404</v>
      </c>
      <c r="H455" s="450" t="s">
        <v>405</v>
      </c>
      <c r="I455" s="450" t="s">
        <v>70</v>
      </c>
      <c r="J455" s="459">
        <v>360</v>
      </c>
      <c r="K455" s="460">
        <v>3240</v>
      </c>
      <c r="L455" s="463" t="s">
        <v>136</v>
      </c>
      <c r="M455" s="463"/>
      <c r="N455" s="463"/>
      <c r="O455" s="462"/>
    </row>
    <row r="456" hidden="1" customHeight="1" spans="1:15">
      <c r="A456" s="446">
        <v>305</v>
      </c>
      <c r="B456" s="446" t="s">
        <v>346</v>
      </c>
      <c r="C456" s="446" t="s">
        <v>57</v>
      </c>
      <c r="D456" s="446" t="s">
        <v>401</v>
      </c>
      <c r="E456" s="450" t="s">
        <v>676</v>
      </c>
      <c r="F456" s="449" t="s">
        <v>403</v>
      </c>
      <c r="G456" s="450" t="s">
        <v>404</v>
      </c>
      <c r="H456" s="450" t="s">
        <v>405</v>
      </c>
      <c r="I456" s="450" t="s">
        <v>70</v>
      </c>
      <c r="J456" s="459">
        <v>260</v>
      </c>
      <c r="K456" s="460">
        <v>2340</v>
      </c>
      <c r="L456" s="463" t="s">
        <v>136</v>
      </c>
      <c r="M456" s="463"/>
      <c r="N456" s="463"/>
      <c r="O456" s="462"/>
    </row>
    <row r="457" hidden="1" customHeight="1" spans="1:15">
      <c r="A457" s="446">
        <v>306</v>
      </c>
      <c r="B457" s="446" t="s">
        <v>346</v>
      </c>
      <c r="C457" s="446" t="s">
        <v>57</v>
      </c>
      <c r="D457" s="446" t="s">
        <v>401</v>
      </c>
      <c r="E457" s="450" t="s">
        <v>677</v>
      </c>
      <c r="F457" s="449" t="s">
        <v>403</v>
      </c>
      <c r="G457" s="450" t="s">
        <v>404</v>
      </c>
      <c r="H457" s="450">
        <v>8</v>
      </c>
      <c r="I457" s="450" t="s">
        <v>70</v>
      </c>
      <c r="J457" s="459">
        <v>80</v>
      </c>
      <c r="K457" s="460">
        <v>640</v>
      </c>
      <c r="L457" s="463" t="s">
        <v>136</v>
      </c>
      <c r="M457" s="463"/>
      <c r="N457" s="463"/>
      <c r="O457" s="462"/>
    </row>
    <row r="458" hidden="1" customHeight="1" spans="1:15">
      <c r="A458" s="446">
        <v>307</v>
      </c>
      <c r="B458" s="446" t="s">
        <v>346</v>
      </c>
      <c r="C458" s="446" t="s">
        <v>57</v>
      </c>
      <c r="D458" s="446" t="s">
        <v>401</v>
      </c>
      <c r="E458" s="450" t="s">
        <v>678</v>
      </c>
      <c r="F458" s="449" t="s">
        <v>403</v>
      </c>
      <c r="G458" s="450" t="s">
        <v>404</v>
      </c>
      <c r="H458" s="450">
        <v>5</v>
      </c>
      <c r="I458" s="450" t="s">
        <v>70</v>
      </c>
      <c r="J458" s="459">
        <v>420</v>
      </c>
      <c r="K458" s="460">
        <v>2100</v>
      </c>
      <c r="L458" s="463" t="s">
        <v>136</v>
      </c>
      <c r="M458" s="463"/>
      <c r="N458" s="463"/>
      <c r="O458" s="462"/>
    </row>
    <row r="459" hidden="1" customHeight="1" spans="1:15">
      <c r="A459" s="446">
        <v>308</v>
      </c>
      <c r="B459" s="446" t="s">
        <v>346</v>
      </c>
      <c r="C459" s="446" t="s">
        <v>57</v>
      </c>
      <c r="D459" s="446" t="s">
        <v>401</v>
      </c>
      <c r="E459" s="450" t="s">
        <v>679</v>
      </c>
      <c r="F459" s="449" t="s">
        <v>403</v>
      </c>
      <c r="G459" s="450" t="s">
        <v>404</v>
      </c>
      <c r="H459" s="450">
        <v>4</v>
      </c>
      <c r="I459" s="450" t="s">
        <v>70</v>
      </c>
      <c r="J459" s="459">
        <v>60</v>
      </c>
      <c r="K459" s="460">
        <v>240</v>
      </c>
      <c r="L459" s="463" t="s">
        <v>136</v>
      </c>
      <c r="M459" s="463"/>
      <c r="N459" s="463"/>
      <c r="O459" s="462"/>
    </row>
    <row r="460" hidden="1" customHeight="1" spans="1:15">
      <c r="A460" s="446">
        <v>309</v>
      </c>
      <c r="B460" s="446" t="s">
        <v>346</v>
      </c>
      <c r="C460" s="446" t="s">
        <v>57</v>
      </c>
      <c r="D460" s="446" t="s">
        <v>401</v>
      </c>
      <c r="E460" s="450" t="s">
        <v>680</v>
      </c>
      <c r="F460" s="449" t="s">
        <v>403</v>
      </c>
      <c r="G460" s="450" t="s">
        <v>404</v>
      </c>
      <c r="H460" s="450">
        <v>9</v>
      </c>
      <c r="I460" s="450" t="s">
        <v>70</v>
      </c>
      <c r="J460" s="459">
        <v>30</v>
      </c>
      <c r="K460" s="460">
        <v>270</v>
      </c>
      <c r="L460" s="463" t="s">
        <v>136</v>
      </c>
      <c r="M460" s="463"/>
      <c r="N460" s="463"/>
      <c r="O460" s="462"/>
    </row>
    <row r="461" hidden="1" customHeight="1" spans="1:15">
      <c r="A461" s="446">
        <v>310</v>
      </c>
      <c r="B461" s="446" t="s">
        <v>346</v>
      </c>
      <c r="C461" s="446" t="s">
        <v>57</v>
      </c>
      <c r="D461" s="446" t="s">
        <v>401</v>
      </c>
      <c r="E461" s="450" t="s">
        <v>681</v>
      </c>
      <c r="F461" s="449" t="s">
        <v>403</v>
      </c>
      <c r="G461" s="450" t="s">
        <v>404</v>
      </c>
      <c r="H461" s="450">
        <v>6</v>
      </c>
      <c r="I461" s="450" t="s">
        <v>70</v>
      </c>
      <c r="J461" s="459">
        <v>40</v>
      </c>
      <c r="K461" s="460">
        <v>240</v>
      </c>
      <c r="L461" s="463" t="s">
        <v>136</v>
      </c>
      <c r="M461" s="463"/>
      <c r="N461" s="463"/>
      <c r="O461" s="462"/>
    </row>
    <row r="462" hidden="1" customHeight="1" spans="1:15">
      <c r="A462" s="446">
        <v>311</v>
      </c>
      <c r="B462" s="446" t="s">
        <v>346</v>
      </c>
      <c r="C462" s="446" t="s">
        <v>57</v>
      </c>
      <c r="D462" s="446" t="s">
        <v>401</v>
      </c>
      <c r="E462" s="450" t="s">
        <v>682</v>
      </c>
      <c r="F462" s="449" t="s">
        <v>403</v>
      </c>
      <c r="G462" s="450" t="s">
        <v>404</v>
      </c>
      <c r="H462" s="450">
        <v>9</v>
      </c>
      <c r="I462" s="450" t="s">
        <v>70</v>
      </c>
      <c r="J462" s="459">
        <v>165</v>
      </c>
      <c r="K462" s="460">
        <v>1485</v>
      </c>
      <c r="L462" s="463" t="s">
        <v>136</v>
      </c>
      <c r="M462" s="463"/>
      <c r="N462" s="463"/>
      <c r="O462" s="462"/>
    </row>
    <row r="463" hidden="1" customHeight="1" spans="1:15">
      <c r="A463" s="446">
        <v>312</v>
      </c>
      <c r="B463" s="446" t="s">
        <v>346</v>
      </c>
      <c r="C463" s="446" t="s">
        <v>57</v>
      </c>
      <c r="D463" s="446" t="s">
        <v>401</v>
      </c>
      <c r="E463" s="450" t="s">
        <v>683</v>
      </c>
      <c r="F463" s="449" t="s">
        <v>403</v>
      </c>
      <c r="G463" s="450" t="s">
        <v>404</v>
      </c>
      <c r="H463" s="450">
        <v>8</v>
      </c>
      <c r="I463" s="450" t="s">
        <v>70</v>
      </c>
      <c r="J463" s="459">
        <v>760</v>
      </c>
      <c r="K463" s="460">
        <v>6080</v>
      </c>
      <c r="L463" s="463" t="s">
        <v>136</v>
      </c>
      <c r="M463" s="463"/>
      <c r="N463" s="463"/>
      <c r="O463" s="462"/>
    </row>
    <row r="464" hidden="1" customHeight="1" spans="1:15">
      <c r="A464" s="446">
        <v>313</v>
      </c>
      <c r="B464" s="446" t="s">
        <v>346</v>
      </c>
      <c r="C464" s="446" t="s">
        <v>57</v>
      </c>
      <c r="D464" s="446" t="s">
        <v>401</v>
      </c>
      <c r="E464" s="450" t="s">
        <v>684</v>
      </c>
      <c r="F464" s="449" t="s">
        <v>403</v>
      </c>
      <c r="G464" s="450" t="s">
        <v>404</v>
      </c>
      <c r="H464" s="450">
        <v>8</v>
      </c>
      <c r="I464" s="450" t="s">
        <v>70</v>
      </c>
      <c r="J464" s="459">
        <v>100</v>
      </c>
      <c r="K464" s="460">
        <v>800</v>
      </c>
      <c r="L464" s="463" t="s">
        <v>136</v>
      </c>
      <c r="M464" s="463"/>
      <c r="N464" s="463"/>
      <c r="O464" s="462"/>
    </row>
    <row r="465" hidden="1" customHeight="1" spans="1:15">
      <c r="A465" s="446">
        <v>314</v>
      </c>
      <c r="B465" s="446" t="s">
        <v>346</v>
      </c>
      <c r="C465" s="446" t="s">
        <v>57</v>
      </c>
      <c r="D465" s="446" t="s">
        <v>401</v>
      </c>
      <c r="E465" s="450" t="s">
        <v>685</v>
      </c>
      <c r="F465" s="449" t="s">
        <v>403</v>
      </c>
      <c r="G465" s="450" t="s">
        <v>404</v>
      </c>
      <c r="H465" s="450">
        <v>6</v>
      </c>
      <c r="I465" s="450" t="s">
        <v>70</v>
      </c>
      <c r="J465" s="459">
        <v>10</v>
      </c>
      <c r="K465" s="460">
        <v>60</v>
      </c>
      <c r="L465" s="463" t="s">
        <v>136</v>
      </c>
      <c r="M465" s="463"/>
      <c r="N465" s="463"/>
      <c r="O465" s="462"/>
    </row>
    <row r="466" hidden="1" customHeight="1" spans="1:15">
      <c r="A466" s="446">
        <v>315</v>
      </c>
      <c r="B466" s="446" t="s">
        <v>346</v>
      </c>
      <c r="C466" s="446" t="s">
        <v>57</v>
      </c>
      <c r="D466" s="446" t="s">
        <v>401</v>
      </c>
      <c r="E466" s="450" t="s">
        <v>686</v>
      </c>
      <c r="F466" s="449" t="s">
        <v>403</v>
      </c>
      <c r="G466" s="450" t="s">
        <v>404</v>
      </c>
      <c r="H466" s="450">
        <v>9</v>
      </c>
      <c r="I466" s="450" t="s">
        <v>70</v>
      </c>
      <c r="J466" s="459">
        <v>165</v>
      </c>
      <c r="K466" s="460">
        <v>1485</v>
      </c>
      <c r="L466" s="463" t="s">
        <v>136</v>
      </c>
      <c r="M466" s="463"/>
      <c r="N466" s="463"/>
      <c r="O466" s="462"/>
    </row>
    <row r="467" hidden="1" customHeight="1" spans="1:15">
      <c r="A467" s="446">
        <v>316</v>
      </c>
      <c r="B467" s="446" t="s">
        <v>346</v>
      </c>
      <c r="C467" s="446" t="s">
        <v>57</v>
      </c>
      <c r="D467" s="446" t="s">
        <v>401</v>
      </c>
      <c r="E467" s="450" t="s">
        <v>687</v>
      </c>
      <c r="F467" s="449" t="s">
        <v>403</v>
      </c>
      <c r="G467" s="450" t="s">
        <v>404</v>
      </c>
      <c r="H467" s="450">
        <v>8</v>
      </c>
      <c r="I467" s="450" t="s">
        <v>70</v>
      </c>
      <c r="J467" s="459">
        <v>90</v>
      </c>
      <c r="K467" s="460">
        <v>720</v>
      </c>
      <c r="L467" s="463" t="s">
        <v>136</v>
      </c>
      <c r="M467" s="463"/>
      <c r="N467" s="463"/>
      <c r="O467" s="462"/>
    </row>
    <row r="468" hidden="1" customHeight="1" spans="1:15">
      <c r="A468" s="446">
        <v>317</v>
      </c>
      <c r="B468" s="446" t="s">
        <v>346</v>
      </c>
      <c r="C468" s="446" t="s">
        <v>57</v>
      </c>
      <c r="D468" s="446" t="s">
        <v>401</v>
      </c>
      <c r="E468" s="450" t="s">
        <v>688</v>
      </c>
      <c r="F468" s="449" t="s">
        <v>403</v>
      </c>
      <c r="G468" s="450" t="s">
        <v>404</v>
      </c>
      <c r="H468" s="450">
        <v>6</v>
      </c>
      <c r="I468" s="450" t="s">
        <v>70</v>
      </c>
      <c r="J468" s="459">
        <v>880</v>
      </c>
      <c r="K468" s="460">
        <v>5280</v>
      </c>
      <c r="L468" s="463" t="s">
        <v>136</v>
      </c>
      <c r="M468" s="463"/>
      <c r="N468" s="463"/>
      <c r="O468" s="462"/>
    </row>
    <row r="469" hidden="1" customHeight="1" spans="1:15">
      <c r="A469" s="446">
        <v>318</v>
      </c>
      <c r="B469" s="446" t="s">
        <v>346</v>
      </c>
      <c r="C469" s="446" t="s">
        <v>57</v>
      </c>
      <c r="D469" s="446" t="s">
        <v>401</v>
      </c>
      <c r="E469" s="450" t="s">
        <v>689</v>
      </c>
      <c r="F469" s="449" t="s">
        <v>403</v>
      </c>
      <c r="G469" s="450" t="s">
        <v>404</v>
      </c>
      <c r="H469" s="450">
        <v>9</v>
      </c>
      <c r="I469" s="450" t="s">
        <v>70</v>
      </c>
      <c r="J469" s="459">
        <v>460</v>
      </c>
      <c r="K469" s="460">
        <v>4140</v>
      </c>
      <c r="L469" s="463" t="s">
        <v>136</v>
      </c>
      <c r="M469" s="463"/>
      <c r="N469" s="463"/>
      <c r="O469" s="462"/>
    </row>
    <row r="470" hidden="1" customHeight="1" spans="1:15">
      <c r="A470" s="446">
        <v>319</v>
      </c>
      <c r="B470" s="446" t="s">
        <v>346</v>
      </c>
      <c r="C470" s="446" t="s">
        <v>57</v>
      </c>
      <c r="D470" s="446" t="s">
        <v>401</v>
      </c>
      <c r="E470" s="450" t="s">
        <v>690</v>
      </c>
      <c r="F470" s="449" t="s">
        <v>403</v>
      </c>
      <c r="G470" s="450" t="s">
        <v>404</v>
      </c>
      <c r="H470" s="450" t="s">
        <v>405</v>
      </c>
      <c r="I470" s="450" t="s">
        <v>70</v>
      </c>
      <c r="J470" s="459">
        <v>280</v>
      </c>
      <c r="K470" s="460">
        <v>2520</v>
      </c>
      <c r="L470" s="463" t="s">
        <v>136</v>
      </c>
      <c r="M470" s="463"/>
      <c r="N470" s="463"/>
      <c r="O470" s="462"/>
    </row>
    <row r="471" hidden="1" customHeight="1" spans="1:15">
      <c r="A471" s="446">
        <v>320</v>
      </c>
      <c r="B471" s="446" t="s">
        <v>346</v>
      </c>
      <c r="C471" s="446" t="s">
        <v>57</v>
      </c>
      <c r="D471" s="446" t="s">
        <v>401</v>
      </c>
      <c r="E471" s="450" t="s">
        <v>691</v>
      </c>
      <c r="F471" s="449" t="s">
        <v>403</v>
      </c>
      <c r="G471" s="450" t="s">
        <v>404</v>
      </c>
      <c r="H471" s="450" t="s">
        <v>539</v>
      </c>
      <c r="I471" s="450" t="s">
        <v>70</v>
      </c>
      <c r="J471" s="459">
        <v>210</v>
      </c>
      <c r="K471" s="460">
        <v>840</v>
      </c>
      <c r="L471" s="463" t="s">
        <v>136</v>
      </c>
      <c r="M471" s="463"/>
      <c r="N471" s="463"/>
      <c r="O471" s="462"/>
    </row>
    <row r="472" hidden="1" customHeight="1" spans="1:15">
      <c r="A472" s="446">
        <v>321</v>
      </c>
      <c r="B472" s="446" t="s">
        <v>346</v>
      </c>
      <c r="C472" s="446" t="s">
        <v>57</v>
      </c>
      <c r="D472" s="446" t="s">
        <v>401</v>
      </c>
      <c r="E472" s="450" t="s">
        <v>692</v>
      </c>
      <c r="F472" s="449" t="s">
        <v>403</v>
      </c>
      <c r="G472" s="450" t="s">
        <v>404</v>
      </c>
      <c r="H472" s="450" t="s">
        <v>357</v>
      </c>
      <c r="I472" s="450" t="s">
        <v>70</v>
      </c>
      <c r="J472" s="459">
        <v>460</v>
      </c>
      <c r="K472" s="460">
        <v>2760</v>
      </c>
      <c r="L472" s="463" t="s">
        <v>136</v>
      </c>
      <c r="M472" s="463"/>
      <c r="N472" s="463"/>
      <c r="O472" s="462"/>
    </row>
    <row r="473" hidden="1" customHeight="1" spans="1:15">
      <c r="A473" s="446">
        <v>322</v>
      </c>
      <c r="B473" s="446" t="s">
        <v>346</v>
      </c>
      <c r="C473" s="446" t="s">
        <v>57</v>
      </c>
      <c r="D473" s="446" t="s">
        <v>401</v>
      </c>
      <c r="E473" s="450" t="s">
        <v>693</v>
      </c>
      <c r="F473" s="449" t="s">
        <v>403</v>
      </c>
      <c r="G473" s="450" t="s">
        <v>404</v>
      </c>
      <c r="H473" s="450" t="s">
        <v>357</v>
      </c>
      <c r="I473" s="450" t="s">
        <v>70</v>
      </c>
      <c r="J473" s="459">
        <v>60</v>
      </c>
      <c r="K473" s="460">
        <v>360</v>
      </c>
      <c r="L473" s="463" t="s">
        <v>136</v>
      </c>
      <c r="M473" s="463"/>
      <c r="N473" s="463"/>
      <c r="O473" s="462"/>
    </row>
    <row r="474" hidden="1" customHeight="1" spans="1:15">
      <c r="A474" s="446">
        <v>323</v>
      </c>
      <c r="B474" s="446" t="s">
        <v>346</v>
      </c>
      <c r="C474" s="446" t="s">
        <v>57</v>
      </c>
      <c r="D474" s="446" t="s">
        <v>401</v>
      </c>
      <c r="E474" s="450" t="s">
        <v>694</v>
      </c>
      <c r="F474" s="449" t="s">
        <v>403</v>
      </c>
      <c r="G474" s="450" t="s">
        <v>404</v>
      </c>
      <c r="H474" s="450" t="s">
        <v>377</v>
      </c>
      <c r="I474" s="450" t="s">
        <v>70</v>
      </c>
      <c r="J474" s="459">
        <v>180</v>
      </c>
      <c r="K474" s="460">
        <v>1440</v>
      </c>
      <c r="L474" s="463" t="s">
        <v>136</v>
      </c>
      <c r="M474" s="463"/>
      <c r="N474" s="463"/>
      <c r="O474" s="462"/>
    </row>
    <row r="475" hidden="1" customHeight="1" spans="1:15">
      <c r="A475" s="446">
        <v>324</v>
      </c>
      <c r="B475" s="446" t="s">
        <v>346</v>
      </c>
      <c r="C475" s="446" t="s">
        <v>57</v>
      </c>
      <c r="D475" s="446" t="s">
        <v>401</v>
      </c>
      <c r="E475" s="450" t="s">
        <v>695</v>
      </c>
      <c r="F475" s="449" t="s">
        <v>403</v>
      </c>
      <c r="G475" s="450" t="s">
        <v>404</v>
      </c>
      <c r="H475" s="450">
        <v>4</v>
      </c>
      <c r="I475" s="450" t="s">
        <v>70</v>
      </c>
      <c r="J475" s="459">
        <v>60</v>
      </c>
      <c r="K475" s="460">
        <v>240</v>
      </c>
      <c r="L475" s="463" t="s">
        <v>136</v>
      </c>
      <c r="M475" s="463"/>
      <c r="N475" s="463"/>
      <c r="O475" s="462"/>
    </row>
    <row r="476" hidden="1" customHeight="1" spans="1:15">
      <c r="A476" s="446">
        <v>325</v>
      </c>
      <c r="B476" s="446" t="s">
        <v>346</v>
      </c>
      <c r="C476" s="446" t="s">
        <v>57</v>
      </c>
      <c r="D476" s="446" t="s">
        <v>401</v>
      </c>
      <c r="E476" s="450" t="s">
        <v>696</v>
      </c>
      <c r="F476" s="449" t="s">
        <v>403</v>
      </c>
      <c r="G476" s="450" t="s">
        <v>404</v>
      </c>
      <c r="H476" s="450">
        <v>6</v>
      </c>
      <c r="I476" s="450" t="s">
        <v>70</v>
      </c>
      <c r="J476" s="459">
        <v>650</v>
      </c>
      <c r="K476" s="460">
        <v>3900</v>
      </c>
      <c r="L476" s="463" t="s">
        <v>136</v>
      </c>
      <c r="M476" s="463"/>
      <c r="N476" s="463"/>
      <c r="O476" s="462"/>
    </row>
    <row r="477" hidden="1" customHeight="1" spans="1:15">
      <c r="A477" s="446">
        <v>326</v>
      </c>
      <c r="B477" s="446" t="s">
        <v>346</v>
      </c>
      <c r="C477" s="446" t="s">
        <v>697</v>
      </c>
      <c r="D477" s="446" t="s">
        <v>698</v>
      </c>
      <c r="E477" s="450" t="s">
        <v>699</v>
      </c>
      <c r="F477" s="449" t="s">
        <v>403</v>
      </c>
      <c r="G477" s="450" t="s">
        <v>404</v>
      </c>
      <c r="H477" s="450">
        <v>16</v>
      </c>
      <c r="I477" s="450" t="s">
        <v>368</v>
      </c>
      <c r="J477" s="459">
        <v>31250</v>
      </c>
      <c r="K477" s="460">
        <v>500000</v>
      </c>
      <c r="L477" s="463" t="s">
        <v>47</v>
      </c>
      <c r="M477" s="463"/>
      <c r="N477" s="463"/>
      <c r="O477" s="462"/>
    </row>
    <row r="478" hidden="1" customHeight="1" spans="1:15">
      <c r="A478" s="446">
        <v>327</v>
      </c>
      <c r="B478" s="446" t="s">
        <v>346</v>
      </c>
      <c r="C478" s="446" t="s">
        <v>700</v>
      </c>
      <c r="D478" s="446" t="s">
        <v>701</v>
      </c>
      <c r="E478" s="450" t="s">
        <v>702</v>
      </c>
      <c r="F478" s="449" t="s">
        <v>403</v>
      </c>
      <c r="G478" s="450" t="s">
        <v>404</v>
      </c>
      <c r="H478" s="450">
        <v>10</v>
      </c>
      <c r="I478" s="450" t="s">
        <v>703</v>
      </c>
      <c r="J478" s="459">
        <v>40</v>
      </c>
      <c r="K478" s="460">
        <v>400</v>
      </c>
      <c r="L478" s="463" t="s">
        <v>47</v>
      </c>
      <c r="M478" s="463"/>
      <c r="N478" s="463"/>
      <c r="O478" s="462"/>
    </row>
    <row r="479" hidden="1" customHeight="1" spans="1:15">
      <c r="A479" s="446">
        <v>328</v>
      </c>
      <c r="B479" s="446" t="s">
        <v>346</v>
      </c>
      <c r="C479" s="446" t="s">
        <v>700</v>
      </c>
      <c r="D479" s="446" t="s">
        <v>701</v>
      </c>
      <c r="E479" s="450" t="s">
        <v>702</v>
      </c>
      <c r="F479" s="449" t="s">
        <v>403</v>
      </c>
      <c r="G479" s="450" t="s">
        <v>404</v>
      </c>
      <c r="H479" s="450">
        <v>10</v>
      </c>
      <c r="I479" s="450" t="s">
        <v>704</v>
      </c>
      <c r="J479" s="459">
        <v>65</v>
      </c>
      <c r="K479" s="460">
        <v>650</v>
      </c>
      <c r="L479" s="463" t="s">
        <v>47</v>
      </c>
      <c r="M479" s="463"/>
      <c r="N479" s="463"/>
      <c r="O479" s="462"/>
    </row>
    <row r="480" hidden="1" customHeight="1" spans="1:15">
      <c r="A480" s="446">
        <v>329</v>
      </c>
      <c r="B480" s="446" t="s">
        <v>346</v>
      </c>
      <c r="C480" s="446" t="s">
        <v>700</v>
      </c>
      <c r="D480" s="446" t="s">
        <v>701</v>
      </c>
      <c r="E480" s="450" t="s">
        <v>705</v>
      </c>
      <c r="F480" s="449" t="s">
        <v>403</v>
      </c>
      <c r="G480" s="450" t="s">
        <v>404</v>
      </c>
      <c r="H480" s="450">
        <v>10</v>
      </c>
      <c r="I480" s="450" t="s">
        <v>706</v>
      </c>
      <c r="J480" s="459">
        <v>150</v>
      </c>
      <c r="K480" s="460">
        <v>1500</v>
      </c>
      <c r="L480" s="463" t="s">
        <v>47</v>
      </c>
      <c r="M480" s="463"/>
      <c r="N480" s="463"/>
      <c r="O480" s="462"/>
    </row>
    <row r="481" hidden="1" customHeight="1" spans="1:15">
      <c r="A481" s="446">
        <v>330</v>
      </c>
      <c r="B481" s="446" t="s">
        <v>346</v>
      </c>
      <c r="C481" s="446" t="s">
        <v>700</v>
      </c>
      <c r="D481" s="446" t="s">
        <v>701</v>
      </c>
      <c r="E481" s="450" t="s">
        <v>707</v>
      </c>
      <c r="F481" s="449" t="s">
        <v>403</v>
      </c>
      <c r="G481" s="450" t="s">
        <v>404</v>
      </c>
      <c r="H481" s="450">
        <v>8</v>
      </c>
      <c r="I481" s="450" t="s">
        <v>704</v>
      </c>
      <c r="J481" s="459">
        <v>18</v>
      </c>
      <c r="K481" s="460">
        <v>144</v>
      </c>
      <c r="L481" s="463" t="s">
        <v>47</v>
      </c>
      <c r="M481" s="463"/>
      <c r="N481" s="463"/>
      <c r="O481" s="462"/>
    </row>
    <row r="482" hidden="1" customHeight="1" spans="1:15">
      <c r="A482" s="446">
        <v>331</v>
      </c>
      <c r="B482" s="446" t="s">
        <v>346</v>
      </c>
      <c r="C482" s="446" t="s">
        <v>700</v>
      </c>
      <c r="D482" s="446" t="s">
        <v>701</v>
      </c>
      <c r="E482" s="450" t="s">
        <v>708</v>
      </c>
      <c r="F482" s="449" t="s">
        <v>403</v>
      </c>
      <c r="G482" s="450" t="s">
        <v>404</v>
      </c>
      <c r="H482" s="450">
        <v>10</v>
      </c>
      <c r="I482" s="450" t="s">
        <v>704</v>
      </c>
      <c r="J482" s="459">
        <v>25</v>
      </c>
      <c r="K482" s="460">
        <v>250</v>
      </c>
      <c r="L482" s="463" t="s">
        <v>47</v>
      </c>
      <c r="M482" s="463"/>
      <c r="N482" s="463"/>
      <c r="O482" s="462"/>
    </row>
    <row r="483" hidden="1" customHeight="1" spans="1:15">
      <c r="A483" s="446">
        <v>332</v>
      </c>
      <c r="B483" s="446" t="s">
        <v>346</v>
      </c>
      <c r="C483" s="446" t="s">
        <v>700</v>
      </c>
      <c r="D483" s="446" t="s">
        <v>701</v>
      </c>
      <c r="E483" s="450" t="s">
        <v>709</v>
      </c>
      <c r="F483" s="449" t="s">
        <v>403</v>
      </c>
      <c r="G483" s="450" t="s">
        <v>404</v>
      </c>
      <c r="H483" s="450">
        <v>10</v>
      </c>
      <c r="I483" s="450" t="s">
        <v>704</v>
      </c>
      <c r="J483" s="459">
        <v>45</v>
      </c>
      <c r="K483" s="460">
        <v>450</v>
      </c>
      <c r="L483" s="463" t="s">
        <v>47</v>
      </c>
      <c r="M483" s="463"/>
      <c r="N483" s="463"/>
      <c r="O483" s="462"/>
    </row>
    <row r="484" hidden="1" customHeight="1" spans="1:15">
      <c r="A484" s="446">
        <v>333</v>
      </c>
      <c r="B484" s="446" t="s">
        <v>346</v>
      </c>
      <c r="C484" s="446" t="s">
        <v>700</v>
      </c>
      <c r="D484" s="446" t="s">
        <v>701</v>
      </c>
      <c r="E484" s="450" t="s">
        <v>710</v>
      </c>
      <c r="F484" s="449" t="s">
        <v>403</v>
      </c>
      <c r="G484" s="450" t="s">
        <v>404</v>
      </c>
      <c r="H484" s="450">
        <v>10</v>
      </c>
      <c r="I484" s="450" t="s">
        <v>711</v>
      </c>
      <c r="J484" s="459">
        <v>270</v>
      </c>
      <c r="K484" s="460">
        <v>2700</v>
      </c>
      <c r="L484" s="463" t="s">
        <v>47</v>
      </c>
      <c r="M484" s="463"/>
      <c r="N484" s="463"/>
      <c r="O484" s="462"/>
    </row>
    <row r="485" hidden="1" customHeight="1" spans="1:15">
      <c r="A485" s="446">
        <v>334</v>
      </c>
      <c r="B485" s="446" t="s">
        <v>346</v>
      </c>
      <c r="C485" s="446" t="s">
        <v>700</v>
      </c>
      <c r="D485" s="446" t="s">
        <v>701</v>
      </c>
      <c r="E485" s="450" t="s">
        <v>712</v>
      </c>
      <c r="F485" s="449" t="s">
        <v>403</v>
      </c>
      <c r="G485" s="450" t="s">
        <v>404</v>
      </c>
      <c r="H485" s="450">
        <v>5</v>
      </c>
      <c r="I485" s="450" t="s">
        <v>703</v>
      </c>
      <c r="J485" s="459">
        <v>45</v>
      </c>
      <c r="K485" s="460">
        <v>225</v>
      </c>
      <c r="L485" s="463" t="s">
        <v>47</v>
      </c>
      <c r="M485" s="463"/>
      <c r="N485" s="463"/>
      <c r="O485" s="462"/>
    </row>
    <row r="486" hidden="1" customHeight="1" spans="1:15">
      <c r="A486" s="446">
        <v>335</v>
      </c>
      <c r="B486" s="446" t="s">
        <v>346</v>
      </c>
      <c r="C486" s="446" t="s">
        <v>700</v>
      </c>
      <c r="D486" s="446" t="s">
        <v>701</v>
      </c>
      <c r="E486" s="450" t="s">
        <v>713</v>
      </c>
      <c r="F486" s="449" t="s">
        <v>403</v>
      </c>
      <c r="G486" s="450" t="s">
        <v>404</v>
      </c>
      <c r="H486" s="450">
        <v>10</v>
      </c>
      <c r="I486" s="450" t="s">
        <v>101</v>
      </c>
      <c r="J486" s="459">
        <v>10.8</v>
      </c>
      <c r="K486" s="460">
        <v>108</v>
      </c>
      <c r="L486" s="463" t="s">
        <v>47</v>
      </c>
      <c r="M486" s="463"/>
      <c r="N486" s="463"/>
      <c r="O486" s="462"/>
    </row>
    <row r="487" hidden="1" customHeight="1" spans="1:15">
      <c r="A487" s="446">
        <v>336</v>
      </c>
      <c r="B487" s="446" t="s">
        <v>346</v>
      </c>
      <c r="C487" s="446" t="s">
        <v>700</v>
      </c>
      <c r="D487" s="446" t="s">
        <v>701</v>
      </c>
      <c r="E487" s="450" t="s">
        <v>714</v>
      </c>
      <c r="F487" s="449" t="s">
        <v>403</v>
      </c>
      <c r="G487" s="450" t="s">
        <v>404</v>
      </c>
      <c r="H487" s="450">
        <v>15</v>
      </c>
      <c r="I487" s="450" t="s">
        <v>704</v>
      </c>
      <c r="J487" s="459">
        <v>45</v>
      </c>
      <c r="K487" s="460">
        <v>675</v>
      </c>
      <c r="L487" s="463" t="s">
        <v>47</v>
      </c>
      <c r="M487" s="463"/>
      <c r="N487" s="463"/>
      <c r="O487" s="462"/>
    </row>
    <row r="488" hidden="1" customHeight="1" spans="1:15">
      <c r="A488" s="446">
        <v>337</v>
      </c>
      <c r="B488" s="446" t="s">
        <v>346</v>
      </c>
      <c r="C488" s="446" t="s">
        <v>700</v>
      </c>
      <c r="D488" s="446" t="s">
        <v>701</v>
      </c>
      <c r="E488" s="450" t="s">
        <v>715</v>
      </c>
      <c r="F488" s="449" t="s">
        <v>403</v>
      </c>
      <c r="G488" s="450" t="s">
        <v>404</v>
      </c>
      <c r="H488" s="450">
        <v>10</v>
      </c>
      <c r="I488" s="450" t="s">
        <v>703</v>
      </c>
      <c r="J488" s="459">
        <v>50</v>
      </c>
      <c r="K488" s="460">
        <v>500</v>
      </c>
      <c r="L488" s="463" t="s">
        <v>47</v>
      </c>
      <c r="M488" s="463"/>
      <c r="N488" s="463"/>
      <c r="O488" s="462"/>
    </row>
    <row r="489" hidden="1" customHeight="1" spans="1:15">
      <c r="A489" s="446">
        <v>338</v>
      </c>
      <c r="B489" s="446" t="s">
        <v>346</v>
      </c>
      <c r="C489" s="446" t="s">
        <v>700</v>
      </c>
      <c r="D489" s="446" t="s">
        <v>701</v>
      </c>
      <c r="E489" s="450" t="s">
        <v>716</v>
      </c>
      <c r="F489" s="449" t="s">
        <v>403</v>
      </c>
      <c r="G489" s="450" t="s">
        <v>404</v>
      </c>
      <c r="H489" s="450">
        <v>10</v>
      </c>
      <c r="I489" s="450" t="s">
        <v>101</v>
      </c>
      <c r="J489" s="459">
        <v>85.5</v>
      </c>
      <c r="K489" s="460">
        <v>855</v>
      </c>
      <c r="L489" s="463" t="s">
        <v>47</v>
      </c>
      <c r="M489" s="463"/>
      <c r="N489" s="463"/>
      <c r="O489" s="462"/>
    </row>
    <row r="490" hidden="1" customHeight="1" spans="1:15">
      <c r="A490" s="446">
        <v>339</v>
      </c>
      <c r="B490" s="446" t="s">
        <v>346</v>
      </c>
      <c r="C490" s="446" t="s">
        <v>700</v>
      </c>
      <c r="D490" s="446" t="s">
        <v>701</v>
      </c>
      <c r="E490" s="450" t="s">
        <v>717</v>
      </c>
      <c r="F490" s="449" t="s">
        <v>403</v>
      </c>
      <c r="G490" s="450" t="s">
        <v>404</v>
      </c>
      <c r="H490" s="450">
        <v>10</v>
      </c>
      <c r="I490" s="450" t="s">
        <v>101</v>
      </c>
      <c r="J490" s="459">
        <v>5</v>
      </c>
      <c r="K490" s="460">
        <v>50</v>
      </c>
      <c r="L490" s="463" t="s">
        <v>47</v>
      </c>
      <c r="M490" s="463"/>
      <c r="N490" s="463"/>
      <c r="O490" s="462"/>
    </row>
    <row r="491" hidden="1" customHeight="1" spans="1:15">
      <c r="A491" s="446">
        <v>340</v>
      </c>
      <c r="B491" s="446" t="s">
        <v>346</v>
      </c>
      <c r="C491" s="446" t="s">
        <v>700</v>
      </c>
      <c r="D491" s="446" t="s">
        <v>701</v>
      </c>
      <c r="E491" s="450" t="s">
        <v>718</v>
      </c>
      <c r="F491" s="449" t="s">
        <v>403</v>
      </c>
      <c r="G491" s="450" t="s">
        <v>404</v>
      </c>
      <c r="H491" s="450">
        <v>10</v>
      </c>
      <c r="I491" s="450" t="s">
        <v>703</v>
      </c>
      <c r="J491" s="459">
        <v>225</v>
      </c>
      <c r="K491" s="460">
        <v>2250</v>
      </c>
      <c r="L491" s="463" t="s">
        <v>47</v>
      </c>
      <c r="M491" s="463"/>
      <c r="N491" s="463"/>
      <c r="O491" s="462"/>
    </row>
    <row r="492" hidden="1" customHeight="1" spans="1:15">
      <c r="A492" s="446">
        <v>341</v>
      </c>
      <c r="B492" s="446" t="s">
        <v>346</v>
      </c>
      <c r="C492" s="446" t="s">
        <v>700</v>
      </c>
      <c r="D492" s="446" t="s">
        <v>701</v>
      </c>
      <c r="E492" s="450" t="s">
        <v>719</v>
      </c>
      <c r="F492" s="449" t="s">
        <v>403</v>
      </c>
      <c r="G492" s="450" t="s">
        <v>404</v>
      </c>
      <c r="H492" s="450">
        <v>15</v>
      </c>
      <c r="I492" s="450" t="s">
        <v>101</v>
      </c>
      <c r="J492" s="459">
        <v>165</v>
      </c>
      <c r="K492" s="460">
        <v>2475</v>
      </c>
      <c r="L492" s="463" t="s">
        <v>47</v>
      </c>
      <c r="M492" s="463"/>
      <c r="N492" s="463"/>
      <c r="O492" s="462"/>
    </row>
    <row r="493" hidden="1" customHeight="1" spans="1:15">
      <c r="A493" s="446">
        <v>342</v>
      </c>
      <c r="B493" s="446" t="s">
        <v>346</v>
      </c>
      <c r="C493" s="446" t="s">
        <v>700</v>
      </c>
      <c r="D493" s="446" t="s">
        <v>701</v>
      </c>
      <c r="E493" s="450" t="s">
        <v>720</v>
      </c>
      <c r="F493" s="449" t="s">
        <v>403</v>
      </c>
      <c r="G493" s="450" t="s">
        <v>404</v>
      </c>
      <c r="H493" s="450">
        <v>10</v>
      </c>
      <c r="I493" s="450" t="s">
        <v>703</v>
      </c>
      <c r="J493" s="459">
        <v>20</v>
      </c>
      <c r="K493" s="460">
        <v>200</v>
      </c>
      <c r="L493" s="463" t="s">
        <v>47</v>
      </c>
      <c r="M493" s="463"/>
      <c r="N493" s="463"/>
      <c r="O493" s="462"/>
    </row>
    <row r="494" hidden="1" customHeight="1" spans="1:15">
      <c r="A494" s="446">
        <v>343</v>
      </c>
      <c r="B494" s="446" t="s">
        <v>346</v>
      </c>
      <c r="C494" s="446" t="s">
        <v>700</v>
      </c>
      <c r="D494" s="446" t="s">
        <v>701</v>
      </c>
      <c r="E494" s="450" t="s">
        <v>721</v>
      </c>
      <c r="F494" s="449" t="s">
        <v>403</v>
      </c>
      <c r="G494" s="450" t="s">
        <v>404</v>
      </c>
      <c r="H494" s="450">
        <v>10</v>
      </c>
      <c r="I494" s="450" t="s">
        <v>101</v>
      </c>
      <c r="J494" s="459">
        <v>6</v>
      </c>
      <c r="K494" s="460">
        <v>60</v>
      </c>
      <c r="L494" s="463" t="s">
        <v>47</v>
      </c>
      <c r="M494" s="463"/>
      <c r="N494" s="463"/>
      <c r="O494" s="462"/>
    </row>
    <row r="495" hidden="1" customHeight="1" spans="1:15">
      <c r="A495" s="446">
        <v>344</v>
      </c>
      <c r="B495" s="446" t="s">
        <v>346</v>
      </c>
      <c r="C495" s="446" t="s">
        <v>700</v>
      </c>
      <c r="D495" s="446" t="s">
        <v>701</v>
      </c>
      <c r="E495" s="450" t="s">
        <v>722</v>
      </c>
      <c r="F495" s="449" t="s">
        <v>403</v>
      </c>
      <c r="G495" s="450" t="s">
        <v>404</v>
      </c>
      <c r="H495" s="450">
        <v>9</v>
      </c>
      <c r="I495" s="450" t="s">
        <v>101</v>
      </c>
      <c r="J495" s="459">
        <v>10.5</v>
      </c>
      <c r="K495" s="460">
        <v>94.5</v>
      </c>
      <c r="L495" s="463" t="s">
        <v>47</v>
      </c>
      <c r="M495" s="463"/>
      <c r="N495" s="463"/>
      <c r="O495" s="462"/>
    </row>
    <row r="496" hidden="1" customHeight="1" spans="1:15">
      <c r="A496" s="446">
        <v>345</v>
      </c>
      <c r="B496" s="446" t="s">
        <v>346</v>
      </c>
      <c r="C496" s="446" t="s">
        <v>700</v>
      </c>
      <c r="D496" s="446" t="s">
        <v>701</v>
      </c>
      <c r="E496" s="450" t="s">
        <v>723</v>
      </c>
      <c r="F496" s="449" t="s">
        <v>403</v>
      </c>
      <c r="G496" s="450" t="s">
        <v>404</v>
      </c>
      <c r="H496" s="450">
        <v>10</v>
      </c>
      <c r="I496" s="450" t="s">
        <v>724</v>
      </c>
      <c r="J496" s="459">
        <v>1.6</v>
      </c>
      <c r="K496" s="460">
        <v>16</v>
      </c>
      <c r="L496" s="463" t="s">
        <v>47</v>
      </c>
      <c r="M496" s="463"/>
      <c r="N496" s="463"/>
      <c r="O496" s="462"/>
    </row>
    <row r="497" hidden="1" customHeight="1" spans="1:15">
      <c r="A497" s="446">
        <v>346</v>
      </c>
      <c r="B497" s="446" t="s">
        <v>346</v>
      </c>
      <c r="C497" s="446" t="s">
        <v>700</v>
      </c>
      <c r="D497" s="446" t="s">
        <v>701</v>
      </c>
      <c r="E497" s="450" t="s">
        <v>725</v>
      </c>
      <c r="F497" s="449" t="s">
        <v>403</v>
      </c>
      <c r="G497" s="450" t="s">
        <v>404</v>
      </c>
      <c r="H497" s="450">
        <v>20</v>
      </c>
      <c r="I497" s="450" t="s">
        <v>101</v>
      </c>
      <c r="J497" s="459">
        <v>8</v>
      </c>
      <c r="K497" s="460">
        <v>160</v>
      </c>
      <c r="L497" s="463" t="s">
        <v>47</v>
      </c>
      <c r="M497" s="463"/>
      <c r="N497" s="463"/>
      <c r="O497" s="462"/>
    </row>
    <row r="498" hidden="1" customHeight="1" spans="1:15">
      <c r="A498" s="446">
        <v>347</v>
      </c>
      <c r="B498" s="446" t="s">
        <v>346</v>
      </c>
      <c r="C498" s="446" t="s">
        <v>700</v>
      </c>
      <c r="D498" s="446" t="s">
        <v>701</v>
      </c>
      <c r="E498" s="450" t="s">
        <v>726</v>
      </c>
      <c r="F498" s="449" t="s">
        <v>403</v>
      </c>
      <c r="G498" s="450" t="s">
        <v>404</v>
      </c>
      <c r="H498" s="450">
        <v>10</v>
      </c>
      <c r="I498" s="450" t="s">
        <v>101</v>
      </c>
      <c r="J498" s="459">
        <v>7</v>
      </c>
      <c r="K498" s="460">
        <v>70</v>
      </c>
      <c r="L498" s="463" t="s">
        <v>47</v>
      </c>
      <c r="M498" s="463"/>
      <c r="N498" s="463"/>
      <c r="O498" s="462"/>
    </row>
    <row r="499" hidden="1" customHeight="1" spans="1:15">
      <c r="A499" s="446">
        <v>348</v>
      </c>
      <c r="B499" s="446" t="s">
        <v>346</v>
      </c>
      <c r="C499" s="446" t="s">
        <v>700</v>
      </c>
      <c r="D499" s="446" t="s">
        <v>701</v>
      </c>
      <c r="E499" s="450" t="s">
        <v>727</v>
      </c>
      <c r="F499" s="449" t="s">
        <v>403</v>
      </c>
      <c r="G499" s="450" t="s">
        <v>404</v>
      </c>
      <c r="H499" s="450">
        <v>10</v>
      </c>
      <c r="I499" s="450" t="s">
        <v>703</v>
      </c>
      <c r="J499" s="459">
        <v>85</v>
      </c>
      <c r="K499" s="460">
        <v>850</v>
      </c>
      <c r="L499" s="463" t="s">
        <v>47</v>
      </c>
      <c r="M499" s="463"/>
      <c r="N499" s="463"/>
      <c r="O499" s="462"/>
    </row>
    <row r="500" hidden="1" customHeight="1" spans="1:15">
      <c r="A500" s="446">
        <v>349</v>
      </c>
      <c r="B500" s="446" t="s">
        <v>346</v>
      </c>
      <c r="C500" s="446" t="s">
        <v>700</v>
      </c>
      <c r="D500" s="446" t="s">
        <v>701</v>
      </c>
      <c r="E500" s="450" t="s">
        <v>728</v>
      </c>
      <c r="F500" s="449" t="s">
        <v>403</v>
      </c>
      <c r="G500" s="450" t="s">
        <v>404</v>
      </c>
      <c r="H500" s="450">
        <v>10</v>
      </c>
      <c r="I500" s="450" t="s">
        <v>703</v>
      </c>
      <c r="J500" s="459">
        <v>22</v>
      </c>
      <c r="K500" s="460">
        <v>220</v>
      </c>
      <c r="L500" s="463" t="s">
        <v>47</v>
      </c>
      <c r="M500" s="463"/>
      <c r="N500" s="463"/>
      <c r="O500" s="462"/>
    </row>
    <row r="501" hidden="1" customHeight="1" spans="1:15">
      <c r="A501" s="446">
        <v>350</v>
      </c>
      <c r="B501" s="446" t="s">
        <v>346</v>
      </c>
      <c r="C501" s="446" t="s">
        <v>700</v>
      </c>
      <c r="D501" s="446" t="s">
        <v>701</v>
      </c>
      <c r="E501" s="450" t="s">
        <v>729</v>
      </c>
      <c r="F501" s="449" t="s">
        <v>403</v>
      </c>
      <c r="G501" s="450" t="s">
        <v>404</v>
      </c>
      <c r="H501" s="450">
        <v>5</v>
      </c>
      <c r="I501" s="450" t="s">
        <v>101</v>
      </c>
      <c r="J501" s="459">
        <v>400</v>
      </c>
      <c r="K501" s="460">
        <v>2000</v>
      </c>
      <c r="L501" s="463" t="s">
        <v>47</v>
      </c>
      <c r="M501" s="463"/>
      <c r="N501" s="463"/>
      <c r="O501" s="462"/>
    </row>
    <row r="502" hidden="1" customHeight="1" spans="1:15">
      <c r="A502" s="446">
        <v>351</v>
      </c>
      <c r="B502" s="446" t="s">
        <v>346</v>
      </c>
      <c r="C502" s="446" t="s">
        <v>700</v>
      </c>
      <c r="D502" s="446" t="s">
        <v>701</v>
      </c>
      <c r="E502" s="450" t="s">
        <v>730</v>
      </c>
      <c r="F502" s="449" t="s">
        <v>403</v>
      </c>
      <c r="G502" s="450" t="s">
        <v>404</v>
      </c>
      <c r="H502" s="450">
        <v>20</v>
      </c>
      <c r="I502" s="450" t="s">
        <v>711</v>
      </c>
      <c r="J502" s="459">
        <v>7</v>
      </c>
      <c r="K502" s="460">
        <v>140</v>
      </c>
      <c r="L502" s="463" t="s">
        <v>47</v>
      </c>
      <c r="M502" s="463"/>
      <c r="N502" s="463"/>
      <c r="O502" s="462"/>
    </row>
    <row r="503" hidden="1" customHeight="1" spans="1:15">
      <c r="A503" s="446">
        <v>352</v>
      </c>
      <c r="B503" s="446" t="s">
        <v>346</v>
      </c>
      <c r="C503" s="446" t="s">
        <v>700</v>
      </c>
      <c r="D503" s="446" t="s">
        <v>701</v>
      </c>
      <c r="E503" s="450" t="s">
        <v>731</v>
      </c>
      <c r="F503" s="449" t="s">
        <v>403</v>
      </c>
      <c r="G503" s="450" t="s">
        <v>404</v>
      </c>
      <c r="H503" s="450">
        <v>20</v>
      </c>
      <c r="I503" s="450" t="s">
        <v>711</v>
      </c>
      <c r="J503" s="459">
        <v>8</v>
      </c>
      <c r="K503" s="460">
        <v>160</v>
      </c>
      <c r="L503" s="463" t="s">
        <v>47</v>
      </c>
      <c r="M503" s="463"/>
      <c r="N503" s="463"/>
      <c r="O503" s="462"/>
    </row>
    <row r="504" hidden="1" customHeight="1" spans="1:15">
      <c r="A504" s="446">
        <v>353</v>
      </c>
      <c r="B504" s="446" t="s">
        <v>346</v>
      </c>
      <c r="C504" s="446" t="s">
        <v>700</v>
      </c>
      <c r="D504" s="446" t="s">
        <v>701</v>
      </c>
      <c r="E504" s="450" t="s">
        <v>732</v>
      </c>
      <c r="F504" s="449" t="s">
        <v>403</v>
      </c>
      <c r="G504" s="450" t="s">
        <v>404</v>
      </c>
      <c r="H504" s="450">
        <v>50</v>
      </c>
      <c r="I504" s="450" t="s">
        <v>711</v>
      </c>
      <c r="J504" s="459">
        <v>2.5</v>
      </c>
      <c r="K504" s="460">
        <v>125</v>
      </c>
      <c r="L504" s="463" t="s">
        <v>47</v>
      </c>
      <c r="M504" s="463"/>
      <c r="N504" s="463"/>
      <c r="O504" s="462"/>
    </row>
    <row r="505" hidden="1" customHeight="1" spans="1:15">
      <c r="A505" s="446">
        <v>354</v>
      </c>
      <c r="B505" s="446" t="s">
        <v>346</v>
      </c>
      <c r="C505" s="446" t="s">
        <v>700</v>
      </c>
      <c r="D505" s="446" t="s">
        <v>701</v>
      </c>
      <c r="E505" s="450" t="s">
        <v>733</v>
      </c>
      <c r="F505" s="449" t="s">
        <v>403</v>
      </c>
      <c r="G505" s="450" t="s">
        <v>404</v>
      </c>
      <c r="H505" s="450">
        <v>50</v>
      </c>
      <c r="I505" s="450" t="s">
        <v>711</v>
      </c>
      <c r="J505" s="459">
        <v>3.5</v>
      </c>
      <c r="K505" s="460">
        <v>175</v>
      </c>
      <c r="L505" s="463" t="s">
        <v>47</v>
      </c>
      <c r="M505" s="463"/>
      <c r="N505" s="463"/>
      <c r="O505" s="462"/>
    </row>
    <row r="506" hidden="1" customHeight="1" spans="1:15">
      <c r="A506" s="446">
        <v>355</v>
      </c>
      <c r="B506" s="446" t="s">
        <v>346</v>
      </c>
      <c r="C506" s="446" t="s">
        <v>700</v>
      </c>
      <c r="D506" s="446" t="s">
        <v>701</v>
      </c>
      <c r="E506" s="450" t="s">
        <v>734</v>
      </c>
      <c r="F506" s="449" t="s">
        <v>403</v>
      </c>
      <c r="G506" s="450" t="s">
        <v>404</v>
      </c>
      <c r="H506" s="450">
        <v>30</v>
      </c>
      <c r="I506" s="450" t="s">
        <v>101</v>
      </c>
      <c r="J506" s="459">
        <v>8.5</v>
      </c>
      <c r="K506" s="460">
        <v>255</v>
      </c>
      <c r="L506" s="463" t="s">
        <v>47</v>
      </c>
      <c r="M506" s="463"/>
      <c r="N506" s="463"/>
      <c r="O506" s="462"/>
    </row>
    <row r="507" hidden="1" customHeight="1" spans="1:15">
      <c r="A507" s="446">
        <v>356</v>
      </c>
      <c r="B507" s="446" t="s">
        <v>346</v>
      </c>
      <c r="C507" s="446" t="s">
        <v>700</v>
      </c>
      <c r="D507" s="446" t="s">
        <v>701</v>
      </c>
      <c r="E507" s="450" t="s">
        <v>735</v>
      </c>
      <c r="F507" s="449" t="s">
        <v>403</v>
      </c>
      <c r="G507" s="450" t="s">
        <v>404</v>
      </c>
      <c r="H507" s="450">
        <v>50</v>
      </c>
      <c r="I507" s="450" t="s">
        <v>101</v>
      </c>
      <c r="J507" s="459">
        <v>15</v>
      </c>
      <c r="K507" s="460">
        <v>750</v>
      </c>
      <c r="L507" s="463" t="s">
        <v>47</v>
      </c>
      <c r="M507" s="463"/>
      <c r="N507" s="463"/>
      <c r="O507" s="462"/>
    </row>
    <row r="508" hidden="1" customHeight="1" spans="1:15">
      <c r="A508" s="446">
        <v>357</v>
      </c>
      <c r="B508" s="446" t="s">
        <v>346</v>
      </c>
      <c r="C508" s="446" t="s">
        <v>700</v>
      </c>
      <c r="D508" s="446" t="s">
        <v>701</v>
      </c>
      <c r="E508" s="450" t="s">
        <v>735</v>
      </c>
      <c r="F508" s="449" t="s">
        <v>403</v>
      </c>
      <c r="G508" s="450" t="s">
        <v>404</v>
      </c>
      <c r="H508" s="450">
        <v>30</v>
      </c>
      <c r="I508" s="450" t="s">
        <v>101</v>
      </c>
      <c r="J508" s="459">
        <v>18</v>
      </c>
      <c r="K508" s="460">
        <v>540</v>
      </c>
      <c r="L508" s="463" t="s">
        <v>47</v>
      </c>
      <c r="M508" s="463"/>
      <c r="N508" s="463"/>
      <c r="O508" s="462"/>
    </row>
    <row r="509" hidden="1" customHeight="1" spans="1:15">
      <c r="A509" s="446">
        <v>358</v>
      </c>
      <c r="B509" s="446" t="s">
        <v>346</v>
      </c>
      <c r="C509" s="446" t="s">
        <v>700</v>
      </c>
      <c r="D509" s="446" t="s">
        <v>701</v>
      </c>
      <c r="E509" s="450" t="s">
        <v>735</v>
      </c>
      <c r="F509" s="449" t="s">
        <v>403</v>
      </c>
      <c r="G509" s="450" t="s">
        <v>404</v>
      </c>
      <c r="H509" s="450">
        <v>30</v>
      </c>
      <c r="I509" s="450" t="s">
        <v>101</v>
      </c>
      <c r="J509" s="459">
        <v>20</v>
      </c>
      <c r="K509" s="460">
        <v>600</v>
      </c>
      <c r="L509" s="463" t="s">
        <v>47</v>
      </c>
      <c r="M509" s="463"/>
      <c r="N509" s="463"/>
      <c r="O509" s="462"/>
    </row>
    <row r="510" hidden="1" customHeight="1" spans="1:15">
      <c r="A510" s="446">
        <v>359</v>
      </c>
      <c r="B510" s="446" t="s">
        <v>346</v>
      </c>
      <c r="C510" s="446" t="s">
        <v>700</v>
      </c>
      <c r="D510" s="446" t="s">
        <v>701</v>
      </c>
      <c r="E510" s="450" t="s">
        <v>736</v>
      </c>
      <c r="F510" s="449" t="s">
        <v>403</v>
      </c>
      <c r="G510" s="450" t="s">
        <v>404</v>
      </c>
      <c r="H510" s="450">
        <v>20</v>
      </c>
      <c r="I510" s="450" t="s">
        <v>101</v>
      </c>
      <c r="J510" s="459">
        <v>3.6</v>
      </c>
      <c r="K510" s="460">
        <v>72</v>
      </c>
      <c r="L510" s="463" t="s">
        <v>47</v>
      </c>
      <c r="M510" s="463"/>
      <c r="N510" s="463"/>
      <c r="O510" s="462"/>
    </row>
    <row r="511" hidden="1" customHeight="1" spans="1:15">
      <c r="A511" s="446">
        <v>360</v>
      </c>
      <c r="B511" s="446" t="s">
        <v>346</v>
      </c>
      <c r="C511" s="446" t="s">
        <v>700</v>
      </c>
      <c r="D511" s="446" t="s">
        <v>701</v>
      </c>
      <c r="E511" s="450" t="s">
        <v>736</v>
      </c>
      <c r="F511" s="449" t="s">
        <v>403</v>
      </c>
      <c r="G511" s="450" t="s">
        <v>404</v>
      </c>
      <c r="H511" s="450">
        <v>20</v>
      </c>
      <c r="I511" s="450" t="s">
        <v>101</v>
      </c>
      <c r="J511" s="459">
        <v>3.4</v>
      </c>
      <c r="K511" s="460">
        <v>68</v>
      </c>
      <c r="L511" s="463" t="s">
        <v>47</v>
      </c>
      <c r="M511" s="463"/>
      <c r="N511" s="463"/>
      <c r="O511" s="462"/>
    </row>
    <row r="512" hidden="1" customHeight="1" spans="1:15">
      <c r="A512" s="446">
        <v>361</v>
      </c>
      <c r="B512" s="446" t="s">
        <v>346</v>
      </c>
      <c r="C512" s="446" t="s">
        <v>700</v>
      </c>
      <c r="D512" s="446" t="s">
        <v>701</v>
      </c>
      <c r="E512" s="450" t="s">
        <v>737</v>
      </c>
      <c r="F512" s="449" t="s">
        <v>403</v>
      </c>
      <c r="G512" s="450" t="s">
        <v>404</v>
      </c>
      <c r="H512" s="450">
        <v>30</v>
      </c>
      <c r="I512" s="450" t="s">
        <v>101</v>
      </c>
      <c r="J512" s="459">
        <v>4.8</v>
      </c>
      <c r="K512" s="460">
        <v>144</v>
      </c>
      <c r="L512" s="463" t="s">
        <v>47</v>
      </c>
      <c r="M512" s="463"/>
      <c r="N512" s="463"/>
      <c r="O512" s="462"/>
    </row>
    <row r="513" hidden="1" customHeight="1" spans="1:15">
      <c r="A513" s="446">
        <v>362</v>
      </c>
      <c r="B513" s="446" t="s">
        <v>346</v>
      </c>
      <c r="C513" s="446" t="s">
        <v>700</v>
      </c>
      <c r="D513" s="446" t="s">
        <v>701</v>
      </c>
      <c r="E513" s="450" t="s">
        <v>738</v>
      </c>
      <c r="F513" s="449" t="s">
        <v>403</v>
      </c>
      <c r="G513" s="450" t="s">
        <v>404</v>
      </c>
      <c r="H513" s="450">
        <v>20</v>
      </c>
      <c r="I513" s="450" t="s">
        <v>711</v>
      </c>
      <c r="J513" s="459">
        <v>2</v>
      </c>
      <c r="K513" s="460">
        <v>40</v>
      </c>
      <c r="L513" s="463" t="s">
        <v>47</v>
      </c>
      <c r="M513" s="463"/>
      <c r="N513" s="463"/>
      <c r="O513" s="462"/>
    </row>
    <row r="514" hidden="1" customHeight="1" spans="1:15">
      <c r="A514" s="446">
        <v>363</v>
      </c>
      <c r="B514" s="446" t="s">
        <v>346</v>
      </c>
      <c r="C514" s="446" t="s">
        <v>700</v>
      </c>
      <c r="D514" s="446" t="s">
        <v>701</v>
      </c>
      <c r="E514" s="450" t="s">
        <v>738</v>
      </c>
      <c r="F514" s="449" t="s">
        <v>403</v>
      </c>
      <c r="G514" s="450" t="s">
        <v>404</v>
      </c>
      <c r="H514" s="450">
        <v>20</v>
      </c>
      <c r="I514" s="450" t="s">
        <v>711</v>
      </c>
      <c r="J514" s="459">
        <v>1.5</v>
      </c>
      <c r="K514" s="460">
        <v>30</v>
      </c>
      <c r="L514" s="463" t="s">
        <v>47</v>
      </c>
      <c r="M514" s="463"/>
      <c r="N514" s="463"/>
      <c r="O514" s="462"/>
    </row>
    <row r="515" hidden="1" customHeight="1" spans="1:15">
      <c r="A515" s="446">
        <v>364</v>
      </c>
      <c r="B515" s="446" t="s">
        <v>346</v>
      </c>
      <c r="C515" s="446" t="s">
        <v>700</v>
      </c>
      <c r="D515" s="446" t="s">
        <v>701</v>
      </c>
      <c r="E515" s="450" t="s">
        <v>739</v>
      </c>
      <c r="F515" s="449" t="s">
        <v>403</v>
      </c>
      <c r="G515" s="450" t="s">
        <v>404</v>
      </c>
      <c r="H515" s="450">
        <v>30</v>
      </c>
      <c r="I515" s="450" t="s">
        <v>101</v>
      </c>
      <c r="J515" s="459">
        <v>22</v>
      </c>
      <c r="K515" s="460">
        <v>660</v>
      </c>
      <c r="L515" s="463" t="s">
        <v>47</v>
      </c>
      <c r="M515" s="463"/>
      <c r="N515" s="463"/>
      <c r="O515" s="462"/>
    </row>
    <row r="516" hidden="1" customHeight="1" spans="1:15">
      <c r="A516" s="446">
        <v>365</v>
      </c>
      <c r="B516" s="446" t="s">
        <v>346</v>
      </c>
      <c r="C516" s="446" t="s">
        <v>700</v>
      </c>
      <c r="D516" s="446" t="s">
        <v>701</v>
      </c>
      <c r="E516" s="450" t="s">
        <v>740</v>
      </c>
      <c r="F516" s="449" t="s">
        <v>403</v>
      </c>
      <c r="G516" s="450" t="s">
        <v>404</v>
      </c>
      <c r="H516" s="450">
        <v>20</v>
      </c>
      <c r="I516" s="450" t="s">
        <v>711</v>
      </c>
      <c r="J516" s="459">
        <v>18</v>
      </c>
      <c r="K516" s="460">
        <v>360</v>
      </c>
      <c r="L516" s="463" t="s">
        <v>47</v>
      </c>
      <c r="M516" s="463"/>
      <c r="N516" s="463"/>
      <c r="O516" s="462"/>
    </row>
    <row r="517" hidden="1" customHeight="1" spans="1:15">
      <c r="A517" s="446">
        <v>366</v>
      </c>
      <c r="B517" s="446" t="s">
        <v>346</v>
      </c>
      <c r="C517" s="446" t="s">
        <v>700</v>
      </c>
      <c r="D517" s="446" t="s">
        <v>701</v>
      </c>
      <c r="E517" s="450" t="s">
        <v>741</v>
      </c>
      <c r="F517" s="449" t="s">
        <v>403</v>
      </c>
      <c r="G517" s="450" t="s">
        <v>404</v>
      </c>
      <c r="H517" s="450">
        <v>50</v>
      </c>
      <c r="I517" s="450" t="s">
        <v>703</v>
      </c>
      <c r="J517" s="459">
        <v>12</v>
      </c>
      <c r="K517" s="460">
        <v>600</v>
      </c>
      <c r="L517" s="463" t="s">
        <v>47</v>
      </c>
      <c r="M517" s="463"/>
      <c r="N517" s="463"/>
      <c r="O517" s="462"/>
    </row>
    <row r="518" hidden="1" customHeight="1" spans="1:15">
      <c r="A518" s="446">
        <v>367</v>
      </c>
      <c r="B518" s="446" t="s">
        <v>346</v>
      </c>
      <c r="C518" s="446" t="s">
        <v>700</v>
      </c>
      <c r="D518" s="446" t="s">
        <v>701</v>
      </c>
      <c r="E518" s="450" t="s">
        <v>742</v>
      </c>
      <c r="F518" s="449" t="s">
        <v>403</v>
      </c>
      <c r="G518" s="450" t="s">
        <v>404</v>
      </c>
      <c r="H518" s="450">
        <v>20</v>
      </c>
      <c r="I518" s="450" t="s">
        <v>101</v>
      </c>
      <c r="J518" s="459">
        <v>6.6</v>
      </c>
      <c r="K518" s="460">
        <v>132</v>
      </c>
      <c r="L518" s="463" t="s">
        <v>47</v>
      </c>
      <c r="M518" s="463"/>
      <c r="N518" s="463"/>
      <c r="O518" s="462"/>
    </row>
    <row r="519" hidden="1" customHeight="1" spans="1:15">
      <c r="A519" s="446">
        <v>368</v>
      </c>
      <c r="B519" s="446" t="s">
        <v>346</v>
      </c>
      <c r="C519" s="446" t="s">
        <v>700</v>
      </c>
      <c r="D519" s="446" t="s">
        <v>701</v>
      </c>
      <c r="E519" s="450" t="s">
        <v>743</v>
      </c>
      <c r="F519" s="449" t="s">
        <v>403</v>
      </c>
      <c r="G519" s="450" t="s">
        <v>404</v>
      </c>
      <c r="H519" s="450">
        <v>30</v>
      </c>
      <c r="I519" s="450" t="s">
        <v>101</v>
      </c>
      <c r="J519" s="459">
        <v>33</v>
      </c>
      <c r="K519" s="460">
        <v>990</v>
      </c>
      <c r="L519" s="463" t="s">
        <v>47</v>
      </c>
      <c r="M519" s="463"/>
      <c r="N519" s="463"/>
      <c r="O519" s="462"/>
    </row>
    <row r="520" hidden="1" customHeight="1" spans="1:15">
      <c r="A520" s="446">
        <v>369</v>
      </c>
      <c r="B520" s="446" t="s">
        <v>346</v>
      </c>
      <c r="C520" s="446" t="s">
        <v>700</v>
      </c>
      <c r="D520" s="446" t="s">
        <v>701</v>
      </c>
      <c r="E520" s="450" t="s">
        <v>744</v>
      </c>
      <c r="F520" s="449" t="s">
        <v>403</v>
      </c>
      <c r="G520" s="450" t="s">
        <v>404</v>
      </c>
      <c r="H520" s="450">
        <v>5</v>
      </c>
      <c r="I520" s="450" t="s">
        <v>745</v>
      </c>
      <c r="J520" s="459">
        <v>580</v>
      </c>
      <c r="K520" s="460">
        <v>2900</v>
      </c>
      <c r="L520" s="463" t="s">
        <v>47</v>
      </c>
      <c r="M520" s="463"/>
      <c r="N520" s="463"/>
      <c r="O520" s="462"/>
    </row>
    <row r="521" hidden="1" customHeight="1" spans="1:15">
      <c r="A521" s="446">
        <v>370</v>
      </c>
      <c r="B521" s="446" t="s">
        <v>346</v>
      </c>
      <c r="C521" s="446" t="s">
        <v>700</v>
      </c>
      <c r="D521" s="446" t="s">
        <v>701</v>
      </c>
      <c r="E521" s="450" t="s">
        <v>746</v>
      </c>
      <c r="F521" s="449" t="s">
        <v>403</v>
      </c>
      <c r="G521" s="450" t="s">
        <v>404</v>
      </c>
      <c r="H521" s="450">
        <v>20</v>
      </c>
      <c r="I521" s="450" t="s">
        <v>101</v>
      </c>
      <c r="J521" s="459">
        <v>6.5</v>
      </c>
      <c r="K521" s="460">
        <v>130</v>
      </c>
      <c r="L521" s="463" t="s">
        <v>47</v>
      </c>
      <c r="M521" s="463"/>
      <c r="N521" s="463"/>
      <c r="O521" s="462"/>
    </row>
    <row r="522" hidden="1" customHeight="1" spans="1:15">
      <c r="A522" s="446">
        <v>371</v>
      </c>
      <c r="B522" s="446" t="s">
        <v>346</v>
      </c>
      <c r="C522" s="446" t="s">
        <v>700</v>
      </c>
      <c r="D522" s="446" t="s">
        <v>701</v>
      </c>
      <c r="E522" s="450" t="s">
        <v>747</v>
      </c>
      <c r="F522" s="449" t="s">
        <v>403</v>
      </c>
      <c r="G522" s="450" t="s">
        <v>404</v>
      </c>
      <c r="H522" s="450">
        <v>20</v>
      </c>
      <c r="I522" s="450" t="s">
        <v>101</v>
      </c>
      <c r="J522" s="459">
        <v>3</v>
      </c>
      <c r="K522" s="460">
        <v>60</v>
      </c>
      <c r="L522" s="463" t="s">
        <v>47</v>
      </c>
      <c r="M522" s="463"/>
      <c r="N522" s="463"/>
      <c r="O522" s="462"/>
    </row>
    <row r="523" hidden="1" customHeight="1" spans="1:15">
      <c r="A523" s="446">
        <v>372</v>
      </c>
      <c r="B523" s="446" t="s">
        <v>346</v>
      </c>
      <c r="C523" s="446" t="s">
        <v>700</v>
      </c>
      <c r="D523" s="446" t="s">
        <v>701</v>
      </c>
      <c r="E523" s="450" t="s">
        <v>748</v>
      </c>
      <c r="F523" s="449" t="s">
        <v>403</v>
      </c>
      <c r="G523" s="450" t="s">
        <v>404</v>
      </c>
      <c r="H523" s="450">
        <v>10</v>
      </c>
      <c r="I523" s="450" t="s">
        <v>101</v>
      </c>
      <c r="J523" s="459">
        <v>32</v>
      </c>
      <c r="K523" s="460">
        <v>320</v>
      </c>
      <c r="L523" s="463" t="s">
        <v>47</v>
      </c>
      <c r="M523" s="463"/>
      <c r="N523" s="463"/>
      <c r="O523" s="462"/>
    </row>
    <row r="524" hidden="1" customHeight="1" spans="1:15">
      <c r="A524" s="446">
        <v>373</v>
      </c>
      <c r="B524" s="446" t="s">
        <v>346</v>
      </c>
      <c r="C524" s="446" t="s">
        <v>700</v>
      </c>
      <c r="D524" s="446" t="s">
        <v>701</v>
      </c>
      <c r="E524" s="450" t="s">
        <v>749</v>
      </c>
      <c r="F524" s="449" t="s">
        <v>403</v>
      </c>
      <c r="G524" s="450" t="s">
        <v>404</v>
      </c>
      <c r="H524" s="450">
        <v>20</v>
      </c>
      <c r="I524" s="450" t="s">
        <v>101</v>
      </c>
      <c r="J524" s="459">
        <v>22</v>
      </c>
      <c r="K524" s="460">
        <v>440</v>
      </c>
      <c r="L524" s="463" t="s">
        <v>47</v>
      </c>
      <c r="M524" s="463"/>
      <c r="N524" s="463"/>
      <c r="O524" s="462"/>
    </row>
    <row r="525" hidden="1" customHeight="1" spans="1:15">
      <c r="A525" s="446">
        <v>374</v>
      </c>
      <c r="B525" s="446" t="s">
        <v>346</v>
      </c>
      <c r="C525" s="446" t="s">
        <v>700</v>
      </c>
      <c r="D525" s="446" t="s">
        <v>701</v>
      </c>
      <c r="E525" s="450" t="s">
        <v>750</v>
      </c>
      <c r="F525" s="449" t="s">
        <v>403</v>
      </c>
      <c r="G525" s="450" t="s">
        <v>404</v>
      </c>
      <c r="H525" s="450">
        <v>20</v>
      </c>
      <c r="I525" s="450" t="s">
        <v>751</v>
      </c>
      <c r="J525" s="459">
        <v>7</v>
      </c>
      <c r="K525" s="460">
        <v>140</v>
      </c>
      <c r="L525" s="463" t="s">
        <v>47</v>
      </c>
      <c r="M525" s="463"/>
      <c r="N525" s="463"/>
      <c r="O525" s="462"/>
    </row>
    <row r="526" hidden="1" customHeight="1" spans="1:15">
      <c r="A526" s="446">
        <v>375</v>
      </c>
      <c r="B526" s="446" t="s">
        <v>346</v>
      </c>
      <c r="C526" s="446" t="s">
        <v>700</v>
      </c>
      <c r="D526" s="446" t="s">
        <v>701</v>
      </c>
      <c r="E526" s="450" t="s">
        <v>752</v>
      </c>
      <c r="F526" s="449" t="s">
        <v>403</v>
      </c>
      <c r="G526" s="450" t="s">
        <v>404</v>
      </c>
      <c r="H526" s="450">
        <v>20</v>
      </c>
      <c r="I526" s="450" t="s">
        <v>753</v>
      </c>
      <c r="J526" s="459">
        <v>6.6</v>
      </c>
      <c r="K526" s="460">
        <v>132</v>
      </c>
      <c r="L526" s="463" t="s">
        <v>47</v>
      </c>
      <c r="M526" s="463"/>
      <c r="N526" s="463"/>
      <c r="O526" s="462"/>
    </row>
    <row r="527" hidden="1" customHeight="1" spans="1:15">
      <c r="A527" s="446">
        <v>376</v>
      </c>
      <c r="B527" s="446" t="s">
        <v>346</v>
      </c>
      <c r="C527" s="446" t="s">
        <v>700</v>
      </c>
      <c r="D527" s="446" t="s">
        <v>701</v>
      </c>
      <c r="E527" s="450" t="s">
        <v>752</v>
      </c>
      <c r="F527" s="449" t="s">
        <v>403</v>
      </c>
      <c r="G527" s="450" t="s">
        <v>404</v>
      </c>
      <c r="H527" s="450">
        <v>20</v>
      </c>
      <c r="I527" s="450" t="s">
        <v>753</v>
      </c>
      <c r="J527" s="459">
        <v>7.8</v>
      </c>
      <c r="K527" s="460">
        <v>156</v>
      </c>
      <c r="L527" s="463" t="s">
        <v>47</v>
      </c>
      <c r="M527" s="463"/>
      <c r="N527" s="463"/>
      <c r="O527" s="462"/>
    </row>
    <row r="528" hidden="1" customHeight="1" spans="1:15">
      <c r="A528" s="446">
        <v>377</v>
      </c>
      <c r="B528" s="446" t="s">
        <v>346</v>
      </c>
      <c r="C528" s="446" t="s">
        <v>700</v>
      </c>
      <c r="D528" s="446" t="s">
        <v>701</v>
      </c>
      <c r="E528" s="450" t="s">
        <v>754</v>
      </c>
      <c r="F528" s="449" t="s">
        <v>403</v>
      </c>
      <c r="G528" s="450" t="s">
        <v>404</v>
      </c>
      <c r="H528" s="450">
        <v>10</v>
      </c>
      <c r="I528" s="450" t="s">
        <v>101</v>
      </c>
      <c r="J528" s="459">
        <v>216</v>
      </c>
      <c r="K528" s="460">
        <v>2160</v>
      </c>
      <c r="L528" s="463" t="s">
        <v>47</v>
      </c>
      <c r="M528" s="463"/>
      <c r="N528" s="463"/>
      <c r="O528" s="462"/>
    </row>
    <row r="529" hidden="1" customHeight="1" spans="1:15">
      <c r="A529" s="446">
        <v>378</v>
      </c>
      <c r="B529" s="446" t="s">
        <v>346</v>
      </c>
      <c r="C529" s="446" t="s">
        <v>700</v>
      </c>
      <c r="D529" s="446" t="s">
        <v>701</v>
      </c>
      <c r="E529" s="450" t="s">
        <v>755</v>
      </c>
      <c r="F529" s="449" t="s">
        <v>403</v>
      </c>
      <c r="G529" s="450" t="s">
        <v>404</v>
      </c>
      <c r="H529" s="450">
        <v>30</v>
      </c>
      <c r="I529" s="450" t="s">
        <v>711</v>
      </c>
      <c r="J529" s="459">
        <v>3.6</v>
      </c>
      <c r="K529" s="460">
        <v>108</v>
      </c>
      <c r="L529" s="463" t="s">
        <v>47</v>
      </c>
      <c r="M529" s="463"/>
      <c r="N529" s="463"/>
      <c r="O529" s="462"/>
    </row>
    <row r="530" hidden="1" customHeight="1" spans="1:15">
      <c r="A530" s="446">
        <v>379</v>
      </c>
      <c r="B530" s="446" t="s">
        <v>346</v>
      </c>
      <c r="C530" s="446" t="s">
        <v>700</v>
      </c>
      <c r="D530" s="446" t="s">
        <v>701</v>
      </c>
      <c r="E530" s="450" t="s">
        <v>756</v>
      </c>
      <c r="F530" s="449" t="s">
        <v>403</v>
      </c>
      <c r="G530" s="450" t="s">
        <v>404</v>
      </c>
      <c r="H530" s="450">
        <v>30</v>
      </c>
      <c r="I530" s="450" t="s">
        <v>757</v>
      </c>
      <c r="J530" s="459">
        <v>3.6</v>
      </c>
      <c r="K530" s="460">
        <v>108</v>
      </c>
      <c r="L530" s="463" t="s">
        <v>47</v>
      </c>
      <c r="M530" s="463"/>
      <c r="N530" s="463"/>
      <c r="O530" s="462"/>
    </row>
    <row r="531" hidden="1" customHeight="1" spans="1:15">
      <c r="A531" s="446">
        <v>380</v>
      </c>
      <c r="B531" s="446" t="s">
        <v>346</v>
      </c>
      <c r="C531" s="446" t="s">
        <v>700</v>
      </c>
      <c r="D531" s="446" t="s">
        <v>701</v>
      </c>
      <c r="E531" s="450" t="s">
        <v>758</v>
      </c>
      <c r="F531" s="449" t="s">
        <v>403</v>
      </c>
      <c r="G531" s="450" t="s">
        <v>404</v>
      </c>
      <c r="H531" s="450">
        <v>30</v>
      </c>
      <c r="I531" s="450" t="s">
        <v>757</v>
      </c>
      <c r="J531" s="459">
        <v>3.6</v>
      </c>
      <c r="K531" s="460">
        <v>108</v>
      </c>
      <c r="L531" s="463" t="s">
        <v>47</v>
      </c>
      <c r="M531" s="463"/>
      <c r="N531" s="463"/>
      <c r="O531" s="462"/>
    </row>
    <row r="532" hidden="1" customHeight="1" spans="1:15">
      <c r="A532" s="446">
        <v>381</v>
      </c>
      <c r="B532" s="446" t="s">
        <v>346</v>
      </c>
      <c r="C532" s="446" t="s">
        <v>700</v>
      </c>
      <c r="D532" s="446" t="s">
        <v>701</v>
      </c>
      <c r="E532" s="450" t="s">
        <v>759</v>
      </c>
      <c r="F532" s="449" t="s">
        <v>403</v>
      </c>
      <c r="G532" s="450" t="s">
        <v>404</v>
      </c>
      <c r="H532" s="450">
        <v>30</v>
      </c>
      <c r="I532" s="450" t="s">
        <v>703</v>
      </c>
      <c r="J532" s="459">
        <v>5</v>
      </c>
      <c r="K532" s="460">
        <v>150</v>
      </c>
      <c r="L532" s="463" t="s">
        <v>47</v>
      </c>
      <c r="M532" s="463"/>
      <c r="N532" s="463"/>
      <c r="O532" s="462"/>
    </row>
    <row r="533" hidden="1" customHeight="1" spans="1:15">
      <c r="A533" s="446">
        <v>382</v>
      </c>
      <c r="B533" s="446" t="s">
        <v>346</v>
      </c>
      <c r="C533" s="446" t="s">
        <v>700</v>
      </c>
      <c r="D533" s="446" t="s">
        <v>701</v>
      </c>
      <c r="E533" s="450" t="s">
        <v>760</v>
      </c>
      <c r="F533" s="449" t="s">
        <v>403</v>
      </c>
      <c r="G533" s="450" t="s">
        <v>404</v>
      </c>
      <c r="H533" s="450">
        <v>10</v>
      </c>
      <c r="I533" s="450" t="s">
        <v>101</v>
      </c>
      <c r="J533" s="459">
        <v>48</v>
      </c>
      <c r="K533" s="460">
        <v>480</v>
      </c>
      <c r="L533" s="463" t="s">
        <v>47</v>
      </c>
      <c r="M533" s="463"/>
      <c r="N533" s="463"/>
      <c r="O533" s="462"/>
    </row>
    <row r="534" hidden="1" customHeight="1" spans="1:15">
      <c r="A534" s="446">
        <v>383</v>
      </c>
      <c r="B534" s="446" t="s">
        <v>346</v>
      </c>
      <c r="C534" s="446" t="s">
        <v>700</v>
      </c>
      <c r="D534" s="446" t="s">
        <v>701</v>
      </c>
      <c r="E534" s="450" t="s">
        <v>761</v>
      </c>
      <c r="F534" s="449" t="s">
        <v>403</v>
      </c>
      <c r="G534" s="450" t="s">
        <v>404</v>
      </c>
      <c r="H534" s="450">
        <v>10</v>
      </c>
      <c r="I534" s="450" t="s">
        <v>703</v>
      </c>
      <c r="J534" s="459">
        <v>15</v>
      </c>
      <c r="K534" s="460">
        <v>150</v>
      </c>
      <c r="L534" s="463" t="s">
        <v>47</v>
      </c>
      <c r="M534" s="463"/>
      <c r="N534" s="463"/>
      <c r="O534" s="462"/>
    </row>
    <row r="535" hidden="1" customHeight="1" spans="1:15">
      <c r="A535" s="446">
        <v>384</v>
      </c>
      <c r="B535" s="446" t="s">
        <v>346</v>
      </c>
      <c r="C535" s="446" t="s">
        <v>700</v>
      </c>
      <c r="D535" s="446" t="s">
        <v>701</v>
      </c>
      <c r="E535" s="450" t="s">
        <v>761</v>
      </c>
      <c r="F535" s="449" t="s">
        <v>403</v>
      </c>
      <c r="G535" s="450" t="s">
        <v>404</v>
      </c>
      <c r="H535" s="450">
        <v>20</v>
      </c>
      <c r="I535" s="450" t="s">
        <v>703</v>
      </c>
      <c r="J535" s="459">
        <v>15</v>
      </c>
      <c r="K535" s="460">
        <v>300</v>
      </c>
      <c r="L535" s="463" t="s">
        <v>47</v>
      </c>
      <c r="M535" s="463"/>
      <c r="N535" s="463"/>
      <c r="O535" s="462"/>
    </row>
    <row r="536" hidden="1" customHeight="1" spans="1:15">
      <c r="A536" s="446">
        <v>385</v>
      </c>
      <c r="B536" s="446" t="s">
        <v>346</v>
      </c>
      <c r="C536" s="446" t="s">
        <v>700</v>
      </c>
      <c r="D536" s="446" t="s">
        <v>701</v>
      </c>
      <c r="E536" s="450" t="s">
        <v>762</v>
      </c>
      <c r="F536" s="449" t="s">
        <v>403</v>
      </c>
      <c r="G536" s="450" t="s">
        <v>404</v>
      </c>
      <c r="H536" s="450">
        <v>10</v>
      </c>
      <c r="I536" s="450" t="s">
        <v>703</v>
      </c>
      <c r="J536" s="459">
        <v>160</v>
      </c>
      <c r="K536" s="460">
        <v>1600</v>
      </c>
      <c r="L536" s="463" t="s">
        <v>47</v>
      </c>
      <c r="M536" s="463"/>
      <c r="N536" s="463"/>
      <c r="O536" s="462"/>
    </row>
    <row r="537" hidden="1" customHeight="1" spans="1:15">
      <c r="A537" s="446">
        <v>386</v>
      </c>
      <c r="B537" s="446" t="s">
        <v>346</v>
      </c>
      <c r="C537" s="446" t="s">
        <v>700</v>
      </c>
      <c r="D537" s="446" t="s">
        <v>701</v>
      </c>
      <c r="E537" s="450" t="s">
        <v>763</v>
      </c>
      <c r="F537" s="449" t="s">
        <v>403</v>
      </c>
      <c r="G537" s="450" t="s">
        <v>404</v>
      </c>
      <c r="H537" s="450">
        <v>10</v>
      </c>
      <c r="I537" s="450" t="s">
        <v>101</v>
      </c>
      <c r="J537" s="459">
        <v>350</v>
      </c>
      <c r="K537" s="460">
        <v>3500</v>
      </c>
      <c r="L537" s="463" t="s">
        <v>47</v>
      </c>
      <c r="M537" s="463"/>
      <c r="N537" s="463"/>
      <c r="O537" s="462"/>
    </row>
    <row r="538" hidden="1" customHeight="1" spans="1:15">
      <c r="A538" s="446">
        <v>387</v>
      </c>
      <c r="B538" s="446" t="s">
        <v>346</v>
      </c>
      <c r="C538" s="446" t="s">
        <v>700</v>
      </c>
      <c r="D538" s="446" t="s">
        <v>701</v>
      </c>
      <c r="E538" s="450" t="s">
        <v>763</v>
      </c>
      <c r="F538" s="449" t="s">
        <v>403</v>
      </c>
      <c r="G538" s="450" t="s">
        <v>404</v>
      </c>
      <c r="H538" s="450">
        <v>10</v>
      </c>
      <c r="I538" s="450" t="s">
        <v>101</v>
      </c>
      <c r="J538" s="459">
        <v>120</v>
      </c>
      <c r="K538" s="460">
        <v>1200</v>
      </c>
      <c r="L538" s="463" t="s">
        <v>47</v>
      </c>
      <c r="M538" s="463"/>
      <c r="N538" s="463"/>
      <c r="O538" s="462"/>
    </row>
    <row r="539" hidden="1" customHeight="1" spans="1:15">
      <c r="A539" s="446">
        <v>388</v>
      </c>
      <c r="B539" s="446" t="s">
        <v>346</v>
      </c>
      <c r="C539" s="446" t="s">
        <v>700</v>
      </c>
      <c r="D539" s="446" t="s">
        <v>701</v>
      </c>
      <c r="E539" s="450" t="s">
        <v>764</v>
      </c>
      <c r="F539" s="449" t="s">
        <v>403</v>
      </c>
      <c r="G539" s="450" t="s">
        <v>404</v>
      </c>
      <c r="H539" s="450">
        <v>5</v>
      </c>
      <c r="I539" s="450" t="s">
        <v>703</v>
      </c>
      <c r="J539" s="459">
        <v>95</v>
      </c>
      <c r="K539" s="460">
        <v>475</v>
      </c>
      <c r="L539" s="463" t="s">
        <v>47</v>
      </c>
      <c r="M539" s="463"/>
      <c r="N539" s="463"/>
      <c r="O539" s="462"/>
    </row>
    <row r="540" hidden="1" customHeight="1" spans="1:15">
      <c r="A540" s="446">
        <v>389</v>
      </c>
      <c r="B540" s="446" t="s">
        <v>346</v>
      </c>
      <c r="C540" s="446" t="s">
        <v>700</v>
      </c>
      <c r="D540" s="446" t="s">
        <v>701</v>
      </c>
      <c r="E540" s="450" t="s">
        <v>765</v>
      </c>
      <c r="F540" s="449" t="s">
        <v>403</v>
      </c>
      <c r="G540" s="450" t="s">
        <v>404</v>
      </c>
      <c r="H540" s="450">
        <v>10</v>
      </c>
      <c r="I540" s="450" t="s">
        <v>101</v>
      </c>
      <c r="J540" s="459">
        <v>5.5</v>
      </c>
      <c r="K540" s="460">
        <v>55</v>
      </c>
      <c r="L540" s="463" t="s">
        <v>47</v>
      </c>
      <c r="M540" s="463"/>
      <c r="N540" s="463"/>
      <c r="O540" s="462"/>
    </row>
    <row r="541" hidden="1" customHeight="1" spans="1:15">
      <c r="A541" s="446">
        <v>390</v>
      </c>
      <c r="B541" s="446" t="s">
        <v>346</v>
      </c>
      <c r="C541" s="446" t="s">
        <v>700</v>
      </c>
      <c r="D541" s="446" t="s">
        <v>701</v>
      </c>
      <c r="E541" s="450" t="s">
        <v>766</v>
      </c>
      <c r="F541" s="449" t="s">
        <v>403</v>
      </c>
      <c r="G541" s="450" t="s">
        <v>404</v>
      </c>
      <c r="H541" s="450">
        <v>10</v>
      </c>
      <c r="I541" s="450" t="s">
        <v>101</v>
      </c>
      <c r="J541" s="459">
        <v>5.4</v>
      </c>
      <c r="K541" s="460">
        <v>54</v>
      </c>
      <c r="L541" s="463" t="s">
        <v>47</v>
      </c>
      <c r="M541" s="463"/>
      <c r="N541" s="463"/>
      <c r="O541" s="462"/>
    </row>
    <row r="542" hidden="1" customHeight="1" spans="1:15">
      <c r="A542" s="446">
        <v>391</v>
      </c>
      <c r="B542" s="446" t="s">
        <v>346</v>
      </c>
      <c r="C542" s="446" t="s">
        <v>700</v>
      </c>
      <c r="D542" s="446" t="s">
        <v>701</v>
      </c>
      <c r="E542" s="450" t="s">
        <v>767</v>
      </c>
      <c r="F542" s="449" t="s">
        <v>403</v>
      </c>
      <c r="G542" s="450" t="s">
        <v>404</v>
      </c>
      <c r="H542" s="450">
        <v>10</v>
      </c>
      <c r="I542" s="450" t="s">
        <v>101</v>
      </c>
      <c r="J542" s="459">
        <v>10.5</v>
      </c>
      <c r="K542" s="460">
        <v>105</v>
      </c>
      <c r="L542" s="463" t="s">
        <v>47</v>
      </c>
      <c r="M542" s="463"/>
      <c r="N542" s="463"/>
      <c r="O542" s="462"/>
    </row>
    <row r="543" hidden="1" customHeight="1" spans="1:15">
      <c r="A543" s="446">
        <v>392</v>
      </c>
      <c r="B543" s="446" t="s">
        <v>346</v>
      </c>
      <c r="C543" s="446" t="s">
        <v>700</v>
      </c>
      <c r="D543" s="446" t="s">
        <v>701</v>
      </c>
      <c r="E543" s="450" t="s">
        <v>768</v>
      </c>
      <c r="F543" s="449" t="s">
        <v>403</v>
      </c>
      <c r="G543" s="450" t="s">
        <v>404</v>
      </c>
      <c r="H543" s="450">
        <v>10</v>
      </c>
      <c r="I543" s="450" t="s">
        <v>101</v>
      </c>
      <c r="J543" s="459">
        <v>180</v>
      </c>
      <c r="K543" s="460">
        <v>1800</v>
      </c>
      <c r="L543" s="463" t="s">
        <v>47</v>
      </c>
      <c r="M543" s="463"/>
      <c r="N543" s="463"/>
      <c r="O543" s="462"/>
    </row>
    <row r="544" hidden="1" customHeight="1" spans="1:15">
      <c r="A544" s="446">
        <v>393</v>
      </c>
      <c r="B544" s="446" t="s">
        <v>346</v>
      </c>
      <c r="C544" s="446" t="s">
        <v>700</v>
      </c>
      <c r="D544" s="446" t="s">
        <v>701</v>
      </c>
      <c r="E544" s="450" t="s">
        <v>769</v>
      </c>
      <c r="F544" s="449" t="s">
        <v>403</v>
      </c>
      <c r="G544" s="450" t="s">
        <v>404</v>
      </c>
      <c r="H544" s="450">
        <v>15</v>
      </c>
      <c r="I544" s="450" t="s">
        <v>101</v>
      </c>
      <c r="J544" s="459">
        <v>8.5</v>
      </c>
      <c r="K544" s="460">
        <v>127.5</v>
      </c>
      <c r="L544" s="463" t="s">
        <v>47</v>
      </c>
      <c r="M544" s="463"/>
      <c r="N544" s="463"/>
      <c r="O544" s="462"/>
    </row>
    <row r="545" hidden="1" customHeight="1" spans="1:15">
      <c r="A545" s="446">
        <v>394</v>
      </c>
      <c r="B545" s="446" t="s">
        <v>346</v>
      </c>
      <c r="C545" s="446" t="s">
        <v>700</v>
      </c>
      <c r="D545" s="446" t="s">
        <v>701</v>
      </c>
      <c r="E545" s="450" t="s">
        <v>769</v>
      </c>
      <c r="F545" s="449" t="s">
        <v>403</v>
      </c>
      <c r="G545" s="450" t="s">
        <v>404</v>
      </c>
      <c r="H545" s="450">
        <v>10</v>
      </c>
      <c r="I545" s="450" t="s">
        <v>101</v>
      </c>
      <c r="J545" s="459">
        <v>5.4</v>
      </c>
      <c r="K545" s="460">
        <v>54</v>
      </c>
      <c r="L545" s="463" t="s">
        <v>47</v>
      </c>
      <c r="M545" s="463"/>
      <c r="N545" s="463"/>
      <c r="O545" s="462"/>
    </row>
    <row r="546" hidden="1" customHeight="1" spans="1:15">
      <c r="A546" s="446">
        <v>395</v>
      </c>
      <c r="B546" s="446" t="s">
        <v>346</v>
      </c>
      <c r="C546" s="446" t="s">
        <v>700</v>
      </c>
      <c r="D546" s="446" t="s">
        <v>701</v>
      </c>
      <c r="E546" s="450" t="s">
        <v>770</v>
      </c>
      <c r="F546" s="449" t="s">
        <v>403</v>
      </c>
      <c r="G546" s="450" t="s">
        <v>404</v>
      </c>
      <c r="H546" s="450">
        <v>20</v>
      </c>
      <c r="I546" s="450" t="s">
        <v>101</v>
      </c>
      <c r="J546" s="459">
        <v>22</v>
      </c>
      <c r="K546" s="460">
        <v>440</v>
      </c>
      <c r="L546" s="463" t="s">
        <v>47</v>
      </c>
      <c r="M546" s="463"/>
      <c r="N546" s="463"/>
      <c r="O546" s="462"/>
    </row>
    <row r="547" hidden="1" customHeight="1" spans="1:15">
      <c r="A547" s="446">
        <v>396</v>
      </c>
      <c r="B547" s="446" t="s">
        <v>346</v>
      </c>
      <c r="C547" s="446" t="s">
        <v>700</v>
      </c>
      <c r="D547" s="446" t="s">
        <v>701</v>
      </c>
      <c r="E547" s="450" t="s">
        <v>771</v>
      </c>
      <c r="F547" s="449" t="s">
        <v>403</v>
      </c>
      <c r="G547" s="450" t="s">
        <v>404</v>
      </c>
      <c r="H547" s="450">
        <v>10</v>
      </c>
      <c r="I547" s="450" t="s">
        <v>101</v>
      </c>
      <c r="J547" s="459">
        <v>9.6</v>
      </c>
      <c r="K547" s="460">
        <v>96</v>
      </c>
      <c r="L547" s="463" t="s">
        <v>47</v>
      </c>
      <c r="M547" s="463"/>
      <c r="N547" s="463"/>
      <c r="O547" s="462"/>
    </row>
    <row r="548" hidden="1" customHeight="1" spans="1:15">
      <c r="A548" s="446">
        <v>397</v>
      </c>
      <c r="B548" s="446" t="s">
        <v>346</v>
      </c>
      <c r="C548" s="446" t="s">
        <v>700</v>
      </c>
      <c r="D548" s="446" t="s">
        <v>701</v>
      </c>
      <c r="E548" s="450" t="s">
        <v>772</v>
      </c>
      <c r="F548" s="449" t="s">
        <v>403</v>
      </c>
      <c r="G548" s="450" t="s">
        <v>404</v>
      </c>
      <c r="H548" s="450">
        <v>10</v>
      </c>
      <c r="I548" s="450" t="s">
        <v>704</v>
      </c>
      <c r="J548" s="459">
        <v>70</v>
      </c>
      <c r="K548" s="460">
        <v>700</v>
      </c>
      <c r="L548" s="463" t="s">
        <v>47</v>
      </c>
      <c r="M548" s="463"/>
      <c r="N548" s="463"/>
      <c r="O548" s="462"/>
    </row>
    <row r="549" hidden="1" customHeight="1" spans="1:15">
      <c r="A549" s="446">
        <v>398</v>
      </c>
      <c r="B549" s="446" t="s">
        <v>346</v>
      </c>
      <c r="C549" s="446" t="s">
        <v>700</v>
      </c>
      <c r="D549" s="446" t="s">
        <v>701</v>
      </c>
      <c r="E549" s="450" t="s">
        <v>773</v>
      </c>
      <c r="F549" s="449" t="s">
        <v>403</v>
      </c>
      <c r="G549" s="450" t="s">
        <v>404</v>
      </c>
      <c r="H549" s="450">
        <v>15</v>
      </c>
      <c r="I549" s="450" t="s">
        <v>101</v>
      </c>
      <c r="J549" s="459">
        <v>8</v>
      </c>
      <c r="K549" s="460">
        <v>120</v>
      </c>
      <c r="L549" s="463" t="s">
        <v>47</v>
      </c>
      <c r="M549" s="463"/>
      <c r="N549" s="463"/>
      <c r="O549" s="462"/>
    </row>
    <row r="550" hidden="1" customHeight="1" spans="1:15">
      <c r="A550" s="446">
        <v>399</v>
      </c>
      <c r="B550" s="446" t="s">
        <v>346</v>
      </c>
      <c r="C550" s="446" t="s">
        <v>700</v>
      </c>
      <c r="D550" s="446" t="s">
        <v>701</v>
      </c>
      <c r="E550" s="450" t="s">
        <v>774</v>
      </c>
      <c r="F550" s="449" t="s">
        <v>403</v>
      </c>
      <c r="G550" s="450" t="s">
        <v>404</v>
      </c>
      <c r="H550" s="450">
        <v>10</v>
      </c>
      <c r="I550" s="450" t="s">
        <v>775</v>
      </c>
      <c r="J550" s="459">
        <v>65</v>
      </c>
      <c r="K550" s="460">
        <v>650</v>
      </c>
      <c r="L550" s="463" t="s">
        <v>47</v>
      </c>
      <c r="M550" s="463"/>
      <c r="N550" s="463"/>
      <c r="O550" s="462"/>
    </row>
    <row r="551" hidden="1" customHeight="1" spans="1:15">
      <c r="A551" s="446">
        <v>400</v>
      </c>
      <c r="B551" s="446" t="s">
        <v>346</v>
      </c>
      <c r="C551" s="446" t="s">
        <v>700</v>
      </c>
      <c r="D551" s="446" t="s">
        <v>701</v>
      </c>
      <c r="E551" s="450" t="s">
        <v>776</v>
      </c>
      <c r="F551" s="449" t="s">
        <v>403</v>
      </c>
      <c r="G551" s="450" t="s">
        <v>404</v>
      </c>
      <c r="H551" s="450">
        <v>20</v>
      </c>
      <c r="I551" s="450" t="s">
        <v>101</v>
      </c>
      <c r="J551" s="459">
        <v>8</v>
      </c>
      <c r="K551" s="460">
        <v>160</v>
      </c>
      <c r="L551" s="463" t="s">
        <v>47</v>
      </c>
      <c r="M551" s="463"/>
      <c r="N551" s="463"/>
      <c r="O551" s="462"/>
    </row>
    <row r="552" hidden="1" customHeight="1" spans="1:15">
      <c r="A552" s="446">
        <v>401</v>
      </c>
      <c r="B552" s="446" t="s">
        <v>346</v>
      </c>
      <c r="C552" s="446" t="s">
        <v>700</v>
      </c>
      <c r="D552" s="446" t="s">
        <v>701</v>
      </c>
      <c r="E552" s="450" t="s">
        <v>777</v>
      </c>
      <c r="F552" s="449" t="s">
        <v>403</v>
      </c>
      <c r="G552" s="450" t="s">
        <v>404</v>
      </c>
      <c r="H552" s="450">
        <v>10</v>
      </c>
      <c r="I552" s="450" t="s">
        <v>778</v>
      </c>
      <c r="J552" s="459">
        <v>480</v>
      </c>
      <c r="K552" s="460">
        <v>4800</v>
      </c>
      <c r="L552" s="463" t="s">
        <v>47</v>
      </c>
      <c r="M552" s="463"/>
      <c r="N552" s="463"/>
      <c r="O552" s="462"/>
    </row>
    <row r="553" hidden="1" customHeight="1" spans="1:15">
      <c r="A553" s="446">
        <v>402</v>
      </c>
      <c r="B553" s="446" t="s">
        <v>346</v>
      </c>
      <c r="C553" s="446" t="s">
        <v>700</v>
      </c>
      <c r="D553" s="446" t="s">
        <v>701</v>
      </c>
      <c r="E553" s="450" t="s">
        <v>779</v>
      </c>
      <c r="F553" s="449" t="s">
        <v>403</v>
      </c>
      <c r="G553" s="450" t="s">
        <v>404</v>
      </c>
      <c r="H553" s="450">
        <v>20</v>
      </c>
      <c r="I553" s="450" t="s">
        <v>101</v>
      </c>
      <c r="J553" s="459">
        <v>90</v>
      </c>
      <c r="K553" s="460">
        <v>1800</v>
      </c>
      <c r="L553" s="463" t="s">
        <v>47</v>
      </c>
      <c r="M553" s="463"/>
      <c r="N553" s="463"/>
      <c r="O553" s="462"/>
    </row>
    <row r="554" hidden="1" customHeight="1" spans="1:15">
      <c r="A554" s="446">
        <v>403</v>
      </c>
      <c r="B554" s="446" t="s">
        <v>346</v>
      </c>
      <c r="C554" s="446" t="s">
        <v>700</v>
      </c>
      <c r="D554" s="446" t="s">
        <v>701</v>
      </c>
      <c r="E554" s="450" t="s">
        <v>780</v>
      </c>
      <c r="F554" s="449" t="s">
        <v>403</v>
      </c>
      <c r="G554" s="450" t="s">
        <v>404</v>
      </c>
      <c r="H554" s="450">
        <v>10</v>
      </c>
      <c r="I554" s="450" t="s">
        <v>711</v>
      </c>
      <c r="J554" s="459">
        <v>2.5</v>
      </c>
      <c r="K554" s="460">
        <v>25</v>
      </c>
      <c r="L554" s="463" t="s">
        <v>47</v>
      </c>
      <c r="M554" s="463"/>
      <c r="N554" s="463"/>
      <c r="O554" s="462"/>
    </row>
    <row r="555" hidden="1" customHeight="1" spans="1:15">
      <c r="A555" s="446">
        <v>404</v>
      </c>
      <c r="B555" s="446" t="s">
        <v>346</v>
      </c>
      <c r="C555" s="446" t="s">
        <v>700</v>
      </c>
      <c r="D555" s="446" t="s">
        <v>701</v>
      </c>
      <c r="E555" s="450" t="s">
        <v>781</v>
      </c>
      <c r="F555" s="449" t="s">
        <v>403</v>
      </c>
      <c r="G555" s="450" t="s">
        <v>404</v>
      </c>
      <c r="H555" s="450">
        <v>20</v>
      </c>
      <c r="I555" s="450" t="s">
        <v>704</v>
      </c>
      <c r="J555" s="459">
        <v>18</v>
      </c>
      <c r="K555" s="460">
        <v>360</v>
      </c>
      <c r="L555" s="463" t="s">
        <v>47</v>
      </c>
      <c r="M555" s="463"/>
      <c r="N555" s="463"/>
      <c r="O555" s="462"/>
    </row>
    <row r="556" hidden="1" customHeight="1" spans="1:15">
      <c r="A556" s="446">
        <v>405</v>
      </c>
      <c r="B556" s="446" t="s">
        <v>346</v>
      </c>
      <c r="C556" s="446" t="s">
        <v>700</v>
      </c>
      <c r="D556" s="446" t="s">
        <v>701</v>
      </c>
      <c r="E556" s="450" t="s">
        <v>782</v>
      </c>
      <c r="F556" s="449" t="s">
        <v>403</v>
      </c>
      <c r="G556" s="450" t="s">
        <v>404</v>
      </c>
      <c r="H556" s="450">
        <v>8</v>
      </c>
      <c r="I556" s="450" t="s">
        <v>101</v>
      </c>
      <c r="J556" s="459">
        <v>25</v>
      </c>
      <c r="K556" s="460">
        <v>200</v>
      </c>
      <c r="L556" s="463" t="s">
        <v>47</v>
      </c>
      <c r="M556" s="463"/>
      <c r="N556" s="463"/>
      <c r="O556" s="462"/>
    </row>
    <row r="557" hidden="1" customHeight="1" spans="1:15">
      <c r="A557" s="446">
        <v>406</v>
      </c>
      <c r="B557" s="446" t="s">
        <v>346</v>
      </c>
      <c r="C557" s="446" t="s">
        <v>700</v>
      </c>
      <c r="D557" s="446" t="s">
        <v>701</v>
      </c>
      <c r="E557" s="450" t="s">
        <v>783</v>
      </c>
      <c r="F557" s="449" t="s">
        <v>403</v>
      </c>
      <c r="G557" s="450" t="s">
        <v>404</v>
      </c>
      <c r="H557" s="450">
        <v>5</v>
      </c>
      <c r="I557" s="450" t="s">
        <v>101</v>
      </c>
      <c r="J557" s="459">
        <v>328</v>
      </c>
      <c r="K557" s="460">
        <v>1640</v>
      </c>
      <c r="L557" s="463" t="s">
        <v>47</v>
      </c>
      <c r="M557" s="463"/>
      <c r="N557" s="463"/>
      <c r="O557" s="462"/>
    </row>
    <row r="558" hidden="1" customHeight="1" spans="1:15">
      <c r="A558" s="446">
        <v>407</v>
      </c>
      <c r="B558" s="446" t="s">
        <v>346</v>
      </c>
      <c r="C558" s="446" t="s">
        <v>700</v>
      </c>
      <c r="D558" s="446" t="s">
        <v>701</v>
      </c>
      <c r="E558" s="450" t="s">
        <v>784</v>
      </c>
      <c r="F558" s="449" t="s">
        <v>403</v>
      </c>
      <c r="G558" s="450" t="s">
        <v>404</v>
      </c>
      <c r="H558" s="450">
        <v>10</v>
      </c>
      <c r="I558" s="450" t="s">
        <v>703</v>
      </c>
      <c r="J558" s="459">
        <v>60</v>
      </c>
      <c r="K558" s="460">
        <v>600</v>
      </c>
      <c r="L558" s="463" t="s">
        <v>47</v>
      </c>
      <c r="M558" s="463"/>
      <c r="N558" s="463"/>
      <c r="O558" s="462"/>
    </row>
    <row r="559" hidden="1" customHeight="1" spans="1:15">
      <c r="A559" s="446">
        <v>408</v>
      </c>
      <c r="B559" s="446" t="s">
        <v>346</v>
      </c>
      <c r="C559" s="446" t="s">
        <v>700</v>
      </c>
      <c r="D559" s="446" t="s">
        <v>701</v>
      </c>
      <c r="E559" s="450" t="s">
        <v>785</v>
      </c>
      <c r="F559" s="449" t="s">
        <v>403</v>
      </c>
      <c r="G559" s="450" t="s">
        <v>404</v>
      </c>
      <c r="H559" s="450">
        <v>2</v>
      </c>
      <c r="I559" s="450" t="s">
        <v>704</v>
      </c>
      <c r="J559" s="459">
        <v>220</v>
      </c>
      <c r="K559" s="460">
        <v>440</v>
      </c>
      <c r="L559" s="463" t="s">
        <v>47</v>
      </c>
      <c r="M559" s="463"/>
      <c r="N559" s="463"/>
      <c r="O559" s="462"/>
    </row>
    <row r="560" hidden="1" customHeight="1" spans="1:15">
      <c r="A560" s="446">
        <v>409</v>
      </c>
      <c r="B560" s="446" t="s">
        <v>346</v>
      </c>
      <c r="C560" s="446" t="s">
        <v>700</v>
      </c>
      <c r="D560" s="446" t="s">
        <v>701</v>
      </c>
      <c r="E560" s="450" t="s">
        <v>786</v>
      </c>
      <c r="F560" s="449" t="s">
        <v>403</v>
      </c>
      <c r="G560" s="450" t="s">
        <v>404</v>
      </c>
      <c r="H560" s="450">
        <v>10</v>
      </c>
      <c r="I560" s="450" t="s">
        <v>703</v>
      </c>
      <c r="J560" s="459">
        <v>145</v>
      </c>
      <c r="K560" s="460">
        <v>1450</v>
      </c>
      <c r="L560" s="463" t="s">
        <v>47</v>
      </c>
      <c r="M560" s="463"/>
      <c r="N560" s="463"/>
      <c r="O560" s="462"/>
    </row>
    <row r="561" hidden="1" customHeight="1" spans="1:15">
      <c r="A561" s="446">
        <v>410</v>
      </c>
      <c r="B561" s="446" t="s">
        <v>346</v>
      </c>
      <c r="C561" s="446" t="s">
        <v>700</v>
      </c>
      <c r="D561" s="446" t="s">
        <v>701</v>
      </c>
      <c r="E561" s="450" t="s">
        <v>787</v>
      </c>
      <c r="F561" s="449" t="s">
        <v>403</v>
      </c>
      <c r="G561" s="450" t="s">
        <v>404</v>
      </c>
      <c r="H561" s="450">
        <v>20</v>
      </c>
      <c r="I561" s="450" t="s">
        <v>704</v>
      </c>
      <c r="J561" s="459">
        <v>6</v>
      </c>
      <c r="K561" s="460">
        <v>120</v>
      </c>
      <c r="L561" s="463" t="s">
        <v>47</v>
      </c>
      <c r="M561" s="463"/>
      <c r="N561" s="463"/>
      <c r="O561" s="462"/>
    </row>
    <row r="562" hidden="1" customHeight="1" spans="1:15">
      <c r="A562" s="446">
        <v>411</v>
      </c>
      <c r="B562" s="446" t="s">
        <v>346</v>
      </c>
      <c r="C562" s="446" t="s">
        <v>700</v>
      </c>
      <c r="D562" s="446" t="s">
        <v>701</v>
      </c>
      <c r="E562" s="450" t="s">
        <v>788</v>
      </c>
      <c r="F562" s="449" t="s">
        <v>403</v>
      </c>
      <c r="G562" s="450" t="s">
        <v>404</v>
      </c>
      <c r="H562" s="450">
        <v>20</v>
      </c>
      <c r="I562" s="450" t="s">
        <v>238</v>
      </c>
      <c r="J562" s="459">
        <v>5</v>
      </c>
      <c r="K562" s="460">
        <v>100</v>
      </c>
      <c r="L562" s="463" t="s">
        <v>47</v>
      </c>
      <c r="M562" s="463"/>
      <c r="N562" s="463"/>
      <c r="O562" s="462"/>
    </row>
    <row r="563" hidden="1" customHeight="1" spans="1:15">
      <c r="A563" s="446">
        <v>412</v>
      </c>
      <c r="B563" s="446" t="s">
        <v>346</v>
      </c>
      <c r="C563" s="446" t="s">
        <v>700</v>
      </c>
      <c r="D563" s="446" t="s">
        <v>701</v>
      </c>
      <c r="E563" s="450" t="s">
        <v>789</v>
      </c>
      <c r="F563" s="449" t="s">
        <v>403</v>
      </c>
      <c r="G563" s="450" t="s">
        <v>404</v>
      </c>
      <c r="H563" s="450">
        <v>10</v>
      </c>
      <c r="I563" s="450" t="s">
        <v>711</v>
      </c>
      <c r="J563" s="459">
        <v>75</v>
      </c>
      <c r="K563" s="460">
        <v>750</v>
      </c>
      <c r="L563" s="463" t="s">
        <v>47</v>
      </c>
      <c r="M563" s="463"/>
      <c r="N563" s="463"/>
      <c r="O563" s="462"/>
    </row>
    <row r="564" hidden="1" customHeight="1" spans="1:15">
      <c r="A564" s="446">
        <v>413</v>
      </c>
      <c r="B564" s="446" t="s">
        <v>346</v>
      </c>
      <c r="C564" s="446" t="s">
        <v>700</v>
      </c>
      <c r="D564" s="446" t="s">
        <v>701</v>
      </c>
      <c r="E564" s="450" t="s">
        <v>790</v>
      </c>
      <c r="F564" s="449" t="s">
        <v>403</v>
      </c>
      <c r="G564" s="450" t="s">
        <v>404</v>
      </c>
      <c r="H564" s="450">
        <v>5</v>
      </c>
      <c r="I564" s="450" t="s">
        <v>101</v>
      </c>
      <c r="J564" s="459">
        <v>255</v>
      </c>
      <c r="K564" s="460">
        <v>1275</v>
      </c>
      <c r="L564" s="463" t="s">
        <v>47</v>
      </c>
      <c r="M564" s="463"/>
      <c r="N564" s="463"/>
      <c r="O564" s="462"/>
    </row>
    <row r="565" hidden="1" customHeight="1" spans="1:15">
      <c r="A565" s="446">
        <v>414</v>
      </c>
      <c r="B565" s="446" t="s">
        <v>346</v>
      </c>
      <c r="C565" s="446" t="s">
        <v>700</v>
      </c>
      <c r="D565" s="446" t="s">
        <v>701</v>
      </c>
      <c r="E565" s="450" t="s">
        <v>791</v>
      </c>
      <c r="F565" s="449" t="s">
        <v>403</v>
      </c>
      <c r="G565" s="450" t="s">
        <v>404</v>
      </c>
      <c r="H565" s="450">
        <v>20</v>
      </c>
      <c r="I565" s="450" t="s">
        <v>101</v>
      </c>
      <c r="J565" s="459">
        <v>6</v>
      </c>
      <c r="K565" s="460">
        <v>120</v>
      </c>
      <c r="L565" s="463" t="s">
        <v>47</v>
      </c>
      <c r="M565" s="463"/>
      <c r="N565" s="463"/>
      <c r="O565" s="462"/>
    </row>
    <row r="566" hidden="1" customHeight="1" spans="1:15">
      <c r="A566" s="446">
        <v>415</v>
      </c>
      <c r="B566" s="446" t="s">
        <v>346</v>
      </c>
      <c r="C566" s="446" t="s">
        <v>700</v>
      </c>
      <c r="D566" s="446" t="s">
        <v>701</v>
      </c>
      <c r="E566" s="450" t="s">
        <v>792</v>
      </c>
      <c r="F566" s="449" t="s">
        <v>403</v>
      </c>
      <c r="G566" s="450" t="s">
        <v>404</v>
      </c>
      <c r="H566" s="450">
        <v>50</v>
      </c>
      <c r="I566" s="450" t="s">
        <v>711</v>
      </c>
      <c r="J566" s="459">
        <v>5.4</v>
      </c>
      <c r="K566" s="460">
        <v>270</v>
      </c>
      <c r="L566" s="463" t="s">
        <v>47</v>
      </c>
      <c r="M566" s="463"/>
      <c r="N566" s="463"/>
      <c r="O566" s="462"/>
    </row>
    <row r="567" hidden="1" customHeight="1" spans="1:15">
      <c r="A567" s="446">
        <v>416</v>
      </c>
      <c r="B567" s="446" t="s">
        <v>346</v>
      </c>
      <c r="C567" s="446" t="s">
        <v>700</v>
      </c>
      <c r="D567" s="446" t="s">
        <v>701</v>
      </c>
      <c r="E567" s="450" t="s">
        <v>793</v>
      </c>
      <c r="F567" s="449" t="s">
        <v>403</v>
      </c>
      <c r="G567" s="450" t="s">
        <v>404</v>
      </c>
      <c r="H567" s="450">
        <v>20</v>
      </c>
      <c r="I567" s="450" t="s">
        <v>704</v>
      </c>
      <c r="J567" s="459">
        <v>66</v>
      </c>
      <c r="K567" s="460">
        <v>1320</v>
      </c>
      <c r="L567" s="463" t="s">
        <v>47</v>
      </c>
      <c r="M567" s="463"/>
      <c r="N567" s="463"/>
      <c r="O567" s="462"/>
    </row>
    <row r="568" hidden="1" customHeight="1" spans="1:15">
      <c r="A568" s="446">
        <v>417</v>
      </c>
      <c r="B568" s="446" t="s">
        <v>346</v>
      </c>
      <c r="C568" s="446" t="s">
        <v>700</v>
      </c>
      <c r="D568" s="446" t="s">
        <v>701</v>
      </c>
      <c r="E568" s="450" t="s">
        <v>794</v>
      </c>
      <c r="F568" s="449" t="s">
        <v>403</v>
      </c>
      <c r="G568" s="450" t="s">
        <v>404</v>
      </c>
      <c r="H568" s="450">
        <v>10</v>
      </c>
      <c r="I568" s="450" t="s">
        <v>101</v>
      </c>
      <c r="J568" s="459">
        <v>18</v>
      </c>
      <c r="K568" s="460">
        <v>180</v>
      </c>
      <c r="L568" s="463" t="s">
        <v>47</v>
      </c>
      <c r="M568" s="463"/>
      <c r="N568" s="463"/>
      <c r="O568" s="462"/>
    </row>
    <row r="569" hidden="1" customHeight="1" spans="1:15">
      <c r="A569" s="446">
        <v>418</v>
      </c>
      <c r="B569" s="446" t="s">
        <v>346</v>
      </c>
      <c r="C569" s="446" t="s">
        <v>700</v>
      </c>
      <c r="D569" s="446" t="s">
        <v>701</v>
      </c>
      <c r="E569" s="450" t="s">
        <v>795</v>
      </c>
      <c r="F569" s="449" t="s">
        <v>403</v>
      </c>
      <c r="G569" s="450" t="s">
        <v>404</v>
      </c>
      <c r="H569" s="450">
        <v>20</v>
      </c>
      <c r="I569" s="450" t="s">
        <v>101</v>
      </c>
      <c r="J569" s="459">
        <v>17.4</v>
      </c>
      <c r="K569" s="460">
        <v>348</v>
      </c>
      <c r="L569" s="463" t="s">
        <v>47</v>
      </c>
      <c r="M569" s="463"/>
      <c r="N569" s="463"/>
      <c r="O569" s="462"/>
    </row>
    <row r="570" hidden="1" customHeight="1" spans="1:15">
      <c r="A570" s="446">
        <v>419</v>
      </c>
      <c r="B570" s="446" t="s">
        <v>346</v>
      </c>
      <c r="C570" s="446" t="s">
        <v>700</v>
      </c>
      <c r="D570" s="446" t="s">
        <v>701</v>
      </c>
      <c r="E570" s="450" t="s">
        <v>795</v>
      </c>
      <c r="F570" s="449" t="s">
        <v>403</v>
      </c>
      <c r="G570" s="450" t="s">
        <v>404</v>
      </c>
      <c r="H570" s="450">
        <v>20</v>
      </c>
      <c r="I570" s="450" t="s">
        <v>101</v>
      </c>
      <c r="J570" s="459">
        <v>20</v>
      </c>
      <c r="K570" s="460">
        <v>400</v>
      </c>
      <c r="L570" s="463" t="s">
        <v>47</v>
      </c>
      <c r="M570" s="463"/>
      <c r="N570" s="463"/>
      <c r="O570" s="462"/>
    </row>
    <row r="571" hidden="1" customHeight="1" spans="1:15">
      <c r="A571" s="446">
        <v>420</v>
      </c>
      <c r="B571" s="446" t="s">
        <v>346</v>
      </c>
      <c r="C571" s="446" t="s">
        <v>700</v>
      </c>
      <c r="D571" s="446" t="s">
        <v>701</v>
      </c>
      <c r="E571" s="450" t="s">
        <v>796</v>
      </c>
      <c r="F571" s="449" t="s">
        <v>403</v>
      </c>
      <c r="G571" s="450" t="s">
        <v>404</v>
      </c>
      <c r="H571" s="450">
        <v>20</v>
      </c>
      <c r="I571" s="450" t="s">
        <v>101</v>
      </c>
      <c r="J571" s="459">
        <v>36</v>
      </c>
      <c r="K571" s="460">
        <v>720</v>
      </c>
      <c r="L571" s="463" t="s">
        <v>47</v>
      </c>
      <c r="M571" s="463"/>
      <c r="N571" s="463"/>
      <c r="O571" s="462"/>
    </row>
    <row r="572" hidden="1" customHeight="1" spans="1:15">
      <c r="A572" s="446">
        <v>421</v>
      </c>
      <c r="B572" s="446" t="s">
        <v>346</v>
      </c>
      <c r="C572" s="446" t="s">
        <v>700</v>
      </c>
      <c r="D572" s="446" t="s">
        <v>701</v>
      </c>
      <c r="E572" s="450" t="s">
        <v>797</v>
      </c>
      <c r="F572" s="449" t="s">
        <v>403</v>
      </c>
      <c r="G572" s="450" t="s">
        <v>404</v>
      </c>
      <c r="H572" s="450">
        <v>10</v>
      </c>
      <c r="I572" s="450" t="s">
        <v>757</v>
      </c>
      <c r="J572" s="459">
        <v>3.6</v>
      </c>
      <c r="K572" s="460">
        <v>36</v>
      </c>
      <c r="L572" s="463" t="s">
        <v>47</v>
      </c>
      <c r="M572" s="463"/>
      <c r="N572" s="463"/>
      <c r="O572" s="462"/>
    </row>
    <row r="573" hidden="1" customHeight="1" spans="1:15">
      <c r="A573" s="446">
        <v>422</v>
      </c>
      <c r="B573" s="446" t="s">
        <v>346</v>
      </c>
      <c r="C573" s="446" t="s">
        <v>700</v>
      </c>
      <c r="D573" s="446" t="s">
        <v>701</v>
      </c>
      <c r="E573" s="450" t="s">
        <v>798</v>
      </c>
      <c r="F573" s="449" t="s">
        <v>403</v>
      </c>
      <c r="G573" s="450" t="s">
        <v>404</v>
      </c>
      <c r="H573" s="450">
        <v>20</v>
      </c>
      <c r="I573" s="450" t="s">
        <v>101</v>
      </c>
      <c r="J573" s="459">
        <v>24</v>
      </c>
      <c r="K573" s="460">
        <v>480</v>
      </c>
      <c r="L573" s="463" t="s">
        <v>47</v>
      </c>
      <c r="M573" s="463"/>
      <c r="N573" s="463"/>
      <c r="O573" s="462"/>
    </row>
    <row r="574" hidden="1" customHeight="1" spans="1:15">
      <c r="A574" s="446">
        <v>423</v>
      </c>
      <c r="B574" s="446" t="s">
        <v>346</v>
      </c>
      <c r="C574" s="446" t="s">
        <v>700</v>
      </c>
      <c r="D574" s="446" t="s">
        <v>701</v>
      </c>
      <c r="E574" s="450" t="s">
        <v>799</v>
      </c>
      <c r="F574" s="449" t="s">
        <v>403</v>
      </c>
      <c r="G574" s="450" t="s">
        <v>404</v>
      </c>
      <c r="H574" s="450">
        <v>20</v>
      </c>
      <c r="I574" s="450" t="s">
        <v>704</v>
      </c>
      <c r="J574" s="459">
        <v>30</v>
      </c>
      <c r="K574" s="460">
        <v>600</v>
      </c>
      <c r="L574" s="463" t="s">
        <v>47</v>
      </c>
      <c r="M574" s="463"/>
      <c r="N574" s="463"/>
      <c r="O574" s="462"/>
    </row>
    <row r="575" hidden="1" customHeight="1" spans="1:15">
      <c r="A575" s="446">
        <v>424</v>
      </c>
      <c r="B575" s="446" t="s">
        <v>346</v>
      </c>
      <c r="C575" s="446" t="s">
        <v>700</v>
      </c>
      <c r="D575" s="446" t="s">
        <v>701</v>
      </c>
      <c r="E575" s="450" t="s">
        <v>800</v>
      </c>
      <c r="F575" s="449" t="s">
        <v>403</v>
      </c>
      <c r="G575" s="450" t="s">
        <v>404</v>
      </c>
      <c r="H575" s="450">
        <v>20</v>
      </c>
      <c r="I575" s="450" t="s">
        <v>704</v>
      </c>
      <c r="J575" s="459">
        <v>48</v>
      </c>
      <c r="K575" s="460">
        <v>960</v>
      </c>
      <c r="L575" s="463" t="s">
        <v>47</v>
      </c>
      <c r="M575" s="463"/>
      <c r="N575" s="463"/>
      <c r="O575" s="462"/>
    </row>
    <row r="576" hidden="1" customHeight="1" spans="1:15">
      <c r="A576" s="446">
        <v>425</v>
      </c>
      <c r="B576" s="446" t="s">
        <v>346</v>
      </c>
      <c r="C576" s="446" t="s">
        <v>700</v>
      </c>
      <c r="D576" s="446" t="s">
        <v>701</v>
      </c>
      <c r="E576" s="450" t="s">
        <v>801</v>
      </c>
      <c r="F576" s="449" t="s">
        <v>403</v>
      </c>
      <c r="G576" s="450" t="s">
        <v>404</v>
      </c>
      <c r="H576" s="450">
        <v>10</v>
      </c>
      <c r="I576" s="450" t="s">
        <v>135</v>
      </c>
      <c r="J576" s="459">
        <v>750</v>
      </c>
      <c r="K576" s="460">
        <v>7500</v>
      </c>
      <c r="L576" s="463" t="s">
        <v>47</v>
      </c>
      <c r="M576" s="463"/>
      <c r="N576" s="463"/>
      <c r="O576" s="462"/>
    </row>
    <row r="577" hidden="1" customHeight="1" spans="1:15">
      <c r="A577" s="446">
        <v>426</v>
      </c>
      <c r="B577" s="446" t="s">
        <v>346</v>
      </c>
      <c r="C577" s="446" t="s">
        <v>700</v>
      </c>
      <c r="D577" s="446" t="s">
        <v>701</v>
      </c>
      <c r="E577" s="450" t="s">
        <v>802</v>
      </c>
      <c r="F577" s="449" t="s">
        <v>403</v>
      </c>
      <c r="G577" s="450" t="s">
        <v>404</v>
      </c>
      <c r="H577" s="450">
        <v>20</v>
      </c>
      <c r="I577" s="450" t="s">
        <v>101</v>
      </c>
      <c r="J577" s="459">
        <v>35</v>
      </c>
      <c r="K577" s="460">
        <v>700</v>
      </c>
      <c r="L577" s="463" t="s">
        <v>47</v>
      </c>
      <c r="M577" s="463"/>
      <c r="N577" s="463"/>
      <c r="O577" s="462"/>
    </row>
    <row r="578" hidden="1" customHeight="1" spans="1:15">
      <c r="A578" s="446">
        <v>427</v>
      </c>
      <c r="B578" s="446" t="s">
        <v>346</v>
      </c>
      <c r="C578" s="446" t="s">
        <v>700</v>
      </c>
      <c r="D578" s="446" t="s">
        <v>701</v>
      </c>
      <c r="E578" s="450" t="s">
        <v>803</v>
      </c>
      <c r="F578" s="449" t="s">
        <v>403</v>
      </c>
      <c r="G578" s="450" t="s">
        <v>404</v>
      </c>
      <c r="H578" s="450">
        <v>20</v>
      </c>
      <c r="I578" s="450" t="s">
        <v>711</v>
      </c>
      <c r="J578" s="459">
        <v>54</v>
      </c>
      <c r="K578" s="460">
        <v>1080</v>
      </c>
      <c r="L578" s="463" t="s">
        <v>47</v>
      </c>
      <c r="M578" s="463"/>
      <c r="N578" s="463"/>
      <c r="O578" s="462"/>
    </row>
    <row r="579" hidden="1" customHeight="1" spans="1:15">
      <c r="A579" s="446">
        <v>428</v>
      </c>
      <c r="B579" s="446" t="s">
        <v>346</v>
      </c>
      <c r="C579" s="446" t="s">
        <v>700</v>
      </c>
      <c r="D579" s="446" t="s">
        <v>701</v>
      </c>
      <c r="E579" s="450" t="s">
        <v>804</v>
      </c>
      <c r="F579" s="449" t="s">
        <v>403</v>
      </c>
      <c r="G579" s="450" t="s">
        <v>404</v>
      </c>
      <c r="H579" s="450">
        <v>20</v>
      </c>
      <c r="I579" s="450" t="s">
        <v>101</v>
      </c>
      <c r="J579" s="459">
        <v>7.8</v>
      </c>
      <c r="K579" s="460">
        <v>156</v>
      </c>
      <c r="L579" s="463" t="s">
        <v>47</v>
      </c>
      <c r="M579" s="463"/>
      <c r="N579" s="463"/>
      <c r="O579" s="462"/>
    </row>
    <row r="580" hidden="1" customHeight="1" spans="1:15">
      <c r="A580" s="446">
        <v>429</v>
      </c>
      <c r="B580" s="446" t="s">
        <v>346</v>
      </c>
      <c r="C580" s="446" t="s">
        <v>700</v>
      </c>
      <c r="D580" s="446" t="s">
        <v>701</v>
      </c>
      <c r="E580" s="450" t="s">
        <v>804</v>
      </c>
      <c r="F580" s="449" t="s">
        <v>403</v>
      </c>
      <c r="G580" s="450" t="s">
        <v>404</v>
      </c>
      <c r="H580" s="450">
        <v>20</v>
      </c>
      <c r="I580" s="450" t="s">
        <v>101</v>
      </c>
      <c r="J580" s="459">
        <v>7.8</v>
      </c>
      <c r="K580" s="460">
        <v>156</v>
      </c>
      <c r="L580" s="463" t="s">
        <v>47</v>
      </c>
      <c r="M580" s="463"/>
      <c r="N580" s="463"/>
      <c r="O580" s="462"/>
    </row>
    <row r="581" hidden="1" customHeight="1" spans="1:15">
      <c r="A581" s="446">
        <v>430</v>
      </c>
      <c r="B581" s="446" t="s">
        <v>346</v>
      </c>
      <c r="C581" s="446" t="s">
        <v>700</v>
      </c>
      <c r="D581" s="446" t="s">
        <v>701</v>
      </c>
      <c r="E581" s="450" t="s">
        <v>804</v>
      </c>
      <c r="F581" s="449" t="s">
        <v>403</v>
      </c>
      <c r="G581" s="450" t="s">
        <v>404</v>
      </c>
      <c r="H581" s="450">
        <v>20</v>
      </c>
      <c r="I581" s="450" t="s">
        <v>101</v>
      </c>
      <c r="J581" s="459">
        <v>3.6</v>
      </c>
      <c r="K581" s="460">
        <v>72</v>
      </c>
      <c r="L581" s="463" t="s">
        <v>47</v>
      </c>
      <c r="M581" s="463"/>
      <c r="N581" s="463"/>
      <c r="O581" s="462"/>
    </row>
    <row r="582" hidden="1" customHeight="1" spans="1:15">
      <c r="A582" s="446">
        <v>431</v>
      </c>
      <c r="B582" s="446" t="s">
        <v>346</v>
      </c>
      <c r="C582" s="446" t="s">
        <v>700</v>
      </c>
      <c r="D582" s="446" t="s">
        <v>701</v>
      </c>
      <c r="E582" s="450" t="s">
        <v>804</v>
      </c>
      <c r="F582" s="449" t="s">
        <v>403</v>
      </c>
      <c r="G582" s="450" t="s">
        <v>404</v>
      </c>
      <c r="H582" s="450">
        <v>20</v>
      </c>
      <c r="I582" s="450" t="s">
        <v>101</v>
      </c>
      <c r="J582" s="459">
        <v>3.6</v>
      </c>
      <c r="K582" s="460">
        <v>72</v>
      </c>
      <c r="L582" s="463" t="s">
        <v>47</v>
      </c>
      <c r="M582" s="463"/>
      <c r="N582" s="463"/>
      <c r="O582" s="462"/>
    </row>
    <row r="583" hidden="1" customHeight="1" spans="1:15">
      <c r="A583" s="446">
        <v>432</v>
      </c>
      <c r="B583" s="446" t="s">
        <v>346</v>
      </c>
      <c r="C583" s="446" t="s">
        <v>700</v>
      </c>
      <c r="D583" s="446" t="s">
        <v>701</v>
      </c>
      <c r="E583" s="450" t="s">
        <v>804</v>
      </c>
      <c r="F583" s="449" t="s">
        <v>403</v>
      </c>
      <c r="G583" s="450" t="s">
        <v>404</v>
      </c>
      <c r="H583" s="450">
        <v>10</v>
      </c>
      <c r="I583" s="450" t="s">
        <v>101</v>
      </c>
      <c r="J583" s="459">
        <v>37.8</v>
      </c>
      <c r="K583" s="460">
        <v>378</v>
      </c>
      <c r="L583" s="463" t="s">
        <v>47</v>
      </c>
      <c r="M583" s="463"/>
      <c r="N583" s="463"/>
      <c r="O583" s="462"/>
    </row>
    <row r="584" hidden="1" customHeight="1" spans="1:15">
      <c r="A584" s="446">
        <v>433</v>
      </c>
      <c r="B584" s="446" t="s">
        <v>346</v>
      </c>
      <c r="C584" s="446" t="s">
        <v>700</v>
      </c>
      <c r="D584" s="446" t="s">
        <v>701</v>
      </c>
      <c r="E584" s="450" t="s">
        <v>804</v>
      </c>
      <c r="F584" s="449" t="s">
        <v>403</v>
      </c>
      <c r="G584" s="450" t="s">
        <v>404</v>
      </c>
      <c r="H584" s="450">
        <v>15</v>
      </c>
      <c r="I584" s="450" t="s">
        <v>101</v>
      </c>
      <c r="J584" s="459">
        <v>5.8</v>
      </c>
      <c r="K584" s="460">
        <v>87</v>
      </c>
      <c r="L584" s="463" t="s">
        <v>47</v>
      </c>
      <c r="M584" s="463"/>
      <c r="N584" s="463"/>
      <c r="O584" s="462"/>
    </row>
    <row r="585" hidden="1" customHeight="1" spans="1:15">
      <c r="A585" s="446">
        <v>434</v>
      </c>
      <c r="B585" s="446" t="s">
        <v>346</v>
      </c>
      <c r="C585" s="446" t="s">
        <v>700</v>
      </c>
      <c r="D585" s="446" t="s">
        <v>701</v>
      </c>
      <c r="E585" s="450" t="s">
        <v>804</v>
      </c>
      <c r="F585" s="449" t="s">
        <v>403</v>
      </c>
      <c r="G585" s="450" t="s">
        <v>404</v>
      </c>
      <c r="H585" s="450">
        <v>15</v>
      </c>
      <c r="I585" s="450" t="s">
        <v>101</v>
      </c>
      <c r="J585" s="459">
        <v>27.6</v>
      </c>
      <c r="K585" s="460">
        <v>414</v>
      </c>
      <c r="L585" s="463" t="s">
        <v>47</v>
      </c>
      <c r="M585" s="463"/>
      <c r="N585" s="463"/>
      <c r="O585" s="462"/>
    </row>
    <row r="586" hidden="1" customHeight="1" spans="1:15">
      <c r="A586" s="446">
        <v>435</v>
      </c>
      <c r="B586" s="446" t="s">
        <v>346</v>
      </c>
      <c r="C586" s="446" t="s">
        <v>700</v>
      </c>
      <c r="D586" s="446" t="s">
        <v>701</v>
      </c>
      <c r="E586" s="450" t="s">
        <v>805</v>
      </c>
      <c r="F586" s="449" t="s">
        <v>403</v>
      </c>
      <c r="G586" s="450" t="s">
        <v>404</v>
      </c>
      <c r="H586" s="450">
        <v>10</v>
      </c>
      <c r="I586" s="450" t="s">
        <v>101</v>
      </c>
      <c r="J586" s="459">
        <v>144</v>
      </c>
      <c r="K586" s="460">
        <v>1440</v>
      </c>
      <c r="L586" s="463" t="s">
        <v>47</v>
      </c>
      <c r="M586" s="463"/>
      <c r="N586" s="463"/>
      <c r="O586" s="462"/>
    </row>
    <row r="587" hidden="1" customHeight="1" spans="1:15">
      <c r="A587" s="446">
        <v>436</v>
      </c>
      <c r="B587" s="446" t="s">
        <v>346</v>
      </c>
      <c r="C587" s="446" t="s">
        <v>700</v>
      </c>
      <c r="D587" s="446" t="s">
        <v>701</v>
      </c>
      <c r="E587" s="450" t="s">
        <v>805</v>
      </c>
      <c r="F587" s="449" t="s">
        <v>403</v>
      </c>
      <c r="G587" s="450" t="s">
        <v>404</v>
      </c>
      <c r="H587" s="450">
        <v>10</v>
      </c>
      <c r="I587" s="450" t="s">
        <v>101</v>
      </c>
      <c r="J587" s="459">
        <v>96</v>
      </c>
      <c r="K587" s="460">
        <v>960</v>
      </c>
      <c r="L587" s="463" t="s">
        <v>47</v>
      </c>
      <c r="M587" s="463"/>
      <c r="N587" s="463"/>
      <c r="O587" s="462"/>
    </row>
    <row r="588" hidden="1" customHeight="1" spans="1:15">
      <c r="A588" s="446">
        <v>437</v>
      </c>
      <c r="B588" s="446" t="s">
        <v>346</v>
      </c>
      <c r="C588" s="446" t="s">
        <v>700</v>
      </c>
      <c r="D588" s="446" t="s">
        <v>701</v>
      </c>
      <c r="E588" s="450" t="s">
        <v>805</v>
      </c>
      <c r="F588" s="449" t="s">
        <v>403</v>
      </c>
      <c r="G588" s="450" t="s">
        <v>404</v>
      </c>
      <c r="H588" s="450">
        <v>10</v>
      </c>
      <c r="I588" s="450" t="s">
        <v>101</v>
      </c>
      <c r="J588" s="459">
        <v>108</v>
      </c>
      <c r="K588" s="460">
        <v>1080</v>
      </c>
      <c r="L588" s="463" t="s">
        <v>47</v>
      </c>
      <c r="M588" s="463"/>
      <c r="N588" s="463"/>
      <c r="O588" s="462"/>
    </row>
    <row r="589" hidden="1" customHeight="1" spans="1:15">
      <c r="A589" s="446">
        <v>438</v>
      </c>
      <c r="B589" s="446" t="s">
        <v>346</v>
      </c>
      <c r="C589" s="446" t="s">
        <v>700</v>
      </c>
      <c r="D589" s="446" t="s">
        <v>701</v>
      </c>
      <c r="E589" s="450" t="s">
        <v>806</v>
      </c>
      <c r="F589" s="449" t="s">
        <v>403</v>
      </c>
      <c r="G589" s="450" t="s">
        <v>404</v>
      </c>
      <c r="H589" s="450">
        <v>25</v>
      </c>
      <c r="I589" s="450" t="s">
        <v>101</v>
      </c>
      <c r="J589" s="459">
        <v>14.4</v>
      </c>
      <c r="K589" s="460">
        <v>360</v>
      </c>
      <c r="L589" s="463" t="s">
        <v>47</v>
      </c>
      <c r="M589" s="463"/>
      <c r="N589" s="463"/>
      <c r="O589" s="462"/>
    </row>
    <row r="590" hidden="1" customHeight="1" spans="1:15">
      <c r="A590" s="446">
        <v>439</v>
      </c>
      <c r="B590" s="446" t="s">
        <v>346</v>
      </c>
      <c r="C590" s="446" t="s">
        <v>700</v>
      </c>
      <c r="D590" s="446" t="s">
        <v>701</v>
      </c>
      <c r="E590" s="450" t="s">
        <v>807</v>
      </c>
      <c r="F590" s="449" t="s">
        <v>403</v>
      </c>
      <c r="G590" s="450" t="s">
        <v>404</v>
      </c>
      <c r="H590" s="450">
        <v>20</v>
      </c>
      <c r="I590" s="450" t="s">
        <v>101</v>
      </c>
      <c r="J590" s="459">
        <v>1.8</v>
      </c>
      <c r="K590" s="460">
        <v>36</v>
      </c>
      <c r="L590" s="463" t="s">
        <v>47</v>
      </c>
      <c r="M590" s="463"/>
      <c r="N590" s="463"/>
      <c r="O590" s="462"/>
    </row>
    <row r="591" hidden="1" customHeight="1" spans="1:15">
      <c r="A591" s="446">
        <v>440</v>
      </c>
      <c r="B591" s="446" t="s">
        <v>346</v>
      </c>
      <c r="C591" s="446" t="s">
        <v>700</v>
      </c>
      <c r="D591" s="446" t="s">
        <v>701</v>
      </c>
      <c r="E591" s="450" t="s">
        <v>808</v>
      </c>
      <c r="F591" s="449" t="s">
        <v>403</v>
      </c>
      <c r="G591" s="450" t="s">
        <v>404</v>
      </c>
      <c r="H591" s="450">
        <v>20</v>
      </c>
      <c r="I591" s="450" t="s">
        <v>101</v>
      </c>
      <c r="J591" s="459">
        <v>0.6</v>
      </c>
      <c r="K591" s="460">
        <v>12</v>
      </c>
      <c r="L591" s="463" t="s">
        <v>47</v>
      </c>
      <c r="M591" s="463"/>
      <c r="N591" s="463"/>
      <c r="O591" s="462"/>
    </row>
    <row r="592" hidden="1" customHeight="1" spans="1:15">
      <c r="A592" s="446">
        <v>441</v>
      </c>
      <c r="B592" s="446" t="s">
        <v>346</v>
      </c>
      <c r="C592" s="446" t="s">
        <v>700</v>
      </c>
      <c r="D592" s="446" t="s">
        <v>701</v>
      </c>
      <c r="E592" s="450" t="s">
        <v>809</v>
      </c>
      <c r="F592" s="449" t="s">
        <v>403</v>
      </c>
      <c r="G592" s="450" t="s">
        <v>404</v>
      </c>
      <c r="H592" s="450">
        <v>15</v>
      </c>
      <c r="I592" s="450" t="s">
        <v>810</v>
      </c>
      <c r="J592" s="459">
        <v>45</v>
      </c>
      <c r="K592" s="460">
        <v>675</v>
      </c>
      <c r="L592" s="463" t="s">
        <v>47</v>
      </c>
      <c r="M592" s="463"/>
      <c r="N592" s="463"/>
      <c r="O592" s="462"/>
    </row>
    <row r="593" hidden="1" customHeight="1" spans="1:15">
      <c r="A593" s="446">
        <v>442</v>
      </c>
      <c r="B593" s="446" t="s">
        <v>346</v>
      </c>
      <c r="C593" s="446" t="s">
        <v>700</v>
      </c>
      <c r="D593" s="446" t="s">
        <v>701</v>
      </c>
      <c r="E593" s="450" t="s">
        <v>811</v>
      </c>
      <c r="F593" s="449" t="s">
        <v>403</v>
      </c>
      <c r="G593" s="450" t="s">
        <v>404</v>
      </c>
      <c r="H593" s="450">
        <v>10</v>
      </c>
      <c r="I593" s="450" t="s">
        <v>101</v>
      </c>
      <c r="J593" s="459">
        <v>126</v>
      </c>
      <c r="K593" s="460">
        <v>1260</v>
      </c>
      <c r="L593" s="463" t="s">
        <v>47</v>
      </c>
      <c r="M593" s="463"/>
      <c r="N593" s="463"/>
      <c r="O593" s="462"/>
    </row>
    <row r="594" hidden="1" customHeight="1" spans="1:15">
      <c r="A594" s="446">
        <v>443</v>
      </c>
      <c r="B594" s="446" t="s">
        <v>346</v>
      </c>
      <c r="C594" s="446" t="s">
        <v>700</v>
      </c>
      <c r="D594" s="446" t="s">
        <v>701</v>
      </c>
      <c r="E594" s="450" t="s">
        <v>812</v>
      </c>
      <c r="F594" s="449" t="s">
        <v>403</v>
      </c>
      <c r="G594" s="450" t="s">
        <v>404</v>
      </c>
      <c r="H594" s="450">
        <v>20</v>
      </c>
      <c r="I594" s="450" t="s">
        <v>101</v>
      </c>
      <c r="J594" s="459">
        <v>18</v>
      </c>
      <c r="K594" s="460">
        <v>360</v>
      </c>
      <c r="L594" s="463" t="s">
        <v>47</v>
      </c>
      <c r="M594" s="463"/>
      <c r="N594" s="463"/>
      <c r="O594" s="462"/>
    </row>
    <row r="595" hidden="1" customHeight="1" spans="1:15">
      <c r="A595" s="446">
        <v>444</v>
      </c>
      <c r="B595" s="446" t="s">
        <v>346</v>
      </c>
      <c r="C595" s="446" t="s">
        <v>700</v>
      </c>
      <c r="D595" s="446" t="s">
        <v>701</v>
      </c>
      <c r="E595" s="450" t="s">
        <v>813</v>
      </c>
      <c r="F595" s="449" t="s">
        <v>403</v>
      </c>
      <c r="G595" s="450" t="s">
        <v>404</v>
      </c>
      <c r="H595" s="450">
        <v>30</v>
      </c>
      <c r="I595" s="450" t="s">
        <v>101</v>
      </c>
      <c r="J595" s="459">
        <v>3</v>
      </c>
      <c r="K595" s="460">
        <v>90</v>
      </c>
      <c r="L595" s="463" t="s">
        <v>47</v>
      </c>
      <c r="M595" s="463"/>
      <c r="N595" s="463"/>
      <c r="O595" s="462"/>
    </row>
    <row r="596" hidden="1" customHeight="1" spans="1:15">
      <c r="A596" s="446">
        <v>445</v>
      </c>
      <c r="B596" s="446" t="s">
        <v>346</v>
      </c>
      <c r="C596" s="446" t="s">
        <v>700</v>
      </c>
      <c r="D596" s="446" t="s">
        <v>701</v>
      </c>
      <c r="E596" s="450" t="s">
        <v>814</v>
      </c>
      <c r="F596" s="449" t="s">
        <v>403</v>
      </c>
      <c r="G596" s="450" t="s">
        <v>404</v>
      </c>
      <c r="H596" s="450">
        <v>20</v>
      </c>
      <c r="I596" s="450" t="s">
        <v>757</v>
      </c>
      <c r="J596" s="459">
        <v>18</v>
      </c>
      <c r="K596" s="460">
        <v>360</v>
      </c>
      <c r="L596" s="463" t="s">
        <v>47</v>
      </c>
      <c r="M596" s="463"/>
      <c r="N596" s="463"/>
      <c r="O596" s="462"/>
    </row>
    <row r="597" hidden="1" customHeight="1" spans="1:15">
      <c r="A597" s="446">
        <v>446</v>
      </c>
      <c r="B597" s="446" t="s">
        <v>346</v>
      </c>
      <c r="C597" s="446" t="s">
        <v>700</v>
      </c>
      <c r="D597" s="446" t="s">
        <v>701</v>
      </c>
      <c r="E597" s="450" t="s">
        <v>815</v>
      </c>
      <c r="F597" s="449" t="s">
        <v>403</v>
      </c>
      <c r="G597" s="450" t="s">
        <v>404</v>
      </c>
      <c r="H597" s="450">
        <v>30</v>
      </c>
      <c r="I597" s="450" t="s">
        <v>135</v>
      </c>
      <c r="J597" s="459">
        <v>12</v>
      </c>
      <c r="K597" s="460">
        <v>360</v>
      </c>
      <c r="L597" s="463" t="s">
        <v>47</v>
      </c>
      <c r="M597" s="463"/>
      <c r="N597" s="463"/>
      <c r="O597" s="462"/>
    </row>
    <row r="598" hidden="1" customHeight="1" spans="1:15">
      <c r="A598" s="446">
        <v>447</v>
      </c>
      <c r="B598" s="446" t="s">
        <v>346</v>
      </c>
      <c r="C598" s="446" t="s">
        <v>700</v>
      </c>
      <c r="D598" s="446" t="s">
        <v>701</v>
      </c>
      <c r="E598" s="450" t="s">
        <v>816</v>
      </c>
      <c r="F598" s="449" t="s">
        <v>403</v>
      </c>
      <c r="G598" s="450" t="s">
        <v>404</v>
      </c>
      <c r="H598" s="450">
        <v>30</v>
      </c>
      <c r="I598" s="450" t="s">
        <v>101</v>
      </c>
      <c r="J598" s="459">
        <v>9</v>
      </c>
      <c r="K598" s="460">
        <v>270</v>
      </c>
      <c r="L598" s="463" t="s">
        <v>47</v>
      </c>
      <c r="M598" s="463"/>
      <c r="N598" s="463"/>
      <c r="O598" s="462"/>
    </row>
    <row r="599" hidden="1" customHeight="1" spans="1:15">
      <c r="A599" s="446">
        <v>448</v>
      </c>
      <c r="B599" s="446" t="s">
        <v>346</v>
      </c>
      <c r="C599" s="446" t="s">
        <v>700</v>
      </c>
      <c r="D599" s="446" t="s">
        <v>701</v>
      </c>
      <c r="E599" s="450" t="s">
        <v>816</v>
      </c>
      <c r="F599" s="449" t="s">
        <v>403</v>
      </c>
      <c r="G599" s="450" t="s">
        <v>404</v>
      </c>
      <c r="H599" s="450">
        <v>10</v>
      </c>
      <c r="I599" s="450" t="s">
        <v>706</v>
      </c>
      <c r="J599" s="459">
        <v>352.5</v>
      </c>
      <c r="K599" s="460">
        <v>3525</v>
      </c>
      <c r="L599" s="463" t="s">
        <v>47</v>
      </c>
      <c r="M599" s="463"/>
      <c r="N599" s="463"/>
      <c r="O599" s="462"/>
    </row>
    <row r="600" hidden="1" customHeight="1" spans="1:15">
      <c r="A600" s="446">
        <v>449</v>
      </c>
      <c r="B600" s="446" t="s">
        <v>346</v>
      </c>
      <c r="C600" s="446" t="s">
        <v>700</v>
      </c>
      <c r="D600" s="446" t="s">
        <v>701</v>
      </c>
      <c r="E600" s="450" t="s">
        <v>817</v>
      </c>
      <c r="F600" s="449" t="s">
        <v>403</v>
      </c>
      <c r="G600" s="450" t="s">
        <v>404</v>
      </c>
      <c r="H600" s="450">
        <v>20</v>
      </c>
      <c r="I600" s="450" t="s">
        <v>101</v>
      </c>
      <c r="J600" s="459">
        <v>6.5</v>
      </c>
      <c r="K600" s="460">
        <v>130</v>
      </c>
      <c r="L600" s="463" t="s">
        <v>47</v>
      </c>
      <c r="M600" s="463"/>
      <c r="N600" s="463"/>
      <c r="O600" s="462"/>
    </row>
    <row r="601" hidden="1" customHeight="1" spans="1:15">
      <c r="A601" s="446">
        <v>450</v>
      </c>
      <c r="B601" s="446" t="s">
        <v>346</v>
      </c>
      <c r="C601" s="446" t="s">
        <v>700</v>
      </c>
      <c r="D601" s="446" t="s">
        <v>701</v>
      </c>
      <c r="E601" s="450" t="s">
        <v>818</v>
      </c>
      <c r="F601" s="449" t="s">
        <v>403</v>
      </c>
      <c r="G601" s="450" t="s">
        <v>404</v>
      </c>
      <c r="H601" s="450">
        <v>20</v>
      </c>
      <c r="I601" s="450" t="s">
        <v>101</v>
      </c>
      <c r="J601" s="459">
        <v>13.2</v>
      </c>
      <c r="K601" s="460">
        <v>264</v>
      </c>
      <c r="L601" s="463" t="s">
        <v>47</v>
      </c>
      <c r="M601" s="463"/>
      <c r="N601" s="463"/>
      <c r="O601" s="462"/>
    </row>
    <row r="602" hidden="1" customHeight="1" spans="1:15">
      <c r="A602" s="446">
        <v>451</v>
      </c>
      <c r="B602" s="446" t="s">
        <v>346</v>
      </c>
      <c r="C602" s="446" t="s">
        <v>700</v>
      </c>
      <c r="D602" s="446" t="s">
        <v>701</v>
      </c>
      <c r="E602" s="450" t="s">
        <v>819</v>
      </c>
      <c r="F602" s="449" t="s">
        <v>403</v>
      </c>
      <c r="G602" s="450" t="s">
        <v>404</v>
      </c>
      <c r="H602" s="450">
        <v>20</v>
      </c>
      <c r="I602" s="450" t="s">
        <v>101</v>
      </c>
      <c r="J602" s="459">
        <v>12</v>
      </c>
      <c r="K602" s="460">
        <v>240</v>
      </c>
      <c r="L602" s="463" t="s">
        <v>47</v>
      </c>
      <c r="M602" s="463"/>
      <c r="N602" s="463"/>
      <c r="O602" s="462"/>
    </row>
    <row r="603" hidden="1" customHeight="1" spans="1:15">
      <c r="A603" s="446">
        <v>452</v>
      </c>
      <c r="B603" s="446" t="s">
        <v>346</v>
      </c>
      <c r="C603" s="446" t="s">
        <v>700</v>
      </c>
      <c r="D603" s="446" t="s">
        <v>701</v>
      </c>
      <c r="E603" s="450" t="s">
        <v>820</v>
      </c>
      <c r="F603" s="449" t="s">
        <v>403</v>
      </c>
      <c r="G603" s="450" t="s">
        <v>404</v>
      </c>
      <c r="H603" s="450">
        <v>20</v>
      </c>
      <c r="I603" s="450" t="s">
        <v>101</v>
      </c>
      <c r="J603" s="459">
        <v>30</v>
      </c>
      <c r="K603" s="460">
        <v>600</v>
      </c>
      <c r="L603" s="463" t="s">
        <v>47</v>
      </c>
      <c r="M603" s="463"/>
      <c r="N603" s="463"/>
      <c r="O603" s="462"/>
    </row>
    <row r="604" hidden="1" customHeight="1" spans="1:15">
      <c r="A604" s="446">
        <v>453</v>
      </c>
      <c r="B604" s="446" t="s">
        <v>346</v>
      </c>
      <c r="C604" s="446" t="s">
        <v>700</v>
      </c>
      <c r="D604" s="446" t="s">
        <v>701</v>
      </c>
      <c r="E604" s="450" t="s">
        <v>821</v>
      </c>
      <c r="F604" s="449" t="s">
        <v>403</v>
      </c>
      <c r="G604" s="450" t="s">
        <v>404</v>
      </c>
      <c r="H604" s="450">
        <v>10</v>
      </c>
      <c r="I604" s="450" t="s">
        <v>711</v>
      </c>
      <c r="J604" s="459">
        <v>48</v>
      </c>
      <c r="K604" s="460">
        <v>480</v>
      </c>
      <c r="L604" s="463" t="s">
        <v>47</v>
      </c>
      <c r="M604" s="463"/>
      <c r="N604" s="463"/>
      <c r="O604" s="462"/>
    </row>
    <row r="605" hidden="1" customHeight="1" spans="1:15">
      <c r="A605" s="446">
        <v>454</v>
      </c>
      <c r="B605" s="446" t="s">
        <v>346</v>
      </c>
      <c r="C605" s="446" t="s">
        <v>700</v>
      </c>
      <c r="D605" s="446" t="s">
        <v>701</v>
      </c>
      <c r="E605" s="450" t="s">
        <v>822</v>
      </c>
      <c r="F605" s="449" t="s">
        <v>403</v>
      </c>
      <c r="G605" s="450" t="s">
        <v>404</v>
      </c>
      <c r="H605" s="450">
        <v>30</v>
      </c>
      <c r="I605" s="450" t="s">
        <v>711</v>
      </c>
      <c r="J605" s="459">
        <v>15</v>
      </c>
      <c r="K605" s="460">
        <v>450</v>
      </c>
      <c r="L605" s="463" t="s">
        <v>47</v>
      </c>
      <c r="M605" s="463"/>
      <c r="N605" s="463"/>
      <c r="O605" s="462"/>
    </row>
    <row r="606" hidden="1" customHeight="1" spans="1:15">
      <c r="A606" s="446">
        <v>455</v>
      </c>
      <c r="B606" s="446" t="s">
        <v>346</v>
      </c>
      <c r="C606" s="446" t="s">
        <v>700</v>
      </c>
      <c r="D606" s="446" t="s">
        <v>701</v>
      </c>
      <c r="E606" s="450" t="s">
        <v>823</v>
      </c>
      <c r="F606" s="449" t="s">
        <v>403</v>
      </c>
      <c r="G606" s="450" t="s">
        <v>404</v>
      </c>
      <c r="H606" s="450">
        <v>20</v>
      </c>
      <c r="I606" s="450" t="s">
        <v>711</v>
      </c>
      <c r="J606" s="459">
        <v>48</v>
      </c>
      <c r="K606" s="460">
        <v>960</v>
      </c>
      <c r="L606" s="463" t="s">
        <v>47</v>
      </c>
      <c r="M606" s="463"/>
      <c r="N606" s="463"/>
      <c r="O606" s="462"/>
    </row>
    <row r="607" hidden="1" customHeight="1" spans="1:15">
      <c r="A607" s="446">
        <v>456</v>
      </c>
      <c r="B607" s="446" t="s">
        <v>346</v>
      </c>
      <c r="C607" s="446" t="s">
        <v>700</v>
      </c>
      <c r="D607" s="446" t="s">
        <v>701</v>
      </c>
      <c r="E607" s="450" t="s">
        <v>824</v>
      </c>
      <c r="F607" s="449" t="s">
        <v>403</v>
      </c>
      <c r="G607" s="450" t="s">
        <v>404</v>
      </c>
      <c r="H607" s="450">
        <v>20</v>
      </c>
      <c r="I607" s="450" t="s">
        <v>825</v>
      </c>
      <c r="J607" s="459">
        <v>7.8</v>
      </c>
      <c r="K607" s="460">
        <v>156</v>
      </c>
      <c r="L607" s="463" t="s">
        <v>47</v>
      </c>
      <c r="M607" s="463"/>
      <c r="N607" s="463"/>
      <c r="O607" s="462"/>
    </row>
    <row r="608" hidden="1" customHeight="1" spans="1:15">
      <c r="A608" s="446">
        <v>457</v>
      </c>
      <c r="B608" s="446" t="s">
        <v>346</v>
      </c>
      <c r="C608" s="446" t="s">
        <v>700</v>
      </c>
      <c r="D608" s="446" t="s">
        <v>701</v>
      </c>
      <c r="E608" s="450" t="s">
        <v>826</v>
      </c>
      <c r="F608" s="449" t="s">
        <v>403</v>
      </c>
      <c r="G608" s="450" t="s">
        <v>404</v>
      </c>
      <c r="H608" s="450">
        <v>20</v>
      </c>
      <c r="I608" s="450" t="s">
        <v>827</v>
      </c>
      <c r="J608" s="459">
        <v>4.5</v>
      </c>
      <c r="K608" s="460">
        <v>90</v>
      </c>
      <c r="L608" s="463" t="s">
        <v>47</v>
      </c>
      <c r="M608" s="463"/>
      <c r="N608" s="463"/>
      <c r="O608" s="462"/>
    </row>
    <row r="609" hidden="1" customHeight="1" spans="1:15">
      <c r="A609" s="446">
        <v>458</v>
      </c>
      <c r="B609" s="446" t="s">
        <v>346</v>
      </c>
      <c r="C609" s="446" t="s">
        <v>700</v>
      </c>
      <c r="D609" s="446" t="s">
        <v>701</v>
      </c>
      <c r="E609" s="450" t="s">
        <v>828</v>
      </c>
      <c r="F609" s="449" t="s">
        <v>403</v>
      </c>
      <c r="G609" s="450" t="s">
        <v>404</v>
      </c>
      <c r="H609" s="450">
        <v>15</v>
      </c>
      <c r="I609" s="450" t="s">
        <v>101</v>
      </c>
      <c r="J609" s="459">
        <v>14.4</v>
      </c>
      <c r="K609" s="460">
        <v>216</v>
      </c>
      <c r="L609" s="463" t="s">
        <v>47</v>
      </c>
      <c r="M609" s="463"/>
      <c r="N609" s="463"/>
      <c r="O609" s="462"/>
    </row>
    <row r="610" hidden="1" customHeight="1" spans="1:15">
      <c r="A610" s="446">
        <v>459</v>
      </c>
      <c r="B610" s="446" t="s">
        <v>346</v>
      </c>
      <c r="C610" s="446" t="s">
        <v>700</v>
      </c>
      <c r="D610" s="446" t="s">
        <v>701</v>
      </c>
      <c r="E610" s="450" t="s">
        <v>828</v>
      </c>
      <c r="F610" s="449" t="s">
        <v>403</v>
      </c>
      <c r="G610" s="450" t="s">
        <v>404</v>
      </c>
      <c r="H610" s="450">
        <v>20</v>
      </c>
      <c r="I610" s="450" t="s">
        <v>101</v>
      </c>
      <c r="J610" s="459">
        <v>8</v>
      </c>
      <c r="K610" s="460">
        <v>160</v>
      </c>
      <c r="L610" s="463" t="s">
        <v>47</v>
      </c>
      <c r="M610" s="463"/>
      <c r="N610" s="463"/>
      <c r="O610" s="462"/>
    </row>
    <row r="611" hidden="1" customHeight="1" spans="1:15">
      <c r="A611" s="446">
        <v>460</v>
      </c>
      <c r="B611" s="446" t="s">
        <v>346</v>
      </c>
      <c r="C611" s="446" t="s">
        <v>700</v>
      </c>
      <c r="D611" s="446" t="s">
        <v>701</v>
      </c>
      <c r="E611" s="450" t="s">
        <v>829</v>
      </c>
      <c r="F611" s="449" t="s">
        <v>403</v>
      </c>
      <c r="G611" s="450" t="s">
        <v>404</v>
      </c>
      <c r="H611" s="450">
        <v>20</v>
      </c>
      <c r="I611" s="450" t="s">
        <v>101</v>
      </c>
      <c r="J611" s="459">
        <v>54</v>
      </c>
      <c r="K611" s="460">
        <v>1080</v>
      </c>
      <c r="L611" s="463" t="s">
        <v>47</v>
      </c>
      <c r="M611" s="463"/>
      <c r="N611" s="463"/>
      <c r="O611" s="462"/>
    </row>
    <row r="612" hidden="1" customHeight="1" spans="1:15">
      <c r="A612" s="446">
        <v>461</v>
      </c>
      <c r="B612" s="446" t="s">
        <v>346</v>
      </c>
      <c r="C612" s="446" t="s">
        <v>700</v>
      </c>
      <c r="D612" s="446" t="s">
        <v>701</v>
      </c>
      <c r="E612" s="450" t="s">
        <v>829</v>
      </c>
      <c r="F612" s="449" t="s">
        <v>403</v>
      </c>
      <c r="G612" s="450" t="s">
        <v>404</v>
      </c>
      <c r="H612" s="450">
        <v>15</v>
      </c>
      <c r="I612" s="450" t="s">
        <v>101</v>
      </c>
      <c r="J612" s="459">
        <v>7.8</v>
      </c>
      <c r="K612" s="460">
        <v>117</v>
      </c>
      <c r="L612" s="463" t="s">
        <v>47</v>
      </c>
      <c r="M612" s="463"/>
      <c r="N612" s="463"/>
      <c r="O612" s="462"/>
    </row>
    <row r="613" hidden="1" customHeight="1" spans="1:15">
      <c r="A613" s="446">
        <v>462</v>
      </c>
      <c r="B613" s="446" t="s">
        <v>346</v>
      </c>
      <c r="C613" s="446" t="s">
        <v>700</v>
      </c>
      <c r="D613" s="446" t="s">
        <v>701</v>
      </c>
      <c r="E613" s="450" t="s">
        <v>829</v>
      </c>
      <c r="F613" s="449" t="s">
        <v>403</v>
      </c>
      <c r="G613" s="450" t="s">
        <v>404</v>
      </c>
      <c r="H613" s="450">
        <v>20</v>
      </c>
      <c r="I613" s="450" t="s">
        <v>101</v>
      </c>
      <c r="J613" s="459">
        <v>3.4</v>
      </c>
      <c r="K613" s="460">
        <v>68</v>
      </c>
      <c r="L613" s="463" t="s">
        <v>47</v>
      </c>
      <c r="M613" s="463"/>
      <c r="N613" s="463"/>
      <c r="O613" s="462"/>
    </row>
    <row r="614" hidden="1" customHeight="1" spans="1:15">
      <c r="A614" s="446">
        <v>463</v>
      </c>
      <c r="B614" s="446" t="s">
        <v>346</v>
      </c>
      <c r="C614" s="446" t="s">
        <v>700</v>
      </c>
      <c r="D614" s="446" t="s">
        <v>701</v>
      </c>
      <c r="E614" s="450" t="s">
        <v>829</v>
      </c>
      <c r="F614" s="449" t="s">
        <v>403</v>
      </c>
      <c r="G614" s="450" t="s">
        <v>404</v>
      </c>
      <c r="H614" s="450">
        <v>30</v>
      </c>
      <c r="I614" s="450" t="s">
        <v>101</v>
      </c>
      <c r="J614" s="459">
        <v>2.3</v>
      </c>
      <c r="K614" s="460">
        <v>69</v>
      </c>
      <c r="L614" s="463" t="s">
        <v>47</v>
      </c>
      <c r="M614" s="463"/>
      <c r="N614" s="463"/>
      <c r="O614" s="462"/>
    </row>
    <row r="615" hidden="1" customHeight="1" spans="1:15">
      <c r="A615" s="446">
        <v>464</v>
      </c>
      <c r="B615" s="446" t="s">
        <v>346</v>
      </c>
      <c r="C615" s="446" t="s">
        <v>700</v>
      </c>
      <c r="D615" s="446" t="s">
        <v>701</v>
      </c>
      <c r="E615" s="450" t="s">
        <v>830</v>
      </c>
      <c r="F615" s="449" t="s">
        <v>403</v>
      </c>
      <c r="G615" s="450" t="s">
        <v>404</v>
      </c>
      <c r="H615" s="450">
        <v>30</v>
      </c>
      <c r="I615" s="450" t="s">
        <v>101</v>
      </c>
      <c r="J615" s="459">
        <v>3</v>
      </c>
      <c r="K615" s="460">
        <v>90</v>
      </c>
      <c r="L615" s="463" t="s">
        <v>47</v>
      </c>
      <c r="M615" s="463"/>
      <c r="N615" s="463"/>
      <c r="O615" s="462"/>
    </row>
    <row r="616" hidden="1" customHeight="1" spans="1:15">
      <c r="A616" s="446">
        <v>465</v>
      </c>
      <c r="B616" s="446" t="s">
        <v>346</v>
      </c>
      <c r="C616" s="446" t="s">
        <v>700</v>
      </c>
      <c r="D616" s="446" t="s">
        <v>701</v>
      </c>
      <c r="E616" s="450" t="s">
        <v>830</v>
      </c>
      <c r="F616" s="449" t="s">
        <v>403</v>
      </c>
      <c r="G616" s="450" t="s">
        <v>404</v>
      </c>
      <c r="H616" s="450">
        <v>20</v>
      </c>
      <c r="I616" s="450" t="s">
        <v>757</v>
      </c>
      <c r="J616" s="459">
        <v>3.6</v>
      </c>
      <c r="K616" s="460">
        <v>72</v>
      </c>
      <c r="L616" s="463" t="s">
        <v>47</v>
      </c>
      <c r="M616" s="463"/>
      <c r="N616" s="463"/>
      <c r="O616" s="462"/>
    </row>
    <row r="617" hidden="1" customHeight="1" spans="1:15">
      <c r="A617" s="446">
        <v>466</v>
      </c>
      <c r="B617" s="446" t="s">
        <v>346</v>
      </c>
      <c r="C617" s="446" t="s">
        <v>700</v>
      </c>
      <c r="D617" s="446" t="s">
        <v>701</v>
      </c>
      <c r="E617" s="450" t="s">
        <v>831</v>
      </c>
      <c r="F617" s="449" t="s">
        <v>403</v>
      </c>
      <c r="G617" s="450" t="s">
        <v>404</v>
      </c>
      <c r="H617" s="450">
        <v>30</v>
      </c>
      <c r="I617" s="450" t="s">
        <v>101</v>
      </c>
      <c r="J617" s="459">
        <v>6</v>
      </c>
      <c r="K617" s="460">
        <v>180</v>
      </c>
      <c r="L617" s="463" t="s">
        <v>47</v>
      </c>
      <c r="M617" s="463"/>
      <c r="N617" s="463"/>
      <c r="O617" s="462"/>
    </row>
    <row r="618" hidden="1" customHeight="1" spans="1:15">
      <c r="A618" s="446">
        <v>467</v>
      </c>
      <c r="B618" s="446" t="s">
        <v>346</v>
      </c>
      <c r="C618" s="446" t="s">
        <v>700</v>
      </c>
      <c r="D618" s="446" t="s">
        <v>701</v>
      </c>
      <c r="E618" s="450" t="s">
        <v>832</v>
      </c>
      <c r="F618" s="449" t="s">
        <v>403</v>
      </c>
      <c r="G618" s="450" t="s">
        <v>404</v>
      </c>
      <c r="H618" s="450">
        <v>10</v>
      </c>
      <c r="I618" s="450" t="s">
        <v>833</v>
      </c>
      <c r="J618" s="459">
        <v>165</v>
      </c>
      <c r="K618" s="460">
        <v>1650</v>
      </c>
      <c r="L618" s="463" t="s">
        <v>47</v>
      </c>
      <c r="M618" s="463"/>
      <c r="N618" s="463"/>
      <c r="O618" s="462"/>
    </row>
    <row r="619" hidden="1" customHeight="1" spans="1:15">
      <c r="A619" s="446">
        <v>468</v>
      </c>
      <c r="B619" s="446" t="s">
        <v>346</v>
      </c>
      <c r="C619" s="446" t="s">
        <v>700</v>
      </c>
      <c r="D619" s="446" t="s">
        <v>701</v>
      </c>
      <c r="E619" s="450" t="s">
        <v>834</v>
      </c>
      <c r="F619" s="449" t="s">
        <v>403</v>
      </c>
      <c r="G619" s="450" t="s">
        <v>404</v>
      </c>
      <c r="H619" s="450">
        <v>20</v>
      </c>
      <c r="I619" s="450" t="s">
        <v>711</v>
      </c>
      <c r="J619" s="459">
        <v>5.4</v>
      </c>
      <c r="K619" s="460">
        <v>108</v>
      </c>
      <c r="L619" s="463" t="s">
        <v>47</v>
      </c>
      <c r="M619" s="463"/>
      <c r="N619" s="463"/>
      <c r="O619" s="462"/>
    </row>
    <row r="620" hidden="1" customHeight="1" spans="1:15">
      <c r="A620" s="446">
        <v>469</v>
      </c>
      <c r="B620" s="446" t="s">
        <v>346</v>
      </c>
      <c r="C620" s="446" t="s">
        <v>700</v>
      </c>
      <c r="D620" s="446" t="s">
        <v>701</v>
      </c>
      <c r="E620" s="450" t="s">
        <v>834</v>
      </c>
      <c r="F620" s="449" t="s">
        <v>403</v>
      </c>
      <c r="G620" s="450" t="s">
        <v>404</v>
      </c>
      <c r="H620" s="450">
        <v>50</v>
      </c>
      <c r="I620" s="450" t="s">
        <v>711</v>
      </c>
      <c r="J620" s="459">
        <v>1</v>
      </c>
      <c r="K620" s="460">
        <v>50</v>
      </c>
      <c r="L620" s="463" t="s">
        <v>47</v>
      </c>
      <c r="M620" s="463"/>
      <c r="N620" s="463"/>
      <c r="O620" s="462"/>
    </row>
    <row r="621" hidden="1" customHeight="1" spans="1:15">
      <c r="A621" s="446">
        <v>470</v>
      </c>
      <c r="B621" s="446" t="s">
        <v>346</v>
      </c>
      <c r="C621" s="446" t="s">
        <v>700</v>
      </c>
      <c r="D621" s="446" t="s">
        <v>701</v>
      </c>
      <c r="E621" s="450" t="s">
        <v>834</v>
      </c>
      <c r="F621" s="449" t="s">
        <v>403</v>
      </c>
      <c r="G621" s="450" t="s">
        <v>404</v>
      </c>
      <c r="H621" s="450">
        <v>50</v>
      </c>
      <c r="I621" s="450" t="s">
        <v>711</v>
      </c>
      <c r="J621" s="459">
        <v>1</v>
      </c>
      <c r="K621" s="460">
        <v>50</v>
      </c>
      <c r="L621" s="463" t="s">
        <v>47</v>
      </c>
      <c r="M621" s="463"/>
      <c r="N621" s="463"/>
      <c r="O621" s="462"/>
    </row>
    <row r="622" hidden="1" customHeight="1" spans="1:15">
      <c r="A622" s="446">
        <v>471</v>
      </c>
      <c r="B622" s="446" t="s">
        <v>346</v>
      </c>
      <c r="C622" s="446" t="s">
        <v>700</v>
      </c>
      <c r="D622" s="446" t="s">
        <v>701</v>
      </c>
      <c r="E622" s="450" t="s">
        <v>835</v>
      </c>
      <c r="F622" s="449" t="s">
        <v>403</v>
      </c>
      <c r="G622" s="450" t="s">
        <v>404</v>
      </c>
      <c r="H622" s="450">
        <v>30</v>
      </c>
      <c r="I622" s="450" t="s">
        <v>711</v>
      </c>
      <c r="J622" s="459">
        <v>5</v>
      </c>
      <c r="K622" s="460">
        <v>150</v>
      </c>
      <c r="L622" s="463" t="s">
        <v>47</v>
      </c>
      <c r="M622" s="463"/>
      <c r="N622" s="463"/>
      <c r="O622" s="462"/>
    </row>
    <row r="623" hidden="1" customHeight="1" spans="1:15">
      <c r="A623" s="446">
        <v>472</v>
      </c>
      <c r="B623" s="446" t="s">
        <v>346</v>
      </c>
      <c r="C623" s="446" t="s">
        <v>700</v>
      </c>
      <c r="D623" s="446" t="s">
        <v>701</v>
      </c>
      <c r="E623" s="450" t="s">
        <v>836</v>
      </c>
      <c r="F623" s="449" t="s">
        <v>403</v>
      </c>
      <c r="G623" s="450" t="s">
        <v>404</v>
      </c>
      <c r="H623" s="450">
        <v>30</v>
      </c>
      <c r="I623" s="450" t="s">
        <v>101</v>
      </c>
      <c r="J623" s="459">
        <v>3</v>
      </c>
      <c r="K623" s="460">
        <v>90</v>
      </c>
      <c r="L623" s="463" t="s">
        <v>47</v>
      </c>
      <c r="M623" s="463"/>
      <c r="N623" s="463"/>
      <c r="O623" s="462"/>
    </row>
    <row r="624" hidden="1" customHeight="1" spans="1:15">
      <c r="A624" s="446">
        <v>473</v>
      </c>
      <c r="B624" s="446" t="s">
        <v>346</v>
      </c>
      <c r="C624" s="446" t="s">
        <v>700</v>
      </c>
      <c r="D624" s="446" t="s">
        <v>701</v>
      </c>
      <c r="E624" s="450" t="s">
        <v>837</v>
      </c>
      <c r="F624" s="449" t="s">
        <v>403</v>
      </c>
      <c r="G624" s="450" t="s">
        <v>404</v>
      </c>
      <c r="H624" s="450">
        <v>20</v>
      </c>
      <c r="I624" s="450" t="s">
        <v>101</v>
      </c>
      <c r="J624" s="459">
        <v>49</v>
      </c>
      <c r="K624" s="460">
        <v>980</v>
      </c>
      <c r="L624" s="463" t="s">
        <v>47</v>
      </c>
      <c r="M624" s="463"/>
      <c r="N624" s="463"/>
      <c r="O624" s="462"/>
    </row>
    <row r="625" hidden="1" customHeight="1" spans="1:15">
      <c r="A625" s="446">
        <v>474</v>
      </c>
      <c r="B625" s="446" t="s">
        <v>346</v>
      </c>
      <c r="C625" s="446" t="s">
        <v>700</v>
      </c>
      <c r="D625" s="446" t="s">
        <v>701</v>
      </c>
      <c r="E625" s="450" t="s">
        <v>838</v>
      </c>
      <c r="F625" s="449" t="s">
        <v>403</v>
      </c>
      <c r="G625" s="450" t="s">
        <v>404</v>
      </c>
      <c r="H625" s="450">
        <v>30</v>
      </c>
      <c r="I625" s="450" t="s">
        <v>101</v>
      </c>
      <c r="J625" s="459">
        <v>3.6</v>
      </c>
      <c r="K625" s="460">
        <v>108</v>
      </c>
      <c r="L625" s="463" t="s">
        <v>47</v>
      </c>
      <c r="M625" s="463"/>
      <c r="N625" s="463"/>
      <c r="O625" s="462"/>
    </row>
    <row r="626" hidden="1" customHeight="1" spans="1:15">
      <c r="A626" s="446">
        <v>475</v>
      </c>
      <c r="B626" s="446" t="s">
        <v>346</v>
      </c>
      <c r="C626" s="446" t="s">
        <v>700</v>
      </c>
      <c r="D626" s="446" t="s">
        <v>701</v>
      </c>
      <c r="E626" s="450" t="s">
        <v>838</v>
      </c>
      <c r="F626" s="449" t="s">
        <v>403</v>
      </c>
      <c r="G626" s="450" t="s">
        <v>404</v>
      </c>
      <c r="H626" s="450">
        <v>30</v>
      </c>
      <c r="I626" s="450" t="s">
        <v>757</v>
      </c>
      <c r="J626" s="459">
        <v>3.6</v>
      </c>
      <c r="K626" s="460">
        <v>108</v>
      </c>
      <c r="L626" s="463" t="s">
        <v>47</v>
      </c>
      <c r="M626" s="463"/>
      <c r="N626" s="463"/>
      <c r="O626" s="462"/>
    </row>
    <row r="627" hidden="1" customHeight="1" spans="1:15">
      <c r="A627" s="446">
        <v>476</v>
      </c>
      <c r="B627" s="446" t="s">
        <v>346</v>
      </c>
      <c r="C627" s="446" t="s">
        <v>700</v>
      </c>
      <c r="D627" s="446" t="s">
        <v>701</v>
      </c>
      <c r="E627" s="450" t="s">
        <v>839</v>
      </c>
      <c r="F627" s="449" t="s">
        <v>403</v>
      </c>
      <c r="G627" s="450" t="s">
        <v>404</v>
      </c>
      <c r="H627" s="450">
        <v>20</v>
      </c>
      <c r="I627" s="450" t="s">
        <v>840</v>
      </c>
      <c r="J627" s="459">
        <v>10.2</v>
      </c>
      <c r="K627" s="460">
        <v>204</v>
      </c>
      <c r="L627" s="463" t="s">
        <v>47</v>
      </c>
      <c r="M627" s="463"/>
      <c r="N627" s="463"/>
      <c r="O627" s="462"/>
    </row>
    <row r="628" hidden="1" customHeight="1" spans="1:15">
      <c r="A628" s="446">
        <v>477</v>
      </c>
      <c r="B628" s="446" t="s">
        <v>346</v>
      </c>
      <c r="C628" s="446" t="s">
        <v>700</v>
      </c>
      <c r="D628" s="446" t="s">
        <v>701</v>
      </c>
      <c r="E628" s="450" t="s">
        <v>841</v>
      </c>
      <c r="F628" s="449" t="s">
        <v>403</v>
      </c>
      <c r="G628" s="450" t="s">
        <v>404</v>
      </c>
      <c r="H628" s="450">
        <v>20</v>
      </c>
      <c r="I628" s="450" t="s">
        <v>101</v>
      </c>
      <c r="J628" s="459">
        <v>65</v>
      </c>
      <c r="K628" s="460">
        <v>1300</v>
      </c>
      <c r="L628" s="463" t="s">
        <v>47</v>
      </c>
      <c r="M628" s="463"/>
      <c r="N628" s="463"/>
      <c r="O628" s="462"/>
    </row>
    <row r="629" hidden="1" customHeight="1" spans="1:15">
      <c r="A629" s="446">
        <v>478</v>
      </c>
      <c r="B629" s="446" t="s">
        <v>346</v>
      </c>
      <c r="C629" s="446" t="s">
        <v>700</v>
      </c>
      <c r="D629" s="446" t="s">
        <v>701</v>
      </c>
      <c r="E629" s="450" t="s">
        <v>842</v>
      </c>
      <c r="F629" s="449" t="s">
        <v>403</v>
      </c>
      <c r="G629" s="450" t="s">
        <v>404</v>
      </c>
      <c r="H629" s="450">
        <v>10</v>
      </c>
      <c r="I629" s="450" t="s">
        <v>703</v>
      </c>
      <c r="J629" s="459">
        <v>180</v>
      </c>
      <c r="K629" s="460">
        <v>1800</v>
      </c>
      <c r="L629" s="463" t="s">
        <v>47</v>
      </c>
      <c r="M629" s="463"/>
      <c r="N629" s="463"/>
      <c r="O629" s="462"/>
    </row>
    <row r="630" hidden="1" customHeight="1" spans="1:15">
      <c r="A630" s="446">
        <v>479</v>
      </c>
      <c r="B630" s="446" t="s">
        <v>346</v>
      </c>
      <c r="C630" s="446" t="s">
        <v>700</v>
      </c>
      <c r="D630" s="446" t="s">
        <v>701</v>
      </c>
      <c r="E630" s="450" t="s">
        <v>843</v>
      </c>
      <c r="F630" s="449" t="s">
        <v>403</v>
      </c>
      <c r="G630" s="450" t="s">
        <v>404</v>
      </c>
      <c r="H630" s="450">
        <v>8</v>
      </c>
      <c r="I630" s="450" t="s">
        <v>101</v>
      </c>
      <c r="J630" s="459">
        <v>450</v>
      </c>
      <c r="K630" s="460">
        <v>3600</v>
      </c>
      <c r="L630" s="463" t="s">
        <v>47</v>
      </c>
      <c r="M630" s="463"/>
      <c r="N630" s="463"/>
      <c r="O630" s="462"/>
    </row>
    <row r="631" hidden="1" customHeight="1" spans="1:15">
      <c r="A631" s="446">
        <v>480</v>
      </c>
      <c r="B631" s="446" t="s">
        <v>346</v>
      </c>
      <c r="C631" s="446" t="s">
        <v>700</v>
      </c>
      <c r="D631" s="446" t="s">
        <v>701</v>
      </c>
      <c r="E631" s="450" t="s">
        <v>844</v>
      </c>
      <c r="F631" s="449" t="s">
        <v>403</v>
      </c>
      <c r="G631" s="450" t="s">
        <v>404</v>
      </c>
      <c r="H631" s="450">
        <v>5</v>
      </c>
      <c r="I631" s="450" t="s">
        <v>845</v>
      </c>
      <c r="J631" s="459">
        <v>4</v>
      </c>
      <c r="K631" s="460">
        <v>20</v>
      </c>
      <c r="L631" s="463" t="s">
        <v>47</v>
      </c>
      <c r="M631" s="463"/>
      <c r="N631" s="463"/>
      <c r="O631" s="462"/>
    </row>
    <row r="632" hidden="1" customHeight="1" spans="1:15">
      <c r="A632" s="446">
        <v>481</v>
      </c>
      <c r="B632" s="446" t="s">
        <v>346</v>
      </c>
      <c r="C632" s="446" t="s">
        <v>700</v>
      </c>
      <c r="D632" s="446" t="s">
        <v>701</v>
      </c>
      <c r="E632" s="450" t="s">
        <v>846</v>
      </c>
      <c r="F632" s="449" t="s">
        <v>403</v>
      </c>
      <c r="G632" s="450" t="s">
        <v>404</v>
      </c>
      <c r="H632" s="450">
        <v>20</v>
      </c>
      <c r="I632" s="450" t="s">
        <v>101</v>
      </c>
      <c r="J632" s="459">
        <v>8</v>
      </c>
      <c r="K632" s="460">
        <v>160</v>
      </c>
      <c r="L632" s="463" t="s">
        <v>47</v>
      </c>
      <c r="M632" s="463"/>
      <c r="N632" s="463"/>
      <c r="O632" s="462"/>
    </row>
    <row r="633" hidden="1" customHeight="1" spans="1:15">
      <c r="A633" s="446">
        <v>482</v>
      </c>
      <c r="B633" s="446" t="s">
        <v>346</v>
      </c>
      <c r="C633" s="446" t="s">
        <v>700</v>
      </c>
      <c r="D633" s="446" t="s">
        <v>701</v>
      </c>
      <c r="E633" s="450" t="s">
        <v>847</v>
      </c>
      <c r="F633" s="449" t="s">
        <v>403</v>
      </c>
      <c r="G633" s="450" t="s">
        <v>404</v>
      </c>
      <c r="H633" s="450">
        <v>10</v>
      </c>
      <c r="I633" s="450" t="s">
        <v>101</v>
      </c>
      <c r="J633" s="459">
        <v>45</v>
      </c>
      <c r="K633" s="460">
        <v>450</v>
      </c>
      <c r="L633" s="463" t="s">
        <v>47</v>
      </c>
      <c r="M633" s="463"/>
      <c r="N633" s="463"/>
      <c r="O633" s="462"/>
    </row>
    <row r="634" hidden="1" customHeight="1" spans="1:15">
      <c r="A634" s="446">
        <v>483</v>
      </c>
      <c r="B634" s="446" t="s">
        <v>346</v>
      </c>
      <c r="C634" s="446" t="s">
        <v>700</v>
      </c>
      <c r="D634" s="446" t="s">
        <v>701</v>
      </c>
      <c r="E634" s="450" t="s">
        <v>848</v>
      </c>
      <c r="F634" s="449" t="s">
        <v>403</v>
      </c>
      <c r="G634" s="450" t="s">
        <v>404</v>
      </c>
      <c r="H634" s="450">
        <v>20</v>
      </c>
      <c r="I634" s="450" t="s">
        <v>101</v>
      </c>
      <c r="J634" s="459">
        <v>10</v>
      </c>
      <c r="K634" s="460">
        <v>200</v>
      </c>
      <c r="L634" s="463" t="s">
        <v>47</v>
      </c>
      <c r="M634" s="463"/>
      <c r="N634" s="463"/>
      <c r="O634" s="462"/>
    </row>
    <row r="635" hidden="1" customHeight="1" spans="1:15">
      <c r="A635" s="446">
        <v>484</v>
      </c>
      <c r="B635" s="446" t="s">
        <v>346</v>
      </c>
      <c r="C635" s="446" t="s">
        <v>700</v>
      </c>
      <c r="D635" s="446" t="s">
        <v>701</v>
      </c>
      <c r="E635" s="450" t="s">
        <v>849</v>
      </c>
      <c r="F635" s="449" t="s">
        <v>403</v>
      </c>
      <c r="G635" s="450" t="s">
        <v>404</v>
      </c>
      <c r="H635" s="450">
        <v>30</v>
      </c>
      <c r="I635" s="450" t="s">
        <v>101</v>
      </c>
      <c r="J635" s="459">
        <v>2.5</v>
      </c>
      <c r="K635" s="460">
        <v>75</v>
      </c>
      <c r="L635" s="463" t="s">
        <v>47</v>
      </c>
      <c r="M635" s="463"/>
      <c r="N635" s="463"/>
      <c r="O635" s="462"/>
    </row>
    <row r="636" hidden="1" customHeight="1" spans="1:15">
      <c r="A636" s="446">
        <v>485</v>
      </c>
      <c r="B636" s="446" t="s">
        <v>346</v>
      </c>
      <c r="C636" s="446" t="s">
        <v>700</v>
      </c>
      <c r="D636" s="446" t="s">
        <v>701</v>
      </c>
      <c r="E636" s="450" t="s">
        <v>850</v>
      </c>
      <c r="F636" s="449" t="s">
        <v>403</v>
      </c>
      <c r="G636" s="450" t="s">
        <v>404</v>
      </c>
      <c r="H636" s="450">
        <v>30</v>
      </c>
      <c r="I636" s="450" t="s">
        <v>101</v>
      </c>
      <c r="J636" s="459">
        <v>6.6</v>
      </c>
      <c r="K636" s="460">
        <v>198</v>
      </c>
      <c r="L636" s="463" t="s">
        <v>47</v>
      </c>
      <c r="M636" s="463"/>
      <c r="N636" s="463"/>
      <c r="O636" s="462"/>
    </row>
    <row r="637" hidden="1" customHeight="1" spans="1:15">
      <c r="A637" s="446">
        <v>486</v>
      </c>
      <c r="B637" s="446" t="s">
        <v>346</v>
      </c>
      <c r="C637" s="446" t="s">
        <v>700</v>
      </c>
      <c r="D637" s="446" t="s">
        <v>701</v>
      </c>
      <c r="E637" s="450" t="s">
        <v>851</v>
      </c>
      <c r="F637" s="449" t="s">
        <v>403</v>
      </c>
      <c r="G637" s="450" t="s">
        <v>404</v>
      </c>
      <c r="H637" s="450">
        <v>15</v>
      </c>
      <c r="I637" s="450" t="s">
        <v>711</v>
      </c>
      <c r="J637" s="459">
        <v>54</v>
      </c>
      <c r="K637" s="460">
        <v>810</v>
      </c>
      <c r="L637" s="463" t="s">
        <v>47</v>
      </c>
      <c r="M637" s="463"/>
      <c r="N637" s="463"/>
      <c r="O637" s="462"/>
    </row>
    <row r="638" hidden="1" customHeight="1" spans="1:15">
      <c r="A638" s="446">
        <v>487</v>
      </c>
      <c r="B638" s="446" t="s">
        <v>346</v>
      </c>
      <c r="C638" s="446" t="s">
        <v>700</v>
      </c>
      <c r="D638" s="446" t="s">
        <v>701</v>
      </c>
      <c r="E638" s="450" t="s">
        <v>852</v>
      </c>
      <c r="F638" s="449" t="s">
        <v>403</v>
      </c>
      <c r="G638" s="450" t="s">
        <v>404</v>
      </c>
      <c r="H638" s="450">
        <v>20</v>
      </c>
      <c r="I638" s="450" t="s">
        <v>711</v>
      </c>
      <c r="J638" s="459">
        <v>62</v>
      </c>
      <c r="K638" s="460">
        <v>1240</v>
      </c>
      <c r="L638" s="463" t="s">
        <v>47</v>
      </c>
      <c r="M638" s="463"/>
      <c r="N638" s="463"/>
      <c r="O638" s="462"/>
    </row>
    <row r="639" hidden="1" customHeight="1" spans="1:15">
      <c r="A639" s="446">
        <v>488</v>
      </c>
      <c r="B639" s="446" t="s">
        <v>346</v>
      </c>
      <c r="C639" s="446" t="s">
        <v>700</v>
      </c>
      <c r="D639" s="446" t="s">
        <v>701</v>
      </c>
      <c r="E639" s="450" t="s">
        <v>853</v>
      </c>
      <c r="F639" s="449" t="s">
        <v>403</v>
      </c>
      <c r="G639" s="450" t="s">
        <v>404</v>
      </c>
      <c r="H639" s="450">
        <v>8</v>
      </c>
      <c r="I639" s="450" t="s">
        <v>135</v>
      </c>
      <c r="J639" s="459">
        <v>150</v>
      </c>
      <c r="K639" s="460">
        <v>1200</v>
      </c>
      <c r="L639" s="463" t="s">
        <v>47</v>
      </c>
      <c r="M639" s="463"/>
      <c r="N639" s="463"/>
      <c r="O639" s="462"/>
    </row>
    <row r="640" hidden="1" customHeight="1" spans="1:15">
      <c r="A640" s="446">
        <v>489</v>
      </c>
      <c r="B640" s="446" t="s">
        <v>346</v>
      </c>
      <c r="C640" s="446" t="s">
        <v>700</v>
      </c>
      <c r="D640" s="446" t="s">
        <v>701</v>
      </c>
      <c r="E640" s="450" t="s">
        <v>854</v>
      </c>
      <c r="F640" s="449" t="s">
        <v>403</v>
      </c>
      <c r="G640" s="450" t="s">
        <v>404</v>
      </c>
      <c r="H640" s="450">
        <v>20</v>
      </c>
      <c r="I640" s="450" t="s">
        <v>135</v>
      </c>
      <c r="J640" s="459">
        <v>18</v>
      </c>
      <c r="K640" s="460">
        <v>360</v>
      </c>
      <c r="L640" s="463" t="s">
        <v>47</v>
      </c>
      <c r="M640" s="463"/>
      <c r="N640" s="463"/>
      <c r="O640" s="462"/>
    </row>
    <row r="641" hidden="1" customHeight="1" spans="1:15">
      <c r="A641" s="446">
        <v>490</v>
      </c>
      <c r="B641" s="446" t="s">
        <v>346</v>
      </c>
      <c r="C641" s="446" t="s">
        <v>700</v>
      </c>
      <c r="D641" s="446" t="s">
        <v>701</v>
      </c>
      <c r="E641" s="450" t="s">
        <v>855</v>
      </c>
      <c r="F641" s="449" t="s">
        <v>403</v>
      </c>
      <c r="G641" s="450" t="s">
        <v>404</v>
      </c>
      <c r="H641" s="450">
        <v>30</v>
      </c>
      <c r="I641" s="450" t="s">
        <v>101</v>
      </c>
      <c r="J641" s="459">
        <v>35</v>
      </c>
      <c r="K641" s="460">
        <v>1050</v>
      </c>
      <c r="L641" s="463" t="s">
        <v>47</v>
      </c>
      <c r="M641" s="463"/>
      <c r="N641" s="463"/>
      <c r="O641" s="462"/>
    </row>
    <row r="642" hidden="1" customHeight="1" spans="1:15">
      <c r="A642" s="446">
        <v>491</v>
      </c>
      <c r="B642" s="446" t="s">
        <v>346</v>
      </c>
      <c r="C642" s="446" t="s">
        <v>700</v>
      </c>
      <c r="D642" s="446" t="s">
        <v>701</v>
      </c>
      <c r="E642" s="450" t="s">
        <v>856</v>
      </c>
      <c r="F642" s="449" t="s">
        <v>403</v>
      </c>
      <c r="G642" s="450" t="s">
        <v>404</v>
      </c>
      <c r="H642" s="450">
        <v>20</v>
      </c>
      <c r="I642" s="450" t="s">
        <v>70</v>
      </c>
      <c r="J642" s="459">
        <v>65</v>
      </c>
      <c r="K642" s="460">
        <v>1300</v>
      </c>
      <c r="L642" s="463" t="s">
        <v>47</v>
      </c>
      <c r="M642" s="463"/>
      <c r="N642" s="463"/>
      <c r="O642" s="462"/>
    </row>
    <row r="643" hidden="1" customHeight="1" spans="1:15">
      <c r="A643" s="446">
        <v>492</v>
      </c>
      <c r="B643" s="446" t="s">
        <v>346</v>
      </c>
      <c r="C643" s="446" t="s">
        <v>700</v>
      </c>
      <c r="D643" s="446" t="s">
        <v>701</v>
      </c>
      <c r="E643" s="450" t="s">
        <v>857</v>
      </c>
      <c r="F643" s="449" t="s">
        <v>403</v>
      </c>
      <c r="G643" s="450" t="s">
        <v>404</v>
      </c>
      <c r="H643" s="450">
        <v>30</v>
      </c>
      <c r="I643" s="450" t="s">
        <v>101</v>
      </c>
      <c r="J643" s="459">
        <v>10</v>
      </c>
      <c r="K643" s="460">
        <v>300</v>
      </c>
      <c r="L643" s="463" t="s">
        <v>47</v>
      </c>
      <c r="M643" s="463"/>
      <c r="N643" s="463"/>
      <c r="O643" s="462"/>
    </row>
    <row r="644" hidden="1" customHeight="1" spans="1:15">
      <c r="A644" s="446">
        <v>493</v>
      </c>
      <c r="B644" s="446" t="s">
        <v>346</v>
      </c>
      <c r="C644" s="446" t="s">
        <v>700</v>
      </c>
      <c r="D644" s="446" t="s">
        <v>701</v>
      </c>
      <c r="E644" s="450" t="s">
        <v>858</v>
      </c>
      <c r="F644" s="449" t="s">
        <v>403</v>
      </c>
      <c r="G644" s="450" t="s">
        <v>404</v>
      </c>
      <c r="H644" s="450">
        <v>30</v>
      </c>
      <c r="I644" s="450" t="s">
        <v>101</v>
      </c>
      <c r="J644" s="459">
        <v>10</v>
      </c>
      <c r="K644" s="460">
        <v>300</v>
      </c>
      <c r="L644" s="463" t="s">
        <v>47</v>
      </c>
      <c r="M644" s="463"/>
      <c r="N644" s="463"/>
      <c r="O644" s="462"/>
    </row>
    <row r="645" hidden="1" customHeight="1" spans="1:15">
      <c r="A645" s="446">
        <v>494</v>
      </c>
      <c r="B645" s="446" t="s">
        <v>346</v>
      </c>
      <c r="C645" s="446" t="s">
        <v>700</v>
      </c>
      <c r="D645" s="446" t="s">
        <v>701</v>
      </c>
      <c r="E645" s="450" t="s">
        <v>859</v>
      </c>
      <c r="F645" s="449" t="s">
        <v>403</v>
      </c>
      <c r="G645" s="450" t="s">
        <v>404</v>
      </c>
      <c r="H645" s="450">
        <v>15</v>
      </c>
      <c r="I645" s="450" t="s">
        <v>101</v>
      </c>
      <c r="J645" s="459">
        <v>36</v>
      </c>
      <c r="K645" s="460">
        <v>540</v>
      </c>
      <c r="L645" s="463" t="s">
        <v>47</v>
      </c>
      <c r="M645" s="463"/>
      <c r="N645" s="463"/>
      <c r="O645" s="462"/>
    </row>
    <row r="646" hidden="1" customHeight="1" spans="1:15">
      <c r="A646" s="446">
        <v>495</v>
      </c>
      <c r="B646" s="446" t="s">
        <v>346</v>
      </c>
      <c r="C646" s="446" t="s">
        <v>700</v>
      </c>
      <c r="D646" s="446" t="s">
        <v>701</v>
      </c>
      <c r="E646" s="450" t="s">
        <v>860</v>
      </c>
      <c r="F646" s="449" t="s">
        <v>403</v>
      </c>
      <c r="G646" s="450" t="s">
        <v>404</v>
      </c>
      <c r="H646" s="450">
        <v>10</v>
      </c>
      <c r="I646" s="450" t="s">
        <v>101</v>
      </c>
      <c r="J646" s="459">
        <v>350</v>
      </c>
      <c r="K646" s="460">
        <v>3500</v>
      </c>
      <c r="L646" s="463" t="s">
        <v>47</v>
      </c>
      <c r="M646" s="463"/>
      <c r="N646" s="463"/>
      <c r="O646" s="462"/>
    </row>
    <row r="647" hidden="1" customHeight="1" spans="1:15">
      <c r="A647" s="446">
        <v>496</v>
      </c>
      <c r="B647" s="446" t="s">
        <v>346</v>
      </c>
      <c r="C647" s="446" t="s">
        <v>700</v>
      </c>
      <c r="D647" s="446" t="s">
        <v>701</v>
      </c>
      <c r="E647" s="450" t="s">
        <v>861</v>
      </c>
      <c r="F647" s="449" t="s">
        <v>403</v>
      </c>
      <c r="G647" s="450" t="s">
        <v>404</v>
      </c>
      <c r="H647" s="450">
        <v>30</v>
      </c>
      <c r="I647" s="450" t="s">
        <v>101</v>
      </c>
      <c r="J647" s="459">
        <v>5</v>
      </c>
      <c r="K647" s="460">
        <v>150</v>
      </c>
      <c r="L647" s="463" t="s">
        <v>47</v>
      </c>
      <c r="M647" s="463"/>
      <c r="N647" s="463"/>
      <c r="O647" s="462"/>
    </row>
    <row r="648" hidden="1" customHeight="1" spans="1:15">
      <c r="A648" s="446">
        <v>497</v>
      </c>
      <c r="B648" s="446" t="s">
        <v>346</v>
      </c>
      <c r="C648" s="446" t="s">
        <v>700</v>
      </c>
      <c r="D648" s="446" t="s">
        <v>701</v>
      </c>
      <c r="E648" s="450" t="s">
        <v>862</v>
      </c>
      <c r="F648" s="449" t="s">
        <v>403</v>
      </c>
      <c r="G648" s="450" t="s">
        <v>404</v>
      </c>
      <c r="H648" s="450">
        <v>30</v>
      </c>
      <c r="I648" s="450" t="s">
        <v>863</v>
      </c>
      <c r="J648" s="459">
        <v>35</v>
      </c>
      <c r="K648" s="460">
        <v>1050</v>
      </c>
      <c r="L648" s="463" t="s">
        <v>47</v>
      </c>
      <c r="M648" s="463"/>
      <c r="N648" s="463"/>
      <c r="O648" s="462"/>
    </row>
    <row r="649" hidden="1" customHeight="1" spans="1:15">
      <c r="A649" s="446">
        <v>498</v>
      </c>
      <c r="B649" s="446" t="s">
        <v>346</v>
      </c>
      <c r="C649" s="446" t="s">
        <v>700</v>
      </c>
      <c r="D649" s="446" t="s">
        <v>701</v>
      </c>
      <c r="E649" s="450" t="s">
        <v>864</v>
      </c>
      <c r="F649" s="449" t="s">
        <v>403</v>
      </c>
      <c r="G649" s="450" t="s">
        <v>404</v>
      </c>
      <c r="H649" s="450">
        <v>10</v>
      </c>
      <c r="I649" s="450" t="s">
        <v>845</v>
      </c>
      <c r="J649" s="459">
        <v>176</v>
      </c>
      <c r="K649" s="460">
        <v>1760</v>
      </c>
      <c r="L649" s="463" t="s">
        <v>47</v>
      </c>
      <c r="M649" s="463"/>
      <c r="N649" s="463"/>
      <c r="O649" s="462"/>
    </row>
    <row r="650" hidden="1" customHeight="1" spans="1:15">
      <c r="A650" s="446">
        <v>499</v>
      </c>
      <c r="B650" s="446" t="s">
        <v>346</v>
      </c>
      <c r="C650" s="446" t="s">
        <v>700</v>
      </c>
      <c r="D650" s="446" t="s">
        <v>701</v>
      </c>
      <c r="E650" s="450" t="s">
        <v>865</v>
      </c>
      <c r="F650" s="449" t="s">
        <v>403</v>
      </c>
      <c r="G650" s="450" t="s">
        <v>404</v>
      </c>
      <c r="H650" s="450">
        <v>20</v>
      </c>
      <c r="I650" s="450" t="s">
        <v>703</v>
      </c>
      <c r="J650" s="459">
        <v>63</v>
      </c>
      <c r="K650" s="460">
        <v>1260</v>
      </c>
      <c r="L650" s="463" t="s">
        <v>47</v>
      </c>
      <c r="M650" s="463"/>
      <c r="N650" s="463"/>
      <c r="O650" s="462"/>
    </row>
    <row r="651" hidden="1" customHeight="1" spans="1:15">
      <c r="A651" s="446">
        <v>500</v>
      </c>
      <c r="B651" s="446" t="s">
        <v>346</v>
      </c>
      <c r="C651" s="446" t="s">
        <v>700</v>
      </c>
      <c r="D651" s="446" t="s">
        <v>701</v>
      </c>
      <c r="E651" s="450" t="s">
        <v>866</v>
      </c>
      <c r="F651" s="449" t="s">
        <v>403</v>
      </c>
      <c r="G651" s="450" t="s">
        <v>404</v>
      </c>
      <c r="H651" s="450">
        <v>15</v>
      </c>
      <c r="I651" s="450" t="s">
        <v>704</v>
      </c>
      <c r="J651" s="459">
        <v>12</v>
      </c>
      <c r="K651" s="460">
        <v>180</v>
      </c>
      <c r="L651" s="463" t="s">
        <v>47</v>
      </c>
      <c r="M651" s="463"/>
      <c r="N651" s="463"/>
      <c r="O651" s="462"/>
    </row>
    <row r="652" hidden="1" customHeight="1" spans="1:15">
      <c r="A652" s="446">
        <v>501</v>
      </c>
      <c r="B652" s="446" t="s">
        <v>346</v>
      </c>
      <c r="C652" s="446" t="s">
        <v>700</v>
      </c>
      <c r="D652" s="446" t="s">
        <v>701</v>
      </c>
      <c r="E652" s="450" t="s">
        <v>867</v>
      </c>
      <c r="F652" s="449" t="s">
        <v>403</v>
      </c>
      <c r="G652" s="450" t="s">
        <v>404</v>
      </c>
      <c r="H652" s="450">
        <v>10</v>
      </c>
      <c r="I652" s="450" t="s">
        <v>704</v>
      </c>
      <c r="J652" s="459">
        <v>70</v>
      </c>
      <c r="K652" s="460">
        <v>700</v>
      </c>
      <c r="L652" s="463" t="s">
        <v>47</v>
      </c>
      <c r="M652" s="463"/>
      <c r="N652" s="463"/>
      <c r="O652" s="462"/>
    </row>
    <row r="653" hidden="1" customHeight="1" spans="1:15">
      <c r="A653" s="446">
        <v>502</v>
      </c>
      <c r="B653" s="446" t="s">
        <v>346</v>
      </c>
      <c r="C653" s="446" t="s">
        <v>700</v>
      </c>
      <c r="D653" s="446" t="s">
        <v>701</v>
      </c>
      <c r="E653" s="450" t="s">
        <v>868</v>
      </c>
      <c r="F653" s="449" t="s">
        <v>403</v>
      </c>
      <c r="G653" s="450" t="s">
        <v>404</v>
      </c>
      <c r="H653" s="450">
        <v>20</v>
      </c>
      <c r="I653" s="450" t="s">
        <v>101</v>
      </c>
      <c r="J653" s="459">
        <v>8</v>
      </c>
      <c r="K653" s="460">
        <v>160</v>
      </c>
      <c r="L653" s="463" t="s">
        <v>47</v>
      </c>
      <c r="M653" s="463"/>
      <c r="N653" s="463"/>
      <c r="O653" s="462"/>
    </row>
    <row r="654" hidden="1" customHeight="1" spans="1:15">
      <c r="A654" s="446">
        <v>503</v>
      </c>
      <c r="B654" s="446" t="s">
        <v>346</v>
      </c>
      <c r="C654" s="446" t="s">
        <v>700</v>
      </c>
      <c r="D654" s="446" t="s">
        <v>701</v>
      </c>
      <c r="E654" s="450" t="s">
        <v>869</v>
      </c>
      <c r="F654" s="449" t="s">
        <v>403</v>
      </c>
      <c r="G654" s="450" t="s">
        <v>404</v>
      </c>
      <c r="H654" s="450">
        <v>15</v>
      </c>
      <c r="I654" s="450" t="s">
        <v>101</v>
      </c>
      <c r="J654" s="459">
        <v>6</v>
      </c>
      <c r="K654" s="460">
        <v>90</v>
      </c>
      <c r="L654" s="463" t="s">
        <v>47</v>
      </c>
      <c r="M654" s="463"/>
      <c r="N654" s="463"/>
      <c r="O654" s="462"/>
    </row>
    <row r="655" hidden="1" customHeight="1" spans="1:15">
      <c r="A655" s="446">
        <v>504</v>
      </c>
      <c r="B655" s="446" t="s">
        <v>346</v>
      </c>
      <c r="C655" s="446" t="s">
        <v>700</v>
      </c>
      <c r="D655" s="446" t="s">
        <v>701</v>
      </c>
      <c r="E655" s="450" t="s">
        <v>870</v>
      </c>
      <c r="F655" s="449" t="s">
        <v>403</v>
      </c>
      <c r="G655" s="450" t="s">
        <v>404</v>
      </c>
      <c r="H655" s="450">
        <v>10</v>
      </c>
      <c r="I655" s="450" t="s">
        <v>101</v>
      </c>
      <c r="J655" s="459">
        <v>144</v>
      </c>
      <c r="K655" s="460">
        <v>1440</v>
      </c>
      <c r="L655" s="463" t="s">
        <v>47</v>
      </c>
      <c r="M655" s="463"/>
      <c r="N655" s="463"/>
      <c r="O655" s="462"/>
    </row>
    <row r="656" hidden="1" customHeight="1" spans="1:15">
      <c r="A656" s="446">
        <v>505</v>
      </c>
      <c r="B656" s="446" t="s">
        <v>346</v>
      </c>
      <c r="C656" s="446" t="s">
        <v>700</v>
      </c>
      <c r="D656" s="446" t="s">
        <v>701</v>
      </c>
      <c r="E656" s="450" t="s">
        <v>871</v>
      </c>
      <c r="F656" s="449" t="s">
        <v>403</v>
      </c>
      <c r="G656" s="450" t="s">
        <v>404</v>
      </c>
      <c r="H656" s="450">
        <v>5</v>
      </c>
      <c r="I656" s="450" t="s">
        <v>101</v>
      </c>
      <c r="J656" s="459">
        <v>112.5</v>
      </c>
      <c r="K656" s="460">
        <v>562.5</v>
      </c>
      <c r="L656" s="463" t="s">
        <v>47</v>
      </c>
      <c r="M656" s="463"/>
      <c r="N656" s="463"/>
      <c r="O656" s="462"/>
    </row>
    <row r="657" hidden="1" customHeight="1" spans="1:15">
      <c r="A657" s="446">
        <v>506</v>
      </c>
      <c r="B657" s="446" t="s">
        <v>346</v>
      </c>
      <c r="C657" s="446" t="s">
        <v>700</v>
      </c>
      <c r="D657" s="446" t="s">
        <v>701</v>
      </c>
      <c r="E657" s="450" t="s">
        <v>872</v>
      </c>
      <c r="F657" s="449" t="s">
        <v>403</v>
      </c>
      <c r="G657" s="450" t="s">
        <v>404</v>
      </c>
      <c r="H657" s="450">
        <v>30</v>
      </c>
      <c r="I657" s="450" t="s">
        <v>703</v>
      </c>
      <c r="J657" s="459">
        <v>25</v>
      </c>
      <c r="K657" s="460">
        <v>750</v>
      </c>
      <c r="L657" s="463" t="s">
        <v>47</v>
      </c>
      <c r="M657" s="463"/>
      <c r="N657" s="463"/>
      <c r="O657" s="462"/>
    </row>
    <row r="658" hidden="1" customHeight="1" spans="1:15">
      <c r="A658" s="446">
        <v>507</v>
      </c>
      <c r="B658" s="446" t="s">
        <v>346</v>
      </c>
      <c r="C658" s="446" t="s">
        <v>700</v>
      </c>
      <c r="D658" s="446" t="s">
        <v>701</v>
      </c>
      <c r="E658" s="450" t="s">
        <v>873</v>
      </c>
      <c r="F658" s="449" t="s">
        <v>403</v>
      </c>
      <c r="G658" s="450" t="s">
        <v>404</v>
      </c>
      <c r="H658" s="450">
        <v>5</v>
      </c>
      <c r="I658" s="450" t="s">
        <v>706</v>
      </c>
      <c r="J658" s="459">
        <v>360</v>
      </c>
      <c r="K658" s="460">
        <v>1800</v>
      </c>
      <c r="L658" s="463" t="s">
        <v>47</v>
      </c>
      <c r="M658" s="463"/>
      <c r="N658" s="463"/>
      <c r="O658" s="462"/>
    </row>
    <row r="659" hidden="1" customHeight="1" spans="1:15">
      <c r="A659" s="446">
        <v>508</v>
      </c>
      <c r="B659" s="446" t="s">
        <v>346</v>
      </c>
      <c r="C659" s="446" t="s">
        <v>700</v>
      </c>
      <c r="D659" s="446" t="s">
        <v>701</v>
      </c>
      <c r="E659" s="450" t="s">
        <v>874</v>
      </c>
      <c r="F659" s="449" t="s">
        <v>403</v>
      </c>
      <c r="G659" s="450" t="s">
        <v>404</v>
      </c>
      <c r="H659" s="450">
        <v>20</v>
      </c>
      <c r="I659" s="450" t="s">
        <v>704</v>
      </c>
      <c r="J659" s="459">
        <v>15</v>
      </c>
      <c r="K659" s="460">
        <v>300</v>
      </c>
      <c r="L659" s="463" t="s">
        <v>47</v>
      </c>
      <c r="M659" s="463"/>
      <c r="N659" s="463"/>
      <c r="O659" s="462"/>
    </row>
    <row r="660" hidden="1" customHeight="1" spans="1:15">
      <c r="A660" s="446">
        <v>509</v>
      </c>
      <c r="B660" s="446" t="s">
        <v>346</v>
      </c>
      <c r="C660" s="446" t="s">
        <v>700</v>
      </c>
      <c r="D660" s="446" t="s">
        <v>701</v>
      </c>
      <c r="E660" s="450" t="s">
        <v>875</v>
      </c>
      <c r="F660" s="449" t="s">
        <v>403</v>
      </c>
      <c r="G660" s="450" t="s">
        <v>404</v>
      </c>
      <c r="H660" s="450">
        <v>10</v>
      </c>
      <c r="I660" s="450" t="s">
        <v>135</v>
      </c>
      <c r="J660" s="459">
        <v>55</v>
      </c>
      <c r="K660" s="460">
        <v>550</v>
      </c>
      <c r="L660" s="463" t="s">
        <v>47</v>
      </c>
      <c r="M660" s="463"/>
      <c r="N660" s="463"/>
      <c r="O660" s="462"/>
    </row>
    <row r="661" hidden="1" customHeight="1" spans="1:15">
      <c r="A661" s="446">
        <v>510</v>
      </c>
      <c r="B661" s="446" t="s">
        <v>346</v>
      </c>
      <c r="C661" s="446" t="s">
        <v>700</v>
      </c>
      <c r="D661" s="446" t="s">
        <v>701</v>
      </c>
      <c r="E661" s="450" t="s">
        <v>876</v>
      </c>
      <c r="F661" s="449" t="s">
        <v>403</v>
      </c>
      <c r="G661" s="450" t="s">
        <v>404</v>
      </c>
      <c r="H661" s="450">
        <v>30</v>
      </c>
      <c r="I661" s="450" t="s">
        <v>101</v>
      </c>
      <c r="J661" s="459">
        <v>6.5</v>
      </c>
      <c r="K661" s="460">
        <v>195</v>
      </c>
      <c r="L661" s="463" t="s">
        <v>47</v>
      </c>
      <c r="M661" s="463"/>
      <c r="N661" s="463"/>
      <c r="O661" s="462"/>
    </row>
    <row r="662" hidden="1" customHeight="1" spans="1:15">
      <c r="A662" s="446">
        <v>511</v>
      </c>
      <c r="B662" s="446" t="s">
        <v>346</v>
      </c>
      <c r="C662" s="446" t="s">
        <v>700</v>
      </c>
      <c r="D662" s="446" t="s">
        <v>701</v>
      </c>
      <c r="E662" s="450" t="s">
        <v>877</v>
      </c>
      <c r="F662" s="449" t="s">
        <v>403</v>
      </c>
      <c r="G662" s="450" t="s">
        <v>404</v>
      </c>
      <c r="H662" s="450">
        <v>30</v>
      </c>
      <c r="I662" s="450" t="s">
        <v>101</v>
      </c>
      <c r="J662" s="459">
        <v>6.5</v>
      </c>
      <c r="K662" s="460">
        <v>195</v>
      </c>
      <c r="L662" s="463" t="s">
        <v>47</v>
      </c>
      <c r="M662" s="463"/>
      <c r="N662" s="463"/>
      <c r="O662" s="462"/>
    </row>
    <row r="663" hidden="1" customHeight="1" spans="1:15">
      <c r="A663" s="446">
        <v>512</v>
      </c>
      <c r="B663" s="446" t="s">
        <v>346</v>
      </c>
      <c r="C663" s="446" t="s">
        <v>700</v>
      </c>
      <c r="D663" s="446" t="s">
        <v>701</v>
      </c>
      <c r="E663" s="450" t="s">
        <v>878</v>
      </c>
      <c r="F663" s="449" t="s">
        <v>403</v>
      </c>
      <c r="G663" s="450" t="s">
        <v>404</v>
      </c>
      <c r="H663" s="450">
        <v>20</v>
      </c>
      <c r="I663" s="450" t="s">
        <v>101</v>
      </c>
      <c r="J663" s="459">
        <v>42</v>
      </c>
      <c r="K663" s="460">
        <v>840</v>
      </c>
      <c r="L663" s="463" t="s">
        <v>47</v>
      </c>
      <c r="M663" s="463"/>
      <c r="N663" s="463"/>
      <c r="O663" s="462"/>
    </row>
    <row r="664" hidden="1" customHeight="1" spans="1:15">
      <c r="A664" s="446">
        <v>513</v>
      </c>
      <c r="B664" s="446" t="s">
        <v>346</v>
      </c>
      <c r="C664" s="446" t="s">
        <v>700</v>
      </c>
      <c r="D664" s="446" t="s">
        <v>701</v>
      </c>
      <c r="E664" s="450" t="s">
        <v>879</v>
      </c>
      <c r="F664" s="449" t="s">
        <v>403</v>
      </c>
      <c r="G664" s="450" t="s">
        <v>404</v>
      </c>
      <c r="H664" s="450">
        <v>20</v>
      </c>
      <c r="I664" s="450" t="s">
        <v>703</v>
      </c>
      <c r="J664" s="459">
        <v>45</v>
      </c>
      <c r="K664" s="460">
        <v>900</v>
      </c>
      <c r="L664" s="463" t="s">
        <v>47</v>
      </c>
      <c r="M664" s="463"/>
      <c r="N664" s="463"/>
      <c r="O664" s="462"/>
    </row>
    <row r="665" hidden="1" customHeight="1" spans="1:15">
      <c r="A665" s="446">
        <v>514</v>
      </c>
      <c r="B665" s="446" t="s">
        <v>346</v>
      </c>
      <c r="C665" s="446" t="s">
        <v>700</v>
      </c>
      <c r="D665" s="446" t="s">
        <v>701</v>
      </c>
      <c r="E665" s="450" t="s">
        <v>880</v>
      </c>
      <c r="F665" s="449" t="s">
        <v>403</v>
      </c>
      <c r="G665" s="450" t="s">
        <v>404</v>
      </c>
      <c r="H665" s="450">
        <v>10</v>
      </c>
      <c r="I665" s="450" t="s">
        <v>704</v>
      </c>
      <c r="J665" s="459">
        <v>37.5</v>
      </c>
      <c r="K665" s="460">
        <v>375</v>
      </c>
      <c r="L665" s="463" t="s">
        <v>47</v>
      </c>
      <c r="M665" s="463"/>
      <c r="N665" s="463"/>
      <c r="O665" s="462"/>
    </row>
    <row r="666" hidden="1" customHeight="1" spans="1:15">
      <c r="A666" s="446">
        <v>515</v>
      </c>
      <c r="B666" s="446" t="s">
        <v>346</v>
      </c>
      <c r="C666" s="446" t="s">
        <v>700</v>
      </c>
      <c r="D666" s="446" t="s">
        <v>701</v>
      </c>
      <c r="E666" s="450" t="s">
        <v>881</v>
      </c>
      <c r="F666" s="449" t="s">
        <v>403</v>
      </c>
      <c r="G666" s="450" t="s">
        <v>404</v>
      </c>
      <c r="H666" s="450">
        <v>20</v>
      </c>
      <c r="I666" s="450" t="s">
        <v>703</v>
      </c>
      <c r="J666" s="459">
        <v>45</v>
      </c>
      <c r="K666" s="460">
        <v>900</v>
      </c>
      <c r="L666" s="463" t="s">
        <v>47</v>
      </c>
      <c r="M666" s="463"/>
      <c r="N666" s="463"/>
      <c r="O666" s="462"/>
    </row>
    <row r="667" hidden="1" customHeight="1" spans="1:15">
      <c r="A667" s="446">
        <v>516</v>
      </c>
      <c r="B667" s="446" t="s">
        <v>346</v>
      </c>
      <c r="C667" s="446" t="s">
        <v>700</v>
      </c>
      <c r="D667" s="446" t="s">
        <v>701</v>
      </c>
      <c r="E667" s="450" t="s">
        <v>882</v>
      </c>
      <c r="F667" s="449" t="s">
        <v>403</v>
      </c>
      <c r="G667" s="450" t="s">
        <v>404</v>
      </c>
      <c r="H667" s="450">
        <v>10</v>
      </c>
      <c r="I667" s="450" t="s">
        <v>101</v>
      </c>
      <c r="J667" s="459">
        <v>42</v>
      </c>
      <c r="K667" s="460">
        <v>420</v>
      </c>
      <c r="L667" s="463" t="s">
        <v>47</v>
      </c>
      <c r="M667" s="463"/>
      <c r="N667" s="463"/>
      <c r="O667" s="462"/>
    </row>
    <row r="668" hidden="1" customHeight="1" spans="1:15">
      <c r="A668" s="446">
        <v>517</v>
      </c>
      <c r="B668" s="446" t="s">
        <v>346</v>
      </c>
      <c r="C668" s="446" t="s">
        <v>700</v>
      </c>
      <c r="D668" s="446" t="s">
        <v>701</v>
      </c>
      <c r="E668" s="450" t="s">
        <v>883</v>
      </c>
      <c r="F668" s="449" t="s">
        <v>403</v>
      </c>
      <c r="G668" s="450" t="s">
        <v>404</v>
      </c>
      <c r="H668" s="450">
        <v>5</v>
      </c>
      <c r="I668" s="450" t="s">
        <v>101</v>
      </c>
      <c r="J668" s="459">
        <v>500</v>
      </c>
      <c r="K668" s="460">
        <v>2500</v>
      </c>
      <c r="L668" s="463" t="s">
        <v>47</v>
      </c>
      <c r="M668" s="463"/>
      <c r="N668" s="463"/>
      <c r="O668" s="462"/>
    </row>
    <row r="669" hidden="1" customHeight="1" spans="1:15">
      <c r="A669" s="446">
        <v>518</v>
      </c>
      <c r="B669" s="446" t="s">
        <v>346</v>
      </c>
      <c r="C669" s="446" t="s">
        <v>700</v>
      </c>
      <c r="D669" s="446" t="s">
        <v>701</v>
      </c>
      <c r="E669" s="450" t="s">
        <v>884</v>
      </c>
      <c r="F669" s="449" t="s">
        <v>403</v>
      </c>
      <c r="G669" s="450" t="s">
        <v>404</v>
      </c>
      <c r="H669" s="450">
        <v>10</v>
      </c>
      <c r="I669" s="450" t="s">
        <v>101</v>
      </c>
      <c r="J669" s="459">
        <v>38</v>
      </c>
      <c r="K669" s="460">
        <v>380</v>
      </c>
      <c r="L669" s="463" t="s">
        <v>47</v>
      </c>
      <c r="M669" s="463"/>
      <c r="N669" s="463"/>
      <c r="O669" s="462"/>
    </row>
    <row r="670" hidden="1" customHeight="1" spans="1:15">
      <c r="A670" s="446">
        <v>519</v>
      </c>
      <c r="B670" s="446" t="s">
        <v>346</v>
      </c>
      <c r="C670" s="446" t="s">
        <v>700</v>
      </c>
      <c r="D670" s="446" t="s">
        <v>701</v>
      </c>
      <c r="E670" s="450" t="s">
        <v>885</v>
      </c>
      <c r="F670" s="449" t="s">
        <v>403</v>
      </c>
      <c r="G670" s="450" t="s">
        <v>404</v>
      </c>
      <c r="H670" s="450">
        <v>5</v>
      </c>
      <c r="I670" s="450" t="s">
        <v>135</v>
      </c>
      <c r="J670" s="459">
        <v>480</v>
      </c>
      <c r="K670" s="460">
        <v>2400</v>
      </c>
      <c r="L670" s="463" t="s">
        <v>47</v>
      </c>
      <c r="M670" s="463"/>
      <c r="N670" s="463"/>
      <c r="O670" s="462"/>
    </row>
    <row r="671" hidden="1" customHeight="1" spans="1:15">
      <c r="A671" s="446">
        <v>520</v>
      </c>
      <c r="B671" s="446" t="s">
        <v>346</v>
      </c>
      <c r="C671" s="446" t="s">
        <v>700</v>
      </c>
      <c r="D671" s="446" t="s">
        <v>701</v>
      </c>
      <c r="E671" s="450" t="s">
        <v>886</v>
      </c>
      <c r="F671" s="449" t="s">
        <v>403</v>
      </c>
      <c r="G671" s="450" t="s">
        <v>404</v>
      </c>
      <c r="H671" s="450">
        <v>5</v>
      </c>
      <c r="I671" s="450" t="s">
        <v>135</v>
      </c>
      <c r="J671" s="459">
        <v>230</v>
      </c>
      <c r="K671" s="460">
        <v>1150</v>
      </c>
      <c r="L671" s="463" t="s">
        <v>47</v>
      </c>
      <c r="M671" s="463"/>
      <c r="N671" s="463"/>
      <c r="O671" s="462"/>
    </row>
    <row r="672" hidden="1" customHeight="1" spans="1:15">
      <c r="A672" s="446">
        <v>521</v>
      </c>
      <c r="B672" s="446" t="s">
        <v>346</v>
      </c>
      <c r="C672" s="446" t="s">
        <v>700</v>
      </c>
      <c r="D672" s="446" t="s">
        <v>701</v>
      </c>
      <c r="E672" s="450" t="s">
        <v>887</v>
      </c>
      <c r="F672" s="449" t="s">
        <v>403</v>
      </c>
      <c r="G672" s="450" t="s">
        <v>404</v>
      </c>
      <c r="H672" s="450">
        <v>20</v>
      </c>
      <c r="I672" s="450" t="s">
        <v>101</v>
      </c>
      <c r="J672" s="459">
        <v>8</v>
      </c>
      <c r="K672" s="460">
        <v>160</v>
      </c>
      <c r="L672" s="463" t="s">
        <v>47</v>
      </c>
      <c r="M672" s="463"/>
      <c r="N672" s="463"/>
      <c r="O672" s="462"/>
    </row>
    <row r="673" hidden="1" customHeight="1" spans="1:15">
      <c r="A673" s="446">
        <v>522</v>
      </c>
      <c r="B673" s="446" t="s">
        <v>346</v>
      </c>
      <c r="C673" s="446" t="s">
        <v>700</v>
      </c>
      <c r="D673" s="446" t="s">
        <v>701</v>
      </c>
      <c r="E673" s="450" t="s">
        <v>888</v>
      </c>
      <c r="F673" s="449" t="s">
        <v>403</v>
      </c>
      <c r="G673" s="450" t="s">
        <v>404</v>
      </c>
      <c r="H673" s="450">
        <v>10</v>
      </c>
      <c r="I673" s="450" t="s">
        <v>101</v>
      </c>
      <c r="J673" s="459">
        <v>3.6</v>
      </c>
      <c r="K673" s="460">
        <v>36</v>
      </c>
      <c r="L673" s="463" t="s">
        <v>47</v>
      </c>
      <c r="M673" s="463"/>
      <c r="N673" s="463"/>
      <c r="O673" s="462"/>
    </row>
    <row r="674" hidden="1" customHeight="1" spans="1:15">
      <c r="A674" s="446">
        <v>523</v>
      </c>
      <c r="B674" s="446" t="s">
        <v>346</v>
      </c>
      <c r="C674" s="446" t="s">
        <v>700</v>
      </c>
      <c r="D674" s="446" t="s">
        <v>701</v>
      </c>
      <c r="E674" s="450" t="s">
        <v>889</v>
      </c>
      <c r="F674" s="449" t="s">
        <v>403</v>
      </c>
      <c r="G674" s="450" t="s">
        <v>404</v>
      </c>
      <c r="H674" s="450">
        <v>10</v>
      </c>
      <c r="I674" s="450" t="s">
        <v>703</v>
      </c>
      <c r="J674" s="459">
        <v>50</v>
      </c>
      <c r="K674" s="460">
        <v>500</v>
      </c>
      <c r="L674" s="463" t="s">
        <v>47</v>
      </c>
      <c r="M674" s="463"/>
      <c r="N674" s="463"/>
      <c r="O674" s="462"/>
    </row>
    <row r="675" hidden="1" customHeight="1" spans="1:15">
      <c r="A675" s="446">
        <v>524</v>
      </c>
      <c r="B675" s="446" t="s">
        <v>346</v>
      </c>
      <c r="C675" s="446" t="s">
        <v>700</v>
      </c>
      <c r="D675" s="446" t="s">
        <v>701</v>
      </c>
      <c r="E675" s="450" t="s">
        <v>890</v>
      </c>
      <c r="F675" s="449" t="s">
        <v>403</v>
      </c>
      <c r="G675" s="450" t="s">
        <v>404</v>
      </c>
      <c r="H675" s="450">
        <v>10</v>
      </c>
      <c r="I675" s="450" t="s">
        <v>703</v>
      </c>
      <c r="J675" s="459">
        <v>95</v>
      </c>
      <c r="K675" s="460">
        <v>950</v>
      </c>
      <c r="L675" s="463" t="s">
        <v>47</v>
      </c>
      <c r="M675" s="463"/>
      <c r="N675" s="463"/>
      <c r="O675" s="462"/>
    </row>
    <row r="676" hidden="1" customHeight="1" spans="1:15">
      <c r="A676" s="446">
        <v>525</v>
      </c>
      <c r="B676" s="446" t="s">
        <v>346</v>
      </c>
      <c r="C676" s="446" t="s">
        <v>700</v>
      </c>
      <c r="D676" s="446" t="s">
        <v>701</v>
      </c>
      <c r="E676" s="450" t="s">
        <v>891</v>
      </c>
      <c r="F676" s="449" t="s">
        <v>403</v>
      </c>
      <c r="G676" s="450" t="s">
        <v>404</v>
      </c>
      <c r="H676" s="450">
        <v>50</v>
      </c>
      <c r="I676" s="450" t="s">
        <v>711</v>
      </c>
      <c r="J676" s="459">
        <v>0.24</v>
      </c>
      <c r="K676" s="460">
        <v>12</v>
      </c>
      <c r="L676" s="463" t="s">
        <v>47</v>
      </c>
      <c r="M676" s="463"/>
      <c r="N676" s="463"/>
      <c r="O676" s="462"/>
    </row>
    <row r="677" hidden="1" customHeight="1" spans="1:15">
      <c r="A677" s="446">
        <v>526</v>
      </c>
      <c r="B677" s="446" t="s">
        <v>346</v>
      </c>
      <c r="C677" s="446" t="s">
        <v>700</v>
      </c>
      <c r="D677" s="446" t="s">
        <v>701</v>
      </c>
      <c r="E677" s="450" t="s">
        <v>891</v>
      </c>
      <c r="F677" s="449" t="s">
        <v>403</v>
      </c>
      <c r="G677" s="450" t="s">
        <v>404</v>
      </c>
      <c r="H677" s="450">
        <v>20</v>
      </c>
      <c r="I677" s="450" t="s">
        <v>863</v>
      </c>
      <c r="J677" s="459">
        <v>7.2</v>
      </c>
      <c r="K677" s="460">
        <v>144</v>
      </c>
      <c r="L677" s="463" t="s">
        <v>47</v>
      </c>
      <c r="M677" s="463"/>
      <c r="N677" s="463"/>
      <c r="O677" s="462"/>
    </row>
    <row r="678" hidden="1" customHeight="1" spans="1:15">
      <c r="A678" s="446">
        <v>527</v>
      </c>
      <c r="B678" s="446" t="s">
        <v>346</v>
      </c>
      <c r="C678" s="446" t="s">
        <v>700</v>
      </c>
      <c r="D678" s="446" t="s">
        <v>701</v>
      </c>
      <c r="E678" s="450" t="s">
        <v>892</v>
      </c>
      <c r="F678" s="449" t="s">
        <v>403</v>
      </c>
      <c r="G678" s="450" t="s">
        <v>404</v>
      </c>
      <c r="H678" s="450">
        <v>15</v>
      </c>
      <c r="I678" s="450" t="s">
        <v>704</v>
      </c>
      <c r="J678" s="459">
        <v>45</v>
      </c>
      <c r="K678" s="460">
        <v>675</v>
      </c>
      <c r="L678" s="463" t="s">
        <v>47</v>
      </c>
      <c r="M678" s="463"/>
      <c r="N678" s="463"/>
      <c r="O678" s="462"/>
    </row>
    <row r="679" hidden="1" customHeight="1" spans="1:15">
      <c r="A679" s="446">
        <v>528</v>
      </c>
      <c r="B679" s="446" t="s">
        <v>346</v>
      </c>
      <c r="C679" s="446" t="s">
        <v>700</v>
      </c>
      <c r="D679" s="446" t="s">
        <v>701</v>
      </c>
      <c r="E679" s="450" t="s">
        <v>893</v>
      </c>
      <c r="F679" s="449" t="s">
        <v>403</v>
      </c>
      <c r="G679" s="450" t="s">
        <v>404</v>
      </c>
      <c r="H679" s="450">
        <v>20</v>
      </c>
      <c r="I679" s="450" t="s">
        <v>704</v>
      </c>
      <c r="J679" s="459">
        <v>13.5</v>
      </c>
      <c r="K679" s="460">
        <v>270</v>
      </c>
      <c r="L679" s="463" t="s">
        <v>47</v>
      </c>
      <c r="M679" s="463"/>
      <c r="N679" s="463"/>
      <c r="O679" s="462"/>
    </row>
    <row r="680" hidden="1" customHeight="1" spans="1:15">
      <c r="A680" s="446">
        <v>529</v>
      </c>
      <c r="B680" s="446" t="s">
        <v>346</v>
      </c>
      <c r="C680" s="446" t="s">
        <v>700</v>
      </c>
      <c r="D680" s="446" t="s">
        <v>701</v>
      </c>
      <c r="E680" s="450" t="s">
        <v>893</v>
      </c>
      <c r="F680" s="449" t="s">
        <v>403</v>
      </c>
      <c r="G680" s="450" t="s">
        <v>404</v>
      </c>
      <c r="H680" s="450">
        <v>20</v>
      </c>
      <c r="I680" s="450" t="s">
        <v>704</v>
      </c>
      <c r="J680" s="459">
        <v>16</v>
      </c>
      <c r="K680" s="460">
        <v>320</v>
      </c>
      <c r="L680" s="463" t="s">
        <v>47</v>
      </c>
      <c r="M680" s="463"/>
      <c r="N680" s="463"/>
      <c r="O680" s="462"/>
    </row>
    <row r="681" hidden="1" customHeight="1" spans="1:15">
      <c r="A681" s="446">
        <v>530</v>
      </c>
      <c r="B681" s="446" t="s">
        <v>346</v>
      </c>
      <c r="C681" s="446" t="s">
        <v>700</v>
      </c>
      <c r="D681" s="446" t="s">
        <v>701</v>
      </c>
      <c r="E681" s="450" t="s">
        <v>893</v>
      </c>
      <c r="F681" s="449" t="s">
        <v>403</v>
      </c>
      <c r="G681" s="450" t="s">
        <v>404</v>
      </c>
      <c r="H681" s="450">
        <v>20</v>
      </c>
      <c r="I681" s="450" t="s">
        <v>704</v>
      </c>
      <c r="J681" s="459">
        <v>18</v>
      </c>
      <c r="K681" s="460">
        <v>360</v>
      </c>
      <c r="L681" s="463" t="s">
        <v>47</v>
      </c>
      <c r="M681" s="463"/>
      <c r="N681" s="463"/>
      <c r="O681" s="462"/>
    </row>
    <row r="682" hidden="1" customHeight="1" spans="1:15">
      <c r="A682" s="446">
        <v>531</v>
      </c>
      <c r="B682" s="446" t="s">
        <v>346</v>
      </c>
      <c r="C682" s="446" t="s">
        <v>700</v>
      </c>
      <c r="D682" s="446" t="s">
        <v>701</v>
      </c>
      <c r="E682" s="450" t="s">
        <v>894</v>
      </c>
      <c r="F682" s="449" t="s">
        <v>403</v>
      </c>
      <c r="G682" s="450" t="s">
        <v>404</v>
      </c>
      <c r="H682" s="450">
        <v>5</v>
      </c>
      <c r="I682" s="450" t="s">
        <v>704</v>
      </c>
      <c r="J682" s="459">
        <v>25</v>
      </c>
      <c r="K682" s="460">
        <v>125</v>
      </c>
      <c r="L682" s="463" t="s">
        <v>47</v>
      </c>
      <c r="M682" s="463"/>
      <c r="N682" s="463"/>
      <c r="O682" s="462"/>
    </row>
    <row r="683" hidden="1" customHeight="1" spans="1:15">
      <c r="A683" s="446">
        <v>532</v>
      </c>
      <c r="B683" s="446" t="s">
        <v>346</v>
      </c>
      <c r="C683" s="446" t="s">
        <v>700</v>
      </c>
      <c r="D683" s="446" t="s">
        <v>701</v>
      </c>
      <c r="E683" s="450" t="s">
        <v>894</v>
      </c>
      <c r="F683" s="449" t="s">
        <v>403</v>
      </c>
      <c r="G683" s="450" t="s">
        <v>404</v>
      </c>
      <c r="H683" s="450">
        <v>5</v>
      </c>
      <c r="I683" s="450" t="s">
        <v>704</v>
      </c>
      <c r="J683" s="459">
        <v>25</v>
      </c>
      <c r="K683" s="460">
        <v>125</v>
      </c>
      <c r="L683" s="463" t="s">
        <v>47</v>
      </c>
      <c r="M683" s="463"/>
      <c r="N683" s="463"/>
      <c r="O683" s="462"/>
    </row>
    <row r="684" hidden="1" customHeight="1" spans="1:15">
      <c r="A684" s="446">
        <v>533</v>
      </c>
      <c r="B684" s="446" t="s">
        <v>346</v>
      </c>
      <c r="C684" s="446" t="s">
        <v>700</v>
      </c>
      <c r="D684" s="446" t="s">
        <v>701</v>
      </c>
      <c r="E684" s="450" t="s">
        <v>895</v>
      </c>
      <c r="F684" s="449" t="s">
        <v>403</v>
      </c>
      <c r="G684" s="450" t="s">
        <v>404</v>
      </c>
      <c r="H684" s="450">
        <v>10</v>
      </c>
      <c r="I684" s="450" t="s">
        <v>704</v>
      </c>
      <c r="J684" s="459">
        <v>22</v>
      </c>
      <c r="K684" s="460">
        <v>220</v>
      </c>
      <c r="L684" s="463" t="s">
        <v>47</v>
      </c>
      <c r="M684" s="463"/>
      <c r="N684" s="463"/>
      <c r="O684" s="462"/>
    </row>
    <row r="685" hidden="1" customHeight="1" spans="1:15">
      <c r="A685" s="446">
        <v>534</v>
      </c>
      <c r="B685" s="446" t="s">
        <v>346</v>
      </c>
      <c r="C685" s="446" t="s">
        <v>700</v>
      </c>
      <c r="D685" s="446" t="s">
        <v>701</v>
      </c>
      <c r="E685" s="450" t="s">
        <v>896</v>
      </c>
      <c r="F685" s="449" t="s">
        <v>403</v>
      </c>
      <c r="G685" s="450" t="s">
        <v>404</v>
      </c>
      <c r="H685" s="450">
        <v>10</v>
      </c>
      <c r="I685" s="450" t="s">
        <v>704</v>
      </c>
      <c r="J685" s="459">
        <v>20</v>
      </c>
      <c r="K685" s="460">
        <v>200</v>
      </c>
      <c r="L685" s="463" t="s">
        <v>47</v>
      </c>
      <c r="M685" s="463"/>
      <c r="N685" s="463"/>
      <c r="O685" s="462"/>
    </row>
    <row r="686" hidden="1" customHeight="1" spans="1:15">
      <c r="A686" s="446">
        <v>535</v>
      </c>
      <c r="B686" s="446" t="s">
        <v>346</v>
      </c>
      <c r="C686" s="446" t="s">
        <v>700</v>
      </c>
      <c r="D686" s="446" t="s">
        <v>701</v>
      </c>
      <c r="E686" s="450" t="s">
        <v>897</v>
      </c>
      <c r="F686" s="449" t="s">
        <v>403</v>
      </c>
      <c r="G686" s="450" t="s">
        <v>404</v>
      </c>
      <c r="H686" s="450">
        <v>10</v>
      </c>
      <c r="I686" s="450" t="s">
        <v>704</v>
      </c>
      <c r="J686" s="459">
        <v>31.5</v>
      </c>
      <c r="K686" s="460">
        <v>315</v>
      </c>
      <c r="L686" s="463" t="s">
        <v>47</v>
      </c>
      <c r="M686" s="463"/>
      <c r="N686" s="463"/>
      <c r="O686" s="462"/>
    </row>
    <row r="687" hidden="1" customHeight="1" spans="1:15">
      <c r="A687" s="446">
        <v>536</v>
      </c>
      <c r="B687" s="446" t="s">
        <v>346</v>
      </c>
      <c r="C687" s="446" t="s">
        <v>700</v>
      </c>
      <c r="D687" s="446" t="s">
        <v>701</v>
      </c>
      <c r="E687" s="450" t="s">
        <v>898</v>
      </c>
      <c r="F687" s="449" t="s">
        <v>403</v>
      </c>
      <c r="G687" s="450" t="s">
        <v>404</v>
      </c>
      <c r="H687" s="450">
        <v>10</v>
      </c>
      <c r="I687" s="450" t="s">
        <v>711</v>
      </c>
      <c r="J687" s="459">
        <v>11</v>
      </c>
      <c r="K687" s="460">
        <v>110</v>
      </c>
      <c r="L687" s="463" t="s">
        <v>47</v>
      </c>
      <c r="M687" s="463"/>
      <c r="N687" s="463"/>
      <c r="O687" s="462"/>
    </row>
    <row r="688" hidden="1" customHeight="1" spans="1:15">
      <c r="A688" s="446">
        <v>537</v>
      </c>
      <c r="B688" s="446" t="s">
        <v>346</v>
      </c>
      <c r="C688" s="446" t="s">
        <v>700</v>
      </c>
      <c r="D688" s="446" t="s">
        <v>701</v>
      </c>
      <c r="E688" s="450" t="s">
        <v>899</v>
      </c>
      <c r="F688" s="449" t="s">
        <v>403</v>
      </c>
      <c r="G688" s="450" t="s">
        <v>404</v>
      </c>
      <c r="H688" s="450">
        <v>10</v>
      </c>
      <c r="I688" s="450" t="s">
        <v>711</v>
      </c>
      <c r="J688" s="459">
        <v>10.2</v>
      </c>
      <c r="K688" s="460">
        <v>102</v>
      </c>
      <c r="L688" s="463" t="s">
        <v>47</v>
      </c>
      <c r="M688" s="463"/>
      <c r="N688" s="463"/>
      <c r="O688" s="462"/>
    </row>
    <row r="689" hidden="1" customHeight="1" spans="1:15">
      <c r="A689" s="446">
        <v>538</v>
      </c>
      <c r="B689" s="446" t="s">
        <v>346</v>
      </c>
      <c r="C689" s="446" t="s">
        <v>700</v>
      </c>
      <c r="D689" s="446" t="s">
        <v>701</v>
      </c>
      <c r="E689" s="450" t="s">
        <v>899</v>
      </c>
      <c r="F689" s="449" t="s">
        <v>403</v>
      </c>
      <c r="G689" s="450" t="s">
        <v>404</v>
      </c>
      <c r="H689" s="450">
        <v>20</v>
      </c>
      <c r="I689" s="450" t="s">
        <v>711</v>
      </c>
      <c r="J689" s="459">
        <v>6.6</v>
      </c>
      <c r="K689" s="460">
        <v>132</v>
      </c>
      <c r="L689" s="463" t="s">
        <v>47</v>
      </c>
      <c r="M689" s="463"/>
      <c r="N689" s="463"/>
      <c r="O689" s="462"/>
    </row>
    <row r="690" hidden="1" customHeight="1" spans="1:15">
      <c r="A690" s="446">
        <v>539</v>
      </c>
      <c r="B690" s="446" t="s">
        <v>346</v>
      </c>
      <c r="C690" s="446" t="s">
        <v>700</v>
      </c>
      <c r="D690" s="446" t="s">
        <v>701</v>
      </c>
      <c r="E690" s="450" t="s">
        <v>899</v>
      </c>
      <c r="F690" s="449" t="s">
        <v>403</v>
      </c>
      <c r="G690" s="450" t="s">
        <v>404</v>
      </c>
      <c r="H690" s="450">
        <v>8</v>
      </c>
      <c r="I690" s="450" t="s">
        <v>711</v>
      </c>
      <c r="J690" s="459">
        <v>12.6</v>
      </c>
      <c r="K690" s="460">
        <v>100.8</v>
      </c>
      <c r="L690" s="463" t="s">
        <v>47</v>
      </c>
      <c r="M690" s="463"/>
      <c r="N690" s="463"/>
      <c r="O690" s="462"/>
    </row>
    <row r="691" hidden="1" customHeight="1" spans="1:15">
      <c r="A691" s="446">
        <v>540</v>
      </c>
      <c r="B691" s="446" t="s">
        <v>346</v>
      </c>
      <c r="C691" s="446" t="s">
        <v>700</v>
      </c>
      <c r="D691" s="446" t="s">
        <v>701</v>
      </c>
      <c r="E691" s="450" t="s">
        <v>899</v>
      </c>
      <c r="F691" s="449" t="s">
        <v>403</v>
      </c>
      <c r="G691" s="450" t="s">
        <v>404</v>
      </c>
      <c r="H691" s="450">
        <v>10</v>
      </c>
      <c r="I691" s="450" t="s">
        <v>711</v>
      </c>
      <c r="J691" s="459">
        <v>8.5</v>
      </c>
      <c r="K691" s="460">
        <v>85</v>
      </c>
      <c r="L691" s="463" t="s">
        <v>47</v>
      </c>
      <c r="M691" s="463"/>
      <c r="N691" s="463"/>
      <c r="O691" s="462"/>
    </row>
    <row r="692" hidden="1" customHeight="1" spans="1:15">
      <c r="A692" s="446">
        <v>541</v>
      </c>
      <c r="B692" s="446" t="s">
        <v>346</v>
      </c>
      <c r="C692" s="446" t="s">
        <v>700</v>
      </c>
      <c r="D692" s="446" t="s">
        <v>701</v>
      </c>
      <c r="E692" s="450" t="s">
        <v>900</v>
      </c>
      <c r="F692" s="449" t="s">
        <v>403</v>
      </c>
      <c r="G692" s="450" t="s">
        <v>404</v>
      </c>
      <c r="H692" s="450">
        <v>10</v>
      </c>
      <c r="I692" s="450" t="s">
        <v>101</v>
      </c>
      <c r="J692" s="459">
        <v>49</v>
      </c>
      <c r="K692" s="460">
        <v>490</v>
      </c>
      <c r="L692" s="463" t="s">
        <v>47</v>
      </c>
      <c r="M692" s="463"/>
      <c r="N692" s="463"/>
      <c r="O692" s="462"/>
    </row>
    <row r="693" hidden="1" customHeight="1" spans="1:15">
      <c r="A693" s="446">
        <v>542</v>
      </c>
      <c r="B693" s="446" t="s">
        <v>346</v>
      </c>
      <c r="C693" s="446" t="s">
        <v>700</v>
      </c>
      <c r="D693" s="446" t="s">
        <v>701</v>
      </c>
      <c r="E693" s="450" t="s">
        <v>901</v>
      </c>
      <c r="F693" s="449" t="s">
        <v>403</v>
      </c>
      <c r="G693" s="450" t="s">
        <v>404</v>
      </c>
      <c r="H693" s="450">
        <v>20</v>
      </c>
      <c r="I693" s="450" t="s">
        <v>711</v>
      </c>
      <c r="J693" s="459">
        <v>3.6</v>
      </c>
      <c r="K693" s="460">
        <v>72</v>
      </c>
      <c r="L693" s="463" t="s">
        <v>47</v>
      </c>
      <c r="M693" s="463"/>
      <c r="N693" s="463"/>
      <c r="O693" s="462"/>
    </row>
    <row r="694" hidden="1" customHeight="1" spans="1:15">
      <c r="A694" s="446">
        <v>543</v>
      </c>
      <c r="B694" s="446" t="s">
        <v>346</v>
      </c>
      <c r="C694" s="446" t="s">
        <v>700</v>
      </c>
      <c r="D694" s="446" t="s">
        <v>701</v>
      </c>
      <c r="E694" s="450" t="s">
        <v>902</v>
      </c>
      <c r="F694" s="449" t="s">
        <v>403</v>
      </c>
      <c r="G694" s="450" t="s">
        <v>404</v>
      </c>
      <c r="H694" s="450">
        <v>5</v>
      </c>
      <c r="I694" s="450" t="s">
        <v>711</v>
      </c>
      <c r="J694" s="459">
        <v>270</v>
      </c>
      <c r="K694" s="460">
        <v>1350</v>
      </c>
      <c r="L694" s="463" t="s">
        <v>47</v>
      </c>
      <c r="M694" s="463"/>
      <c r="N694" s="463"/>
      <c r="O694" s="462"/>
    </row>
    <row r="695" hidden="1" customHeight="1" spans="1:15">
      <c r="A695" s="446">
        <v>544</v>
      </c>
      <c r="B695" s="446" t="s">
        <v>346</v>
      </c>
      <c r="C695" s="446" t="s">
        <v>700</v>
      </c>
      <c r="D695" s="446" t="s">
        <v>701</v>
      </c>
      <c r="E695" s="450" t="s">
        <v>903</v>
      </c>
      <c r="F695" s="449" t="s">
        <v>403</v>
      </c>
      <c r="G695" s="450" t="s">
        <v>404</v>
      </c>
      <c r="H695" s="450">
        <v>30</v>
      </c>
      <c r="I695" s="450" t="s">
        <v>704</v>
      </c>
      <c r="J695" s="459">
        <v>30</v>
      </c>
      <c r="K695" s="460">
        <v>900</v>
      </c>
      <c r="L695" s="463" t="s">
        <v>47</v>
      </c>
      <c r="M695" s="463"/>
      <c r="N695" s="463"/>
      <c r="O695" s="462"/>
    </row>
    <row r="696" hidden="1" customHeight="1" spans="1:15">
      <c r="A696" s="446">
        <v>545</v>
      </c>
      <c r="B696" s="446" t="s">
        <v>346</v>
      </c>
      <c r="C696" s="446" t="s">
        <v>700</v>
      </c>
      <c r="D696" s="446" t="s">
        <v>701</v>
      </c>
      <c r="E696" s="450" t="s">
        <v>904</v>
      </c>
      <c r="F696" s="449" t="s">
        <v>403</v>
      </c>
      <c r="G696" s="450" t="s">
        <v>404</v>
      </c>
      <c r="H696" s="450">
        <v>5</v>
      </c>
      <c r="I696" s="450" t="s">
        <v>757</v>
      </c>
      <c r="J696" s="459">
        <v>270</v>
      </c>
      <c r="K696" s="460">
        <v>1350</v>
      </c>
      <c r="L696" s="463" t="s">
        <v>47</v>
      </c>
      <c r="M696" s="463"/>
      <c r="N696" s="463"/>
      <c r="O696" s="462"/>
    </row>
    <row r="697" hidden="1" customHeight="1" spans="1:15">
      <c r="A697" s="446">
        <v>546</v>
      </c>
      <c r="B697" s="446" t="s">
        <v>346</v>
      </c>
      <c r="C697" s="446" t="s">
        <v>700</v>
      </c>
      <c r="D697" s="446" t="s">
        <v>701</v>
      </c>
      <c r="E697" s="450" t="s">
        <v>904</v>
      </c>
      <c r="F697" s="449" t="s">
        <v>403</v>
      </c>
      <c r="G697" s="450" t="s">
        <v>404</v>
      </c>
      <c r="H697" s="450">
        <v>5</v>
      </c>
      <c r="I697" s="450" t="s">
        <v>757</v>
      </c>
      <c r="J697" s="459">
        <v>270</v>
      </c>
      <c r="K697" s="460">
        <v>1350</v>
      </c>
      <c r="L697" s="463" t="s">
        <v>47</v>
      </c>
      <c r="M697" s="463"/>
      <c r="N697" s="463"/>
      <c r="O697" s="462"/>
    </row>
    <row r="698" hidden="1" customHeight="1" spans="1:15">
      <c r="A698" s="446">
        <v>547</v>
      </c>
      <c r="B698" s="446" t="s">
        <v>346</v>
      </c>
      <c r="C698" s="446" t="s">
        <v>700</v>
      </c>
      <c r="D698" s="446" t="s">
        <v>701</v>
      </c>
      <c r="E698" s="450" t="s">
        <v>905</v>
      </c>
      <c r="F698" s="449" t="s">
        <v>403</v>
      </c>
      <c r="G698" s="450" t="s">
        <v>404</v>
      </c>
      <c r="H698" s="450">
        <v>20</v>
      </c>
      <c r="I698" s="450" t="s">
        <v>711</v>
      </c>
      <c r="J698" s="459">
        <v>23</v>
      </c>
      <c r="K698" s="460">
        <v>460</v>
      </c>
      <c r="L698" s="463" t="s">
        <v>47</v>
      </c>
      <c r="M698" s="463"/>
      <c r="N698" s="463"/>
      <c r="O698" s="462"/>
    </row>
    <row r="699" hidden="1" customHeight="1" spans="1:15">
      <c r="A699" s="446">
        <v>548</v>
      </c>
      <c r="B699" s="446" t="s">
        <v>346</v>
      </c>
      <c r="C699" s="446" t="s">
        <v>700</v>
      </c>
      <c r="D699" s="446" t="s">
        <v>701</v>
      </c>
      <c r="E699" s="450" t="s">
        <v>906</v>
      </c>
      <c r="F699" s="449" t="s">
        <v>403</v>
      </c>
      <c r="G699" s="450" t="s">
        <v>404</v>
      </c>
      <c r="H699" s="450">
        <v>20</v>
      </c>
      <c r="I699" s="450" t="s">
        <v>704</v>
      </c>
      <c r="J699" s="459">
        <v>15</v>
      </c>
      <c r="K699" s="460">
        <v>300</v>
      </c>
      <c r="L699" s="463" t="s">
        <v>47</v>
      </c>
      <c r="M699" s="463"/>
      <c r="N699" s="463"/>
      <c r="O699" s="462"/>
    </row>
    <row r="700" hidden="1" customHeight="1" spans="1:15">
      <c r="A700" s="446">
        <v>549</v>
      </c>
      <c r="B700" s="446" t="s">
        <v>346</v>
      </c>
      <c r="C700" s="446" t="s">
        <v>700</v>
      </c>
      <c r="D700" s="446" t="s">
        <v>701</v>
      </c>
      <c r="E700" s="450" t="s">
        <v>906</v>
      </c>
      <c r="F700" s="449" t="s">
        <v>403</v>
      </c>
      <c r="G700" s="450" t="s">
        <v>404</v>
      </c>
      <c r="H700" s="450">
        <v>30</v>
      </c>
      <c r="I700" s="450" t="s">
        <v>704</v>
      </c>
      <c r="J700" s="459">
        <v>20</v>
      </c>
      <c r="K700" s="460">
        <v>600</v>
      </c>
      <c r="L700" s="463" t="s">
        <v>47</v>
      </c>
      <c r="M700" s="463"/>
      <c r="N700" s="463"/>
      <c r="O700" s="462"/>
    </row>
    <row r="701" hidden="1" customHeight="1" spans="1:15">
      <c r="A701" s="446">
        <v>550</v>
      </c>
      <c r="B701" s="446" t="s">
        <v>346</v>
      </c>
      <c r="C701" s="446" t="s">
        <v>700</v>
      </c>
      <c r="D701" s="446" t="s">
        <v>701</v>
      </c>
      <c r="E701" s="450" t="s">
        <v>907</v>
      </c>
      <c r="F701" s="449" t="s">
        <v>403</v>
      </c>
      <c r="G701" s="450" t="s">
        <v>404</v>
      </c>
      <c r="H701" s="450">
        <v>20</v>
      </c>
      <c r="I701" s="450" t="s">
        <v>101</v>
      </c>
      <c r="J701" s="459">
        <v>18</v>
      </c>
      <c r="K701" s="460">
        <v>360</v>
      </c>
      <c r="L701" s="463" t="s">
        <v>47</v>
      </c>
      <c r="M701" s="463"/>
      <c r="N701" s="463"/>
      <c r="O701" s="462"/>
    </row>
    <row r="702" hidden="1" customHeight="1" spans="1:15">
      <c r="A702" s="446">
        <v>551</v>
      </c>
      <c r="B702" s="446" t="s">
        <v>346</v>
      </c>
      <c r="C702" s="446" t="s">
        <v>700</v>
      </c>
      <c r="D702" s="446" t="s">
        <v>701</v>
      </c>
      <c r="E702" s="450" t="s">
        <v>907</v>
      </c>
      <c r="F702" s="449" t="s">
        <v>403</v>
      </c>
      <c r="G702" s="450" t="s">
        <v>404</v>
      </c>
      <c r="H702" s="450">
        <v>15</v>
      </c>
      <c r="I702" s="450" t="s">
        <v>101</v>
      </c>
      <c r="J702" s="459">
        <v>24</v>
      </c>
      <c r="K702" s="460">
        <v>360</v>
      </c>
      <c r="L702" s="463" t="s">
        <v>47</v>
      </c>
      <c r="M702" s="463"/>
      <c r="N702" s="463"/>
      <c r="O702" s="462"/>
    </row>
    <row r="703" hidden="1" customHeight="1" spans="1:15">
      <c r="A703" s="446">
        <v>552</v>
      </c>
      <c r="B703" s="446" t="s">
        <v>346</v>
      </c>
      <c r="C703" s="446" t="s">
        <v>700</v>
      </c>
      <c r="D703" s="446" t="s">
        <v>701</v>
      </c>
      <c r="E703" s="450" t="s">
        <v>907</v>
      </c>
      <c r="F703" s="449" t="s">
        <v>403</v>
      </c>
      <c r="G703" s="450" t="s">
        <v>404</v>
      </c>
      <c r="H703" s="450">
        <v>20</v>
      </c>
      <c r="I703" s="450" t="s">
        <v>101</v>
      </c>
      <c r="J703" s="459">
        <v>22</v>
      </c>
      <c r="K703" s="460">
        <v>440</v>
      </c>
      <c r="L703" s="463" t="s">
        <v>47</v>
      </c>
      <c r="M703" s="463"/>
      <c r="N703" s="463"/>
      <c r="O703" s="462"/>
    </row>
    <row r="704" hidden="1" customHeight="1" spans="1:15">
      <c r="A704" s="446">
        <v>553</v>
      </c>
      <c r="B704" s="446" t="s">
        <v>346</v>
      </c>
      <c r="C704" s="446" t="s">
        <v>700</v>
      </c>
      <c r="D704" s="446" t="s">
        <v>701</v>
      </c>
      <c r="E704" s="450" t="s">
        <v>908</v>
      </c>
      <c r="F704" s="449" t="s">
        <v>403</v>
      </c>
      <c r="G704" s="450" t="s">
        <v>404</v>
      </c>
      <c r="H704" s="450">
        <v>30</v>
      </c>
      <c r="I704" s="450" t="s">
        <v>101</v>
      </c>
      <c r="J704" s="459">
        <v>8</v>
      </c>
      <c r="K704" s="460">
        <v>240</v>
      </c>
      <c r="L704" s="463" t="s">
        <v>47</v>
      </c>
      <c r="M704" s="463"/>
      <c r="N704" s="463"/>
      <c r="O704" s="462"/>
    </row>
    <row r="705" hidden="1" customHeight="1" spans="1:15">
      <c r="A705" s="446">
        <v>554</v>
      </c>
      <c r="B705" s="446" t="s">
        <v>346</v>
      </c>
      <c r="C705" s="446" t="s">
        <v>700</v>
      </c>
      <c r="D705" s="446" t="s">
        <v>701</v>
      </c>
      <c r="E705" s="450" t="s">
        <v>909</v>
      </c>
      <c r="F705" s="449" t="s">
        <v>403</v>
      </c>
      <c r="G705" s="450" t="s">
        <v>404</v>
      </c>
      <c r="H705" s="450">
        <v>15</v>
      </c>
      <c r="I705" s="450" t="s">
        <v>101</v>
      </c>
      <c r="J705" s="459">
        <v>48</v>
      </c>
      <c r="K705" s="460">
        <v>720</v>
      </c>
      <c r="L705" s="463" t="s">
        <v>47</v>
      </c>
      <c r="M705" s="463"/>
      <c r="N705" s="463"/>
      <c r="O705" s="462"/>
    </row>
    <row r="706" hidden="1" customHeight="1" spans="1:15">
      <c r="A706" s="446">
        <v>555</v>
      </c>
      <c r="B706" s="446" t="s">
        <v>346</v>
      </c>
      <c r="C706" s="446" t="s">
        <v>700</v>
      </c>
      <c r="D706" s="446" t="s">
        <v>701</v>
      </c>
      <c r="E706" s="450" t="s">
        <v>909</v>
      </c>
      <c r="F706" s="449" t="s">
        <v>403</v>
      </c>
      <c r="G706" s="450" t="s">
        <v>404</v>
      </c>
      <c r="H706" s="450">
        <v>30</v>
      </c>
      <c r="I706" s="450" t="s">
        <v>810</v>
      </c>
      <c r="J706" s="459">
        <v>10.8</v>
      </c>
      <c r="K706" s="460">
        <v>324</v>
      </c>
      <c r="L706" s="463" t="s">
        <v>47</v>
      </c>
      <c r="M706" s="463"/>
      <c r="N706" s="463"/>
      <c r="O706" s="462"/>
    </row>
    <row r="707" hidden="1" customHeight="1" spans="1:15">
      <c r="A707" s="446">
        <v>556</v>
      </c>
      <c r="B707" s="446" t="s">
        <v>346</v>
      </c>
      <c r="C707" s="446" t="s">
        <v>700</v>
      </c>
      <c r="D707" s="446" t="s">
        <v>701</v>
      </c>
      <c r="E707" s="450" t="s">
        <v>910</v>
      </c>
      <c r="F707" s="449" t="s">
        <v>403</v>
      </c>
      <c r="G707" s="450" t="s">
        <v>404</v>
      </c>
      <c r="H707" s="450">
        <v>2</v>
      </c>
      <c r="I707" s="450" t="s">
        <v>706</v>
      </c>
      <c r="J707" s="459">
        <v>1100</v>
      </c>
      <c r="K707" s="460">
        <v>2200</v>
      </c>
      <c r="L707" s="463" t="s">
        <v>47</v>
      </c>
      <c r="M707" s="463"/>
      <c r="N707" s="463"/>
      <c r="O707" s="462"/>
    </row>
    <row r="708" hidden="1" customHeight="1" spans="1:15">
      <c r="A708" s="446">
        <v>557</v>
      </c>
      <c r="B708" s="446" t="s">
        <v>346</v>
      </c>
      <c r="C708" s="446" t="s">
        <v>700</v>
      </c>
      <c r="D708" s="446" t="s">
        <v>701</v>
      </c>
      <c r="E708" s="450" t="s">
        <v>910</v>
      </c>
      <c r="F708" s="449" t="s">
        <v>403</v>
      </c>
      <c r="G708" s="450" t="s">
        <v>404</v>
      </c>
      <c r="H708" s="450">
        <v>20</v>
      </c>
      <c r="I708" s="450" t="s">
        <v>703</v>
      </c>
      <c r="J708" s="459">
        <v>22</v>
      </c>
      <c r="K708" s="460">
        <v>440</v>
      </c>
      <c r="L708" s="463" t="s">
        <v>47</v>
      </c>
      <c r="M708" s="463"/>
      <c r="N708" s="463"/>
      <c r="O708" s="462"/>
    </row>
    <row r="709" hidden="1" customHeight="1" spans="1:15">
      <c r="A709" s="446">
        <v>558</v>
      </c>
      <c r="B709" s="446" t="s">
        <v>346</v>
      </c>
      <c r="C709" s="446" t="s">
        <v>700</v>
      </c>
      <c r="D709" s="446" t="s">
        <v>701</v>
      </c>
      <c r="E709" s="450" t="s">
        <v>911</v>
      </c>
      <c r="F709" s="449" t="s">
        <v>403</v>
      </c>
      <c r="G709" s="450" t="s">
        <v>404</v>
      </c>
      <c r="H709" s="450">
        <v>30</v>
      </c>
      <c r="I709" s="450" t="s">
        <v>135</v>
      </c>
      <c r="J709" s="459">
        <v>18</v>
      </c>
      <c r="K709" s="460">
        <v>540</v>
      </c>
      <c r="L709" s="463" t="s">
        <v>47</v>
      </c>
      <c r="M709" s="463"/>
      <c r="N709" s="463"/>
      <c r="O709" s="462"/>
    </row>
    <row r="710" hidden="1" customHeight="1" spans="1:15">
      <c r="A710" s="446">
        <v>559</v>
      </c>
      <c r="B710" s="446" t="s">
        <v>346</v>
      </c>
      <c r="C710" s="446" t="s">
        <v>700</v>
      </c>
      <c r="D710" s="446" t="s">
        <v>701</v>
      </c>
      <c r="E710" s="450" t="s">
        <v>912</v>
      </c>
      <c r="F710" s="449" t="s">
        <v>403</v>
      </c>
      <c r="G710" s="450" t="s">
        <v>404</v>
      </c>
      <c r="H710" s="450">
        <v>30</v>
      </c>
      <c r="I710" s="450" t="s">
        <v>101</v>
      </c>
      <c r="J710" s="459">
        <v>6</v>
      </c>
      <c r="K710" s="460">
        <v>180</v>
      </c>
      <c r="L710" s="463" t="s">
        <v>47</v>
      </c>
      <c r="M710" s="463"/>
      <c r="N710" s="463"/>
      <c r="O710" s="462"/>
    </row>
    <row r="711" hidden="1" customHeight="1" spans="1:15">
      <c r="A711" s="446">
        <v>560</v>
      </c>
      <c r="B711" s="446" t="s">
        <v>346</v>
      </c>
      <c r="C711" s="446" t="s">
        <v>700</v>
      </c>
      <c r="D711" s="446" t="s">
        <v>701</v>
      </c>
      <c r="E711" s="450" t="s">
        <v>913</v>
      </c>
      <c r="F711" s="449" t="s">
        <v>403</v>
      </c>
      <c r="G711" s="450" t="s">
        <v>404</v>
      </c>
      <c r="H711" s="450">
        <v>20</v>
      </c>
      <c r="I711" s="450" t="s">
        <v>101</v>
      </c>
      <c r="J711" s="459">
        <v>30</v>
      </c>
      <c r="K711" s="460">
        <v>600</v>
      </c>
      <c r="L711" s="463" t="s">
        <v>47</v>
      </c>
      <c r="M711" s="463"/>
      <c r="N711" s="463"/>
      <c r="O711" s="462"/>
    </row>
    <row r="712" hidden="1" customHeight="1" spans="1:15">
      <c r="A712" s="446">
        <v>561</v>
      </c>
      <c r="B712" s="446" t="s">
        <v>346</v>
      </c>
      <c r="C712" s="446" t="s">
        <v>700</v>
      </c>
      <c r="D712" s="446" t="s">
        <v>701</v>
      </c>
      <c r="E712" s="450" t="s">
        <v>914</v>
      </c>
      <c r="F712" s="449" t="s">
        <v>403</v>
      </c>
      <c r="G712" s="450" t="s">
        <v>404</v>
      </c>
      <c r="H712" s="450">
        <v>30</v>
      </c>
      <c r="I712" s="450" t="s">
        <v>101</v>
      </c>
      <c r="J712" s="459">
        <v>14</v>
      </c>
      <c r="K712" s="460">
        <v>420</v>
      </c>
      <c r="L712" s="463" t="s">
        <v>47</v>
      </c>
      <c r="M712" s="463"/>
      <c r="N712" s="463"/>
      <c r="O712" s="462"/>
    </row>
    <row r="713" hidden="1" customHeight="1" spans="1:15">
      <c r="A713" s="446">
        <v>562</v>
      </c>
      <c r="B713" s="446" t="s">
        <v>346</v>
      </c>
      <c r="C713" s="446" t="s">
        <v>700</v>
      </c>
      <c r="D713" s="446" t="s">
        <v>701</v>
      </c>
      <c r="E713" s="450" t="s">
        <v>914</v>
      </c>
      <c r="F713" s="449" t="s">
        <v>403</v>
      </c>
      <c r="G713" s="450" t="s">
        <v>404</v>
      </c>
      <c r="H713" s="450">
        <v>30</v>
      </c>
      <c r="I713" s="450" t="s">
        <v>101</v>
      </c>
      <c r="J713" s="459">
        <v>5.5</v>
      </c>
      <c r="K713" s="460">
        <v>165</v>
      </c>
      <c r="L713" s="463" t="s">
        <v>47</v>
      </c>
      <c r="M713" s="463"/>
      <c r="N713" s="463"/>
      <c r="O713" s="462"/>
    </row>
    <row r="714" hidden="1" customHeight="1" spans="1:15">
      <c r="A714" s="446">
        <v>563</v>
      </c>
      <c r="B714" s="446" t="s">
        <v>346</v>
      </c>
      <c r="C714" s="446" t="s">
        <v>700</v>
      </c>
      <c r="D714" s="446" t="s">
        <v>701</v>
      </c>
      <c r="E714" s="450" t="s">
        <v>915</v>
      </c>
      <c r="F714" s="449" t="s">
        <v>403</v>
      </c>
      <c r="G714" s="450" t="s">
        <v>404</v>
      </c>
      <c r="H714" s="450">
        <v>20</v>
      </c>
      <c r="I714" s="450" t="s">
        <v>101</v>
      </c>
      <c r="J714" s="459">
        <v>26.4</v>
      </c>
      <c r="K714" s="460">
        <v>528</v>
      </c>
      <c r="L714" s="463" t="s">
        <v>47</v>
      </c>
      <c r="M714" s="463"/>
      <c r="N714" s="463"/>
      <c r="O714" s="462"/>
    </row>
    <row r="715" hidden="1" customHeight="1" spans="1:15">
      <c r="A715" s="446">
        <v>564</v>
      </c>
      <c r="B715" s="446" t="s">
        <v>346</v>
      </c>
      <c r="C715" s="446" t="s">
        <v>700</v>
      </c>
      <c r="D715" s="446" t="s">
        <v>701</v>
      </c>
      <c r="E715" s="450" t="s">
        <v>916</v>
      </c>
      <c r="F715" s="449" t="s">
        <v>403</v>
      </c>
      <c r="G715" s="450" t="s">
        <v>404</v>
      </c>
      <c r="H715" s="450">
        <v>30</v>
      </c>
      <c r="I715" s="450" t="s">
        <v>711</v>
      </c>
      <c r="J715" s="459">
        <v>34.2</v>
      </c>
      <c r="K715" s="460">
        <v>1026</v>
      </c>
      <c r="L715" s="463" t="s">
        <v>47</v>
      </c>
      <c r="M715" s="463"/>
      <c r="N715" s="463"/>
      <c r="O715" s="462"/>
    </row>
    <row r="716" hidden="1" customHeight="1" spans="1:15">
      <c r="A716" s="446">
        <v>565</v>
      </c>
      <c r="B716" s="446" t="s">
        <v>346</v>
      </c>
      <c r="C716" s="446" t="s">
        <v>700</v>
      </c>
      <c r="D716" s="446" t="s">
        <v>701</v>
      </c>
      <c r="E716" s="450" t="s">
        <v>917</v>
      </c>
      <c r="F716" s="449" t="s">
        <v>403</v>
      </c>
      <c r="G716" s="450" t="s">
        <v>404</v>
      </c>
      <c r="H716" s="450">
        <v>30</v>
      </c>
      <c r="I716" s="450" t="s">
        <v>101</v>
      </c>
      <c r="J716" s="459">
        <v>5.6</v>
      </c>
      <c r="K716" s="460">
        <v>168</v>
      </c>
      <c r="L716" s="463" t="s">
        <v>47</v>
      </c>
      <c r="M716" s="463"/>
      <c r="N716" s="463"/>
      <c r="O716" s="462"/>
    </row>
    <row r="717" hidden="1" customHeight="1" spans="1:15">
      <c r="A717" s="446">
        <v>566</v>
      </c>
      <c r="B717" s="446" t="s">
        <v>346</v>
      </c>
      <c r="C717" s="446" t="s">
        <v>700</v>
      </c>
      <c r="D717" s="446" t="s">
        <v>701</v>
      </c>
      <c r="E717" s="450" t="s">
        <v>918</v>
      </c>
      <c r="F717" s="449" t="s">
        <v>403</v>
      </c>
      <c r="G717" s="450" t="s">
        <v>404</v>
      </c>
      <c r="H717" s="450">
        <v>30</v>
      </c>
      <c r="I717" s="450" t="s">
        <v>757</v>
      </c>
      <c r="J717" s="459">
        <v>3</v>
      </c>
      <c r="K717" s="460">
        <v>90</v>
      </c>
      <c r="L717" s="463" t="s">
        <v>47</v>
      </c>
      <c r="M717" s="463"/>
      <c r="N717" s="463"/>
      <c r="O717" s="462"/>
    </row>
    <row r="718" hidden="1" customHeight="1" spans="1:15">
      <c r="A718" s="446">
        <v>567</v>
      </c>
      <c r="B718" s="446" t="s">
        <v>346</v>
      </c>
      <c r="C718" s="446" t="s">
        <v>700</v>
      </c>
      <c r="D718" s="446" t="s">
        <v>701</v>
      </c>
      <c r="E718" s="450" t="s">
        <v>919</v>
      </c>
      <c r="F718" s="449" t="s">
        <v>403</v>
      </c>
      <c r="G718" s="450" t="s">
        <v>404</v>
      </c>
      <c r="H718" s="450">
        <v>30</v>
      </c>
      <c r="I718" s="450" t="s">
        <v>810</v>
      </c>
      <c r="J718" s="459">
        <v>6.6</v>
      </c>
      <c r="K718" s="460">
        <v>198</v>
      </c>
      <c r="L718" s="463" t="s">
        <v>47</v>
      </c>
      <c r="M718" s="463"/>
      <c r="N718" s="463"/>
      <c r="O718" s="462"/>
    </row>
    <row r="719" hidden="1" customHeight="1" spans="1:15">
      <c r="A719" s="446">
        <v>568</v>
      </c>
      <c r="B719" s="446" t="s">
        <v>346</v>
      </c>
      <c r="C719" s="446" t="s">
        <v>700</v>
      </c>
      <c r="D719" s="446" t="s">
        <v>701</v>
      </c>
      <c r="E719" s="450" t="s">
        <v>919</v>
      </c>
      <c r="F719" s="449" t="s">
        <v>403</v>
      </c>
      <c r="G719" s="450" t="s">
        <v>404</v>
      </c>
      <c r="H719" s="450">
        <v>20</v>
      </c>
      <c r="I719" s="450" t="s">
        <v>101</v>
      </c>
      <c r="J719" s="459">
        <v>10</v>
      </c>
      <c r="K719" s="460">
        <v>200</v>
      </c>
      <c r="L719" s="463" t="s">
        <v>47</v>
      </c>
      <c r="M719" s="463"/>
      <c r="N719" s="463"/>
      <c r="O719" s="462"/>
    </row>
    <row r="720" hidden="1" customHeight="1" spans="1:15">
      <c r="A720" s="446">
        <v>569</v>
      </c>
      <c r="B720" s="446" t="s">
        <v>346</v>
      </c>
      <c r="C720" s="446" t="s">
        <v>700</v>
      </c>
      <c r="D720" s="446" t="s">
        <v>701</v>
      </c>
      <c r="E720" s="450" t="s">
        <v>919</v>
      </c>
      <c r="F720" s="449" t="s">
        <v>403</v>
      </c>
      <c r="G720" s="450" t="s">
        <v>404</v>
      </c>
      <c r="H720" s="450">
        <v>30</v>
      </c>
      <c r="I720" s="450" t="s">
        <v>101</v>
      </c>
      <c r="J720" s="459">
        <v>4.2</v>
      </c>
      <c r="K720" s="460">
        <v>126</v>
      </c>
      <c r="L720" s="463" t="s">
        <v>47</v>
      </c>
      <c r="M720" s="463"/>
      <c r="N720" s="463"/>
      <c r="O720" s="462"/>
    </row>
    <row r="721" hidden="1" customHeight="1" spans="1:15">
      <c r="A721" s="446">
        <v>570</v>
      </c>
      <c r="B721" s="446" t="s">
        <v>346</v>
      </c>
      <c r="C721" s="446" t="s">
        <v>700</v>
      </c>
      <c r="D721" s="446" t="s">
        <v>701</v>
      </c>
      <c r="E721" s="450" t="s">
        <v>919</v>
      </c>
      <c r="F721" s="449" t="s">
        <v>403</v>
      </c>
      <c r="G721" s="450" t="s">
        <v>404</v>
      </c>
      <c r="H721" s="450">
        <v>30</v>
      </c>
      <c r="I721" s="450" t="s">
        <v>101</v>
      </c>
      <c r="J721" s="459">
        <v>12.5</v>
      </c>
      <c r="K721" s="460">
        <v>375</v>
      </c>
      <c r="L721" s="463" t="s">
        <v>47</v>
      </c>
      <c r="M721" s="463"/>
      <c r="N721" s="463"/>
      <c r="O721" s="462"/>
    </row>
    <row r="722" hidden="1" customHeight="1" spans="1:15">
      <c r="A722" s="446">
        <v>571</v>
      </c>
      <c r="B722" s="446" t="s">
        <v>346</v>
      </c>
      <c r="C722" s="446" t="s">
        <v>700</v>
      </c>
      <c r="D722" s="446" t="s">
        <v>701</v>
      </c>
      <c r="E722" s="450" t="s">
        <v>920</v>
      </c>
      <c r="F722" s="449" t="s">
        <v>403</v>
      </c>
      <c r="G722" s="450" t="s">
        <v>404</v>
      </c>
      <c r="H722" s="450">
        <v>20</v>
      </c>
      <c r="I722" s="450" t="s">
        <v>703</v>
      </c>
      <c r="J722" s="459">
        <v>85</v>
      </c>
      <c r="K722" s="460">
        <v>1700</v>
      </c>
      <c r="L722" s="463" t="s">
        <v>47</v>
      </c>
      <c r="M722" s="463"/>
      <c r="N722" s="463"/>
      <c r="O722" s="462"/>
    </row>
    <row r="723" hidden="1" customHeight="1" spans="1:15">
      <c r="A723" s="446">
        <v>572</v>
      </c>
      <c r="B723" s="446" t="s">
        <v>346</v>
      </c>
      <c r="C723" s="446" t="s">
        <v>700</v>
      </c>
      <c r="D723" s="446" t="s">
        <v>701</v>
      </c>
      <c r="E723" s="450" t="s">
        <v>921</v>
      </c>
      <c r="F723" s="449" t="s">
        <v>403</v>
      </c>
      <c r="G723" s="450" t="s">
        <v>404</v>
      </c>
      <c r="H723" s="450">
        <v>30</v>
      </c>
      <c r="I723" s="450" t="s">
        <v>101</v>
      </c>
      <c r="J723" s="459">
        <v>6</v>
      </c>
      <c r="K723" s="460">
        <v>180</v>
      </c>
      <c r="L723" s="463" t="s">
        <v>47</v>
      </c>
      <c r="M723" s="463"/>
      <c r="N723" s="463"/>
      <c r="O723" s="462"/>
    </row>
    <row r="724" hidden="1" customHeight="1" spans="1:15">
      <c r="A724" s="446">
        <v>573</v>
      </c>
      <c r="B724" s="446" t="s">
        <v>346</v>
      </c>
      <c r="C724" s="446" t="s">
        <v>700</v>
      </c>
      <c r="D724" s="446" t="s">
        <v>701</v>
      </c>
      <c r="E724" s="450" t="s">
        <v>922</v>
      </c>
      <c r="F724" s="449" t="s">
        <v>403</v>
      </c>
      <c r="G724" s="450" t="s">
        <v>404</v>
      </c>
      <c r="H724" s="450">
        <v>50</v>
      </c>
      <c r="I724" s="450" t="s">
        <v>101</v>
      </c>
      <c r="J724" s="459">
        <v>6</v>
      </c>
      <c r="K724" s="460">
        <v>300</v>
      </c>
      <c r="L724" s="463" t="s">
        <v>47</v>
      </c>
      <c r="M724" s="463"/>
      <c r="N724" s="463"/>
      <c r="O724" s="462"/>
    </row>
    <row r="725" hidden="1" customHeight="1" spans="1:15">
      <c r="A725" s="446">
        <v>574</v>
      </c>
      <c r="B725" s="446" t="s">
        <v>346</v>
      </c>
      <c r="C725" s="446" t="s">
        <v>700</v>
      </c>
      <c r="D725" s="446" t="s">
        <v>701</v>
      </c>
      <c r="E725" s="450" t="s">
        <v>923</v>
      </c>
      <c r="F725" s="449" t="s">
        <v>403</v>
      </c>
      <c r="G725" s="450" t="s">
        <v>404</v>
      </c>
      <c r="H725" s="450">
        <v>30</v>
      </c>
      <c r="I725" s="450" t="s">
        <v>101</v>
      </c>
      <c r="J725" s="459">
        <v>5.4</v>
      </c>
      <c r="K725" s="460">
        <v>162</v>
      </c>
      <c r="L725" s="463" t="s">
        <v>47</v>
      </c>
      <c r="M725" s="463"/>
      <c r="N725" s="463"/>
      <c r="O725" s="462"/>
    </row>
    <row r="726" hidden="1" customHeight="1" spans="1:15">
      <c r="A726" s="446">
        <v>575</v>
      </c>
      <c r="B726" s="446" t="s">
        <v>346</v>
      </c>
      <c r="C726" s="446" t="s">
        <v>700</v>
      </c>
      <c r="D726" s="446" t="s">
        <v>701</v>
      </c>
      <c r="E726" s="450" t="s">
        <v>924</v>
      </c>
      <c r="F726" s="449" t="s">
        <v>403</v>
      </c>
      <c r="G726" s="450" t="s">
        <v>404</v>
      </c>
      <c r="H726" s="450">
        <v>10</v>
      </c>
      <c r="I726" s="450" t="s">
        <v>101</v>
      </c>
      <c r="J726" s="459">
        <v>69.6</v>
      </c>
      <c r="K726" s="460">
        <v>696</v>
      </c>
      <c r="L726" s="463" t="s">
        <v>47</v>
      </c>
      <c r="M726" s="463"/>
      <c r="N726" s="463"/>
      <c r="O726" s="462"/>
    </row>
    <row r="727" hidden="1" customHeight="1" spans="1:15">
      <c r="A727" s="446">
        <v>576</v>
      </c>
      <c r="B727" s="446" t="s">
        <v>346</v>
      </c>
      <c r="C727" s="446" t="s">
        <v>700</v>
      </c>
      <c r="D727" s="446" t="s">
        <v>701</v>
      </c>
      <c r="E727" s="450" t="s">
        <v>925</v>
      </c>
      <c r="F727" s="449" t="s">
        <v>403</v>
      </c>
      <c r="G727" s="450" t="s">
        <v>404</v>
      </c>
      <c r="H727" s="450">
        <v>30</v>
      </c>
      <c r="I727" s="450" t="s">
        <v>101</v>
      </c>
      <c r="J727" s="459">
        <v>9</v>
      </c>
      <c r="K727" s="460">
        <v>270</v>
      </c>
      <c r="L727" s="463" t="s">
        <v>47</v>
      </c>
      <c r="M727" s="463"/>
      <c r="N727" s="463"/>
      <c r="O727" s="462"/>
    </row>
    <row r="728" hidden="1" customHeight="1" spans="1:15">
      <c r="A728" s="446">
        <v>577</v>
      </c>
      <c r="B728" s="446" t="s">
        <v>346</v>
      </c>
      <c r="C728" s="446" t="s">
        <v>700</v>
      </c>
      <c r="D728" s="446" t="s">
        <v>701</v>
      </c>
      <c r="E728" s="450" t="s">
        <v>926</v>
      </c>
      <c r="F728" s="449" t="s">
        <v>403</v>
      </c>
      <c r="G728" s="450" t="s">
        <v>404</v>
      </c>
      <c r="H728" s="450">
        <v>30</v>
      </c>
      <c r="I728" s="450" t="s">
        <v>101</v>
      </c>
      <c r="J728" s="459">
        <v>21.6</v>
      </c>
      <c r="K728" s="460">
        <v>648</v>
      </c>
      <c r="L728" s="463" t="s">
        <v>47</v>
      </c>
      <c r="M728" s="463"/>
      <c r="N728" s="463"/>
      <c r="O728" s="462"/>
    </row>
    <row r="729" hidden="1" customHeight="1" spans="1:15">
      <c r="A729" s="446">
        <v>578</v>
      </c>
      <c r="B729" s="446" t="s">
        <v>346</v>
      </c>
      <c r="C729" s="446" t="s">
        <v>700</v>
      </c>
      <c r="D729" s="446" t="s">
        <v>701</v>
      </c>
      <c r="E729" s="450" t="s">
        <v>926</v>
      </c>
      <c r="F729" s="449" t="s">
        <v>403</v>
      </c>
      <c r="G729" s="450" t="s">
        <v>404</v>
      </c>
      <c r="H729" s="450">
        <v>25</v>
      </c>
      <c r="I729" s="450" t="s">
        <v>101</v>
      </c>
      <c r="J729" s="459">
        <v>12</v>
      </c>
      <c r="K729" s="460">
        <v>300</v>
      </c>
      <c r="L729" s="463" t="s">
        <v>47</v>
      </c>
      <c r="M729" s="463"/>
      <c r="N729" s="463"/>
      <c r="O729" s="462"/>
    </row>
    <row r="730" hidden="1" customHeight="1" spans="1:15">
      <c r="A730" s="446">
        <v>579</v>
      </c>
      <c r="B730" s="446" t="s">
        <v>346</v>
      </c>
      <c r="C730" s="446" t="s">
        <v>700</v>
      </c>
      <c r="D730" s="446" t="s">
        <v>701</v>
      </c>
      <c r="E730" s="450" t="s">
        <v>927</v>
      </c>
      <c r="F730" s="449" t="s">
        <v>403</v>
      </c>
      <c r="G730" s="450" t="s">
        <v>404</v>
      </c>
      <c r="H730" s="450">
        <v>30</v>
      </c>
      <c r="I730" s="450" t="s">
        <v>101</v>
      </c>
      <c r="J730" s="459">
        <v>10.8</v>
      </c>
      <c r="K730" s="460">
        <v>324</v>
      </c>
      <c r="L730" s="463" t="s">
        <v>47</v>
      </c>
      <c r="M730" s="463"/>
      <c r="N730" s="463"/>
      <c r="O730" s="462"/>
    </row>
    <row r="731" hidden="1" customHeight="1" spans="1:15">
      <c r="A731" s="446">
        <v>580</v>
      </c>
      <c r="B731" s="446" t="s">
        <v>346</v>
      </c>
      <c r="C731" s="446" t="s">
        <v>700</v>
      </c>
      <c r="D731" s="446" t="s">
        <v>701</v>
      </c>
      <c r="E731" s="450" t="s">
        <v>928</v>
      </c>
      <c r="F731" s="449" t="s">
        <v>403</v>
      </c>
      <c r="G731" s="450" t="s">
        <v>404</v>
      </c>
      <c r="H731" s="450">
        <v>25</v>
      </c>
      <c r="I731" s="450" t="s">
        <v>711</v>
      </c>
      <c r="J731" s="459">
        <v>16.5</v>
      </c>
      <c r="K731" s="460">
        <v>412.5</v>
      </c>
      <c r="L731" s="463" t="s">
        <v>47</v>
      </c>
      <c r="M731" s="463"/>
      <c r="N731" s="463"/>
      <c r="O731" s="462"/>
    </row>
    <row r="732" hidden="1" customHeight="1" spans="1:15">
      <c r="A732" s="446">
        <v>581</v>
      </c>
      <c r="B732" s="446" t="s">
        <v>346</v>
      </c>
      <c r="C732" s="446" t="s">
        <v>700</v>
      </c>
      <c r="D732" s="446" t="s">
        <v>701</v>
      </c>
      <c r="E732" s="450" t="s">
        <v>834</v>
      </c>
      <c r="F732" s="449" t="s">
        <v>403</v>
      </c>
      <c r="G732" s="450" t="s">
        <v>404</v>
      </c>
      <c r="H732" s="450">
        <v>30</v>
      </c>
      <c r="I732" s="450" t="s">
        <v>711</v>
      </c>
      <c r="J732" s="459">
        <v>3.5</v>
      </c>
      <c r="K732" s="460">
        <v>105</v>
      </c>
      <c r="L732" s="463" t="s">
        <v>47</v>
      </c>
      <c r="M732" s="463"/>
      <c r="N732" s="463"/>
      <c r="O732" s="462"/>
    </row>
    <row r="733" hidden="1" customHeight="1" spans="1:15">
      <c r="A733" s="446">
        <v>582</v>
      </c>
      <c r="B733" s="446" t="s">
        <v>346</v>
      </c>
      <c r="C733" s="446" t="s">
        <v>700</v>
      </c>
      <c r="D733" s="446" t="s">
        <v>701</v>
      </c>
      <c r="E733" s="450" t="s">
        <v>929</v>
      </c>
      <c r="F733" s="449" t="s">
        <v>403</v>
      </c>
      <c r="G733" s="450" t="s">
        <v>404</v>
      </c>
      <c r="H733" s="450">
        <v>20</v>
      </c>
      <c r="I733" s="450" t="s">
        <v>810</v>
      </c>
      <c r="J733" s="459">
        <v>35</v>
      </c>
      <c r="K733" s="460">
        <v>700</v>
      </c>
      <c r="L733" s="463" t="s">
        <v>47</v>
      </c>
      <c r="M733" s="463"/>
      <c r="N733" s="463"/>
      <c r="O733" s="462"/>
    </row>
    <row r="734" hidden="1" customHeight="1" spans="1:15">
      <c r="A734" s="446">
        <v>583</v>
      </c>
      <c r="B734" s="446" t="s">
        <v>346</v>
      </c>
      <c r="C734" s="446" t="s">
        <v>700</v>
      </c>
      <c r="D734" s="446" t="s">
        <v>701</v>
      </c>
      <c r="E734" s="450" t="s">
        <v>930</v>
      </c>
      <c r="F734" s="449" t="s">
        <v>403</v>
      </c>
      <c r="G734" s="450" t="s">
        <v>404</v>
      </c>
      <c r="H734" s="450">
        <v>10</v>
      </c>
      <c r="I734" s="450" t="s">
        <v>101</v>
      </c>
      <c r="J734" s="459">
        <v>60</v>
      </c>
      <c r="K734" s="460">
        <v>600</v>
      </c>
      <c r="L734" s="463" t="s">
        <v>47</v>
      </c>
      <c r="M734" s="463"/>
      <c r="N734" s="463"/>
      <c r="O734" s="462"/>
    </row>
    <row r="735" hidden="1" customHeight="1" spans="1:15">
      <c r="A735" s="446">
        <v>584</v>
      </c>
      <c r="B735" s="446" t="s">
        <v>346</v>
      </c>
      <c r="C735" s="446" t="s">
        <v>700</v>
      </c>
      <c r="D735" s="446" t="s">
        <v>701</v>
      </c>
      <c r="E735" s="450" t="s">
        <v>903</v>
      </c>
      <c r="F735" s="449" t="s">
        <v>403</v>
      </c>
      <c r="G735" s="450" t="s">
        <v>404</v>
      </c>
      <c r="H735" s="450">
        <v>20</v>
      </c>
      <c r="I735" s="450" t="s">
        <v>704</v>
      </c>
      <c r="J735" s="459">
        <v>35</v>
      </c>
      <c r="K735" s="460">
        <v>700</v>
      </c>
      <c r="L735" s="463" t="s">
        <v>47</v>
      </c>
      <c r="M735" s="463"/>
      <c r="N735" s="463"/>
      <c r="O735" s="462"/>
    </row>
    <row r="736" hidden="1" customHeight="1" spans="1:15">
      <c r="A736" s="446">
        <v>585</v>
      </c>
      <c r="B736" s="446" t="s">
        <v>346</v>
      </c>
      <c r="C736" s="446" t="s">
        <v>700</v>
      </c>
      <c r="D736" s="446" t="s">
        <v>701</v>
      </c>
      <c r="E736" s="450" t="s">
        <v>931</v>
      </c>
      <c r="F736" s="449" t="s">
        <v>403</v>
      </c>
      <c r="G736" s="450" t="s">
        <v>404</v>
      </c>
      <c r="H736" s="450">
        <v>10</v>
      </c>
      <c r="I736" s="450" t="s">
        <v>101</v>
      </c>
      <c r="J736" s="459">
        <v>180</v>
      </c>
      <c r="K736" s="460">
        <v>1800</v>
      </c>
      <c r="L736" s="463" t="s">
        <v>47</v>
      </c>
      <c r="M736" s="463"/>
      <c r="N736" s="463"/>
      <c r="O736" s="462"/>
    </row>
    <row r="737" hidden="1" customHeight="1" spans="1:15">
      <c r="A737" s="446">
        <v>586</v>
      </c>
      <c r="B737" s="446" t="s">
        <v>346</v>
      </c>
      <c r="C737" s="446" t="s">
        <v>700</v>
      </c>
      <c r="D737" s="446" t="s">
        <v>701</v>
      </c>
      <c r="E737" s="450" t="s">
        <v>932</v>
      </c>
      <c r="F737" s="449" t="s">
        <v>403</v>
      </c>
      <c r="G737" s="450" t="s">
        <v>404</v>
      </c>
      <c r="H737" s="450">
        <v>20</v>
      </c>
      <c r="I737" s="450" t="s">
        <v>101</v>
      </c>
      <c r="J737" s="459">
        <v>35</v>
      </c>
      <c r="K737" s="460">
        <v>700</v>
      </c>
      <c r="L737" s="463" t="s">
        <v>47</v>
      </c>
      <c r="M737" s="463"/>
      <c r="N737" s="463"/>
      <c r="O737" s="462"/>
    </row>
    <row r="738" hidden="1" customHeight="1" spans="1:15">
      <c r="A738" s="446">
        <v>587</v>
      </c>
      <c r="B738" s="446" t="s">
        <v>346</v>
      </c>
      <c r="C738" s="446" t="s">
        <v>700</v>
      </c>
      <c r="D738" s="446" t="s">
        <v>701</v>
      </c>
      <c r="E738" s="450" t="s">
        <v>933</v>
      </c>
      <c r="F738" s="449" t="s">
        <v>403</v>
      </c>
      <c r="G738" s="450" t="s">
        <v>404</v>
      </c>
      <c r="H738" s="450">
        <v>30</v>
      </c>
      <c r="I738" s="450" t="s">
        <v>711</v>
      </c>
      <c r="J738" s="459">
        <v>5</v>
      </c>
      <c r="K738" s="460">
        <v>150</v>
      </c>
      <c r="L738" s="463" t="s">
        <v>47</v>
      </c>
      <c r="M738" s="463"/>
      <c r="N738" s="463"/>
      <c r="O738" s="462"/>
    </row>
    <row r="739" hidden="1" customHeight="1" spans="1:15">
      <c r="A739" s="446">
        <v>588</v>
      </c>
      <c r="B739" s="446" t="s">
        <v>346</v>
      </c>
      <c r="C739" s="446" t="s">
        <v>700</v>
      </c>
      <c r="D739" s="446" t="s">
        <v>701</v>
      </c>
      <c r="E739" s="450" t="s">
        <v>934</v>
      </c>
      <c r="F739" s="449" t="s">
        <v>403</v>
      </c>
      <c r="G739" s="450" t="s">
        <v>404</v>
      </c>
      <c r="H739" s="450">
        <v>10</v>
      </c>
      <c r="I739" s="450" t="s">
        <v>827</v>
      </c>
      <c r="J739" s="459">
        <v>1.5</v>
      </c>
      <c r="K739" s="460">
        <v>15</v>
      </c>
      <c r="L739" s="463" t="s">
        <v>47</v>
      </c>
      <c r="M739" s="463"/>
      <c r="N739" s="463"/>
      <c r="O739" s="462"/>
    </row>
    <row r="740" hidden="1" customHeight="1" spans="1:15">
      <c r="A740" s="446">
        <v>589</v>
      </c>
      <c r="B740" s="446" t="s">
        <v>346</v>
      </c>
      <c r="C740" s="446" t="s">
        <v>700</v>
      </c>
      <c r="D740" s="446" t="s">
        <v>701</v>
      </c>
      <c r="E740" s="450" t="s">
        <v>935</v>
      </c>
      <c r="F740" s="449" t="s">
        <v>403</v>
      </c>
      <c r="G740" s="450" t="s">
        <v>404</v>
      </c>
      <c r="H740" s="450">
        <v>30</v>
      </c>
      <c r="I740" s="450" t="s">
        <v>101</v>
      </c>
      <c r="J740" s="459">
        <v>20</v>
      </c>
      <c r="K740" s="460">
        <v>600</v>
      </c>
      <c r="L740" s="463" t="s">
        <v>47</v>
      </c>
      <c r="M740" s="463"/>
      <c r="N740" s="463"/>
      <c r="O740" s="462"/>
    </row>
    <row r="741" hidden="1" customHeight="1" spans="1:15">
      <c r="A741" s="446">
        <v>590</v>
      </c>
      <c r="B741" s="446" t="s">
        <v>346</v>
      </c>
      <c r="C741" s="446" t="s">
        <v>700</v>
      </c>
      <c r="D741" s="446" t="s">
        <v>701</v>
      </c>
      <c r="E741" s="450" t="s">
        <v>936</v>
      </c>
      <c r="F741" s="449" t="s">
        <v>403</v>
      </c>
      <c r="G741" s="450" t="s">
        <v>404</v>
      </c>
      <c r="H741" s="450">
        <v>15</v>
      </c>
      <c r="I741" s="450" t="s">
        <v>711</v>
      </c>
      <c r="J741" s="459">
        <v>80</v>
      </c>
      <c r="K741" s="460">
        <v>1200</v>
      </c>
      <c r="L741" s="463" t="s">
        <v>47</v>
      </c>
      <c r="M741" s="463"/>
      <c r="N741" s="463"/>
      <c r="O741" s="462"/>
    </row>
    <row r="742" hidden="1" customHeight="1" spans="1:15">
      <c r="A742" s="446">
        <v>591</v>
      </c>
      <c r="B742" s="446" t="s">
        <v>346</v>
      </c>
      <c r="C742" s="446" t="s">
        <v>700</v>
      </c>
      <c r="D742" s="446" t="s">
        <v>701</v>
      </c>
      <c r="E742" s="450" t="s">
        <v>937</v>
      </c>
      <c r="F742" s="449" t="s">
        <v>403</v>
      </c>
      <c r="G742" s="450" t="s">
        <v>404</v>
      </c>
      <c r="H742" s="450">
        <v>15</v>
      </c>
      <c r="I742" s="450" t="s">
        <v>101</v>
      </c>
      <c r="J742" s="459">
        <v>90</v>
      </c>
      <c r="K742" s="460">
        <v>1350</v>
      </c>
      <c r="L742" s="463" t="s">
        <v>47</v>
      </c>
      <c r="M742" s="463"/>
      <c r="N742" s="463"/>
      <c r="O742" s="462"/>
    </row>
    <row r="743" hidden="1" customHeight="1" spans="1:15">
      <c r="A743" s="446">
        <v>592</v>
      </c>
      <c r="B743" s="446" t="s">
        <v>346</v>
      </c>
      <c r="C743" s="446" t="s">
        <v>700</v>
      </c>
      <c r="D743" s="446" t="s">
        <v>701</v>
      </c>
      <c r="E743" s="450" t="s">
        <v>938</v>
      </c>
      <c r="F743" s="449" t="s">
        <v>403</v>
      </c>
      <c r="G743" s="450" t="s">
        <v>404</v>
      </c>
      <c r="H743" s="450">
        <v>10</v>
      </c>
      <c r="I743" s="450" t="s">
        <v>840</v>
      </c>
      <c r="J743" s="459">
        <v>26.5</v>
      </c>
      <c r="K743" s="460">
        <v>265</v>
      </c>
      <c r="L743" s="463" t="s">
        <v>47</v>
      </c>
      <c r="M743" s="463"/>
      <c r="N743" s="463"/>
      <c r="O743" s="462"/>
    </row>
    <row r="744" hidden="1" customHeight="1" spans="1:15">
      <c r="A744" s="446">
        <v>593</v>
      </c>
      <c r="B744" s="446" t="s">
        <v>346</v>
      </c>
      <c r="C744" s="446" t="s">
        <v>700</v>
      </c>
      <c r="D744" s="446" t="s">
        <v>701</v>
      </c>
      <c r="E744" s="450" t="s">
        <v>939</v>
      </c>
      <c r="F744" s="449" t="s">
        <v>403</v>
      </c>
      <c r="G744" s="450" t="s">
        <v>404</v>
      </c>
      <c r="H744" s="450">
        <v>10</v>
      </c>
      <c r="I744" s="450" t="s">
        <v>101</v>
      </c>
      <c r="J744" s="459">
        <v>55</v>
      </c>
      <c r="K744" s="460">
        <v>550</v>
      </c>
      <c r="L744" s="463" t="s">
        <v>47</v>
      </c>
      <c r="M744" s="463"/>
      <c r="N744" s="463"/>
      <c r="O744" s="462"/>
    </row>
    <row r="745" hidden="1" customHeight="1" spans="1:15">
      <c r="A745" s="446">
        <v>594</v>
      </c>
      <c r="B745" s="446" t="s">
        <v>346</v>
      </c>
      <c r="C745" s="446" t="s">
        <v>700</v>
      </c>
      <c r="D745" s="446" t="s">
        <v>701</v>
      </c>
      <c r="E745" s="450" t="s">
        <v>940</v>
      </c>
      <c r="F745" s="449" t="s">
        <v>403</v>
      </c>
      <c r="G745" s="450" t="s">
        <v>404</v>
      </c>
      <c r="H745" s="450">
        <v>30</v>
      </c>
      <c r="I745" s="450" t="s">
        <v>101</v>
      </c>
      <c r="J745" s="459">
        <v>6</v>
      </c>
      <c r="K745" s="460">
        <v>180</v>
      </c>
      <c r="L745" s="463" t="s">
        <v>47</v>
      </c>
      <c r="M745" s="463"/>
      <c r="N745" s="463"/>
      <c r="O745" s="462"/>
    </row>
    <row r="746" hidden="1" customHeight="1" spans="1:15">
      <c r="A746" s="446">
        <v>595</v>
      </c>
      <c r="B746" s="446" t="s">
        <v>346</v>
      </c>
      <c r="C746" s="446" t="s">
        <v>700</v>
      </c>
      <c r="D746" s="446" t="s">
        <v>701</v>
      </c>
      <c r="E746" s="450" t="s">
        <v>941</v>
      </c>
      <c r="F746" s="449" t="s">
        <v>403</v>
      </c>
      <c r="G746" s="450" t="s">
        <v>404</v>
      </c>
      <c r="H746" s="450">
        <v>15</v>
      </c>
      <c r="I746" s="450" t="s">
        <v>101</v>
      </c>
      <c r="J746" s="459">
        <v>75</v>
      </c>
      <c r="K746" s="460">
        <v>1125</v>
      </c>
      <c r="L746" s="463" t="s">
        <v>47</v>
      </c>
      <c r="M746" s="463"/>
      <c r="N746" s="463"/>
      <c r="O746" s="462"/>
    </row>
    <row r="747" hidden="1" customHeight="1" spans="1:15">
      <c r="A747" s="446">
        <v>596</v>
      </c>
      <c r="B747" s="446" t="s">
        <v>346</v>
      </c>
      <c r="C747" s="446" t="s">
        <v>700</v>
      </c>
      <c r="D747" s="446" t="s">
        <v>701</v>
      </c>
      <c r="E747" s="450" t="s">
        <v>942</v>
      </c>
      <c r="F747" s="449" t="s">
        <v>403</v>
      </c>
      <c r="G747" s="450" t="s">
        <v>404</v>
      </c>
      <c r="H747" s="450">
        <v>10</v>
      </c>
      <c r="I747" s="450" t="s">
        <v>98</v>
      </c>
      <c r="J747" s="459">
        <v>105</v>
      </c>
      <c r="K747" s="460">
        <v>1050</v>
      </c>
      <c r="L747" s="463" t="s">
        <v>47</v>
      </c>
      <c r="M747" s="463"/>
      <c r="N747" s="463"/>
      <c r="O747" s="462"/>
    </row>
    <row r="748" hidden="1" customHeight="1" spans="1:15">
      <c r="A748" s="446">
        <v>597</v>
      </c>
      <c r="B748" s="446" t="s">
        <v>346</v>
      </c>
      <c r="C748" s="446" t="s">
        <v>700</v>
      </c>
      <c r="D748" s="446" t="s">
        <v>701</v>
      </c>
      <c r="E748" s="450" t="s">
        <v>943</v>
      </c>
      <c r="F748" s="449" t="s">
        <v>403</v>
      </c>
      <c r="G748" s="450" t="s">
        <v>404</v>
      </c>
      <c r="H748" s="450">
        <v>10</v>
      </c>
      <c r="I748" s="450" t="s">
        <v>703</v>
      </c>
      <c r="J748" s="459">
        <v>640</v>
      </c>
      <c r="K748" s="460">
        <v>6400</v>
      </c>
      <c r="L748" s="463" t="s">
        <v>47</v>
      </c>
      <c r="M748" s="463"/>
      <c r="N748" s="463"/>
      <c r="O748" s="462"/>
    </row>
    <row r="749" hidden="1" customHeight="1" spans="1:15">
      <c r="A749" s="446">
        <v>598</v>
      </c>
      <c r="B749" s="446" t="s">
        <v>346</v>
      </c>
      <c r="C749" s="446" t="s">
        <v>700</v>
      </c>
      <c r="D749" s="446" t="s">
        <v>701</v>
      </c>
      <c r="E749" s="450" t="s">
        <v>944</v>
      </c>
      <c r="F749" s="449" t="s">
        <v>403</v>
      </c>
      <c r="G749" s="450" t="s">
        <v>404</v>
      </c>
      <c r="H749" s="450">
        <v>30</v>
      </c>
      <c r="I749" s="450" t="s">
        <v>711</v>
      </c>
      <c r="J749" s="459">
        <v>8</v>
      </c>
      <c r="K749" s="460">
        <v>240</v>
      </c>
      <c r="L749" s="463" t="s">
        <v>47</v>
      </c>
      <c r="M749" s="463"/>
      <c r="N749" s="463"/>
      <c r="O749" s="462"/>
    </row>
    <row r="750" hidden="1" customHeight="1" spans="1:15">
      <c r="A750" s="446">
        <v>599</v>
      </c>
      <c r="B750" s="446" t="s">
        <v>346</v>
      </c>
      <c r="C750" s="446" t="s">
        <v>700</v>
      </c>
      <c r="D750" s="446" t="s">
        <v>701</v>
      </c>
      <c r="E750" s="450" t="s">
        <v>945</v>
      </c>
      <c r="F750" s="449" t="s">
        <v>403</v>
      </c>
      <c r="G750" s="450" t="s">
        <v>404</v>
      </c>
      <c r="H750" s="450">
        <v>20</v>
      </c>
      <c r="I750" s="450" t="s">
        <v>711</v>
      </c>
      <c r="J750" s="459">
        <v>50</v>
      </c>
      <c r="K750" s="460">
        <v>1000</v>
      </c>
      <c r="L750" s="463" t="s">
        <v>47</v>
      </c>
      <c r="M750" s="463"/>
      <c r="N750" s="463"/>
      <c r="O750" s="462"/>
    </row>
    <row r="751" hidden="1" customHeight="1" spans="1:15">
      <c r="A751" s="446">
        <v>600</v>
      </c>
      <c r="B751" s="446" t="s">
        <v>346</v>
      </c>
      <c r="C751" s="446" t="s">
        <v>700</v>
      </c>
      <c r="D751" s="446" t="s">
        <v>701</v>
      </c>
      <c r="E751" s="450" t="s">
        <v>946</v>
      </c>
      <c r="F751" s="449" t="s">
        <v>403</v>
      </c>
      <c r="G751" s="450" t="s">
        <v>404</v>
      </c>
      <c r="H751" s="450">
        <v>8</v>
      </c>
      <c r="I751" s="450" t="s">
        <v>135</v>
      </c>
      <c r="J751" s="459">
        <v>1470</v>
      </c>
      <c r="K751" s="460">
        <v>11760</v>
      </c>
      <c r="L751" s="463" t="s">
        <v>47</v>
      </c>
      <c r="M751" s="463"/>
      <c r="N751" s="463"/>
      <c r="O751" s="462"/>
    </row>
    <row r="752" hidden="1" customHeight="1" spans="1:15">
      <c r="A752" s="446">
        <v>601</v>
      </c>
      <c r="B752" s="446" t="s">
        <v>346</v>
      </c>
      <c r="C752" s="446" t="s">
        <v>700</v>
      </c>
      <c r="D752" s="446" t="s">
        <v>701</v>
      </c>
      <c r="E752" s="450" t="s">
        <v>946</v>
      </c>
      <c r="F752" s="449" t="s">
        <v>403</v>
      </c>
      <c r="G752" s="450" t="s">
        <v>404</v>
      </c>
      <c r="H752" s="450">
        <v>5</v>
      </c>
      <c r="I752" s="450" t="s">
        <v>135</v>
      </c>
      <c r="J752" s="459">
        <v>1320</v>
      </c>
      <c r="K752" s="460">
        <v>6600</v>
      </c>
      <c r="L752" s="463" t="s">
        <v>47</v>
      </c>
      <c r="M752" s="463"/>
      <c r="N752" s="463"/>
      <c r="O752" s="462"/>
    </row>
    <row r="753" hidden="1" customHeight="1" spans="1:15">
      <c r="A753" s="446">
        <v>602</v>
      </c>
      <c r="B753" s="446" t="s">
        <v>346</v>
      </c>
      <c r="C753" s="446" t="s">
        <v>700</v>
      </c>
      <c r="D753" s="446" t="s">
        <v>701</v>
      </c>
      <c r="E753" s="450" t="s">
        <v>947</v>
      </c>
      <c r="F753" s="449" t="s">
        <v>403</v>
      </c>
      <c r="G753" s="450" t="s">
        <v>404</v>
      </c>
      <c r="H753" s="450">
        <v>30</v>
      </c>
      <c r="I753" s="450" t="s">
        <v>810</v>
      </c>
      <c r="J753" s="459">
        <v>11.7</v>
      </c>
      <c r="K753" s="460">
        <v>351</v>
      </c>
      <c r="L753" s="463" t="s">
        <v>47</v>
      </c>
      <c r="M753" s="463"/>
      <c r="N753" s="463"/>
      <c r="O753" s="462"/>
    </row>
    <row r="754" hidden="1" customHeight="1" spans="1:15">
      <c r="A754" s="446">
        <v>603</v>
      </c>
      <c r="B754" s="446" t="s">
        <v>346</v>
      </c>
      <c r="C754" s="446" t="s">
        <v>700</v>
      </c>
      <c r="D754" s="446" t="s">
        <v>701</v>
      </c>
      <c r="E754" s="450" t="s">
        <v>948</v>
      </c>
      <c r="F754" s="449" t="s">
        <v>403</v>
      </c>
      <c r="G754" s="450" t="s">
        <v>404</v>
      </c>
      <c r="H754" s="450">
        <v>5</v>
      </c>
      <c r="I754" s="450" t="s">
        <v>757</v>
      </c>
      <c r="J754" s="459">
        <v>280</v>
      </c>
      <c r="K754" s="460">
        <v>1400</v>
      </c>
      <c r="L754" s="463" t="s">
        <v>47</v>
      </c>
      <c r="M754" s="463"/>
      <c r="N754" s="463"/>
      <c r="O754" s="462"/>
    </row>
    <row r="755" hidden="1" customHeight="1" spans="1:15">
      <c r="A755" s="446">
        <v>604</v>
      </c>
      <c r="B755" s="446" t="s">
        <v>346</v>
      </c>
      <c r="C755" s="446" t="s">
        <v>700</v>
      </c>
      <c r="D755" s="446" t="s">
        <v>701</v>
      </c>
      <c r="E755" s="450" t="s">
        <v>949</v>
      </c>
      <c r="F755" s="449" t="s">
        <v>403</v>
      </c>
      <c r="G755" s="450" t="s">
        <v>404</v>
      </c>
      <c r="H755" s="450">
        <v>30</v>
      </c>
      <c r="I755" s="450" t="s">
        <v>101</v>
      </c>
      <c r="J755" s="459">
        <v>6</v>
      </c>
      <c r="K755" s="460">
        <v>180</v>
      </c>
      <c r="L755" s="463" t="s">
        <v>47</v>
      </c>
      <c r="M755" s="463"/>
      <c r="N755" s="463"/>
      <c r="O755" s="462"/>
    </row>
    <row r="756" hidden="1" customHeight="1" spans="1:15">
      <c r="A756" s="446">
        <v>605</v>
      </c>
      <c r="B756" s="446" t="s">
        <v>346</v>
      </c>
      <c r="C756" s="446" t="s">
        <v>700</v>
      </c>
      <c r="D756" s="446" t="s">
        <v>701</v>
      </c>
      <c r="E756" s="450" t="s">
        <v>950</v>
      </c>
      <c r="F756" s="449" t="s">
        <v>403</v>
      </c>
      <c r="G756" s="450" t="s">
        <v>404</v>
      </c>
      <c r="H756" s="450">
        <v>50</v>
      </c>
      <c r="I756" s="450" t="s">
        <v>101</v>
      </c>
      <c r="J756" s="459">
        <v>4.3</v>
      </c>
      <c r="K756" s="460">
        <v>215</v>
      </c>
      <c r="L756" s="463" t="s">
        <v>47</v>
      </c>
      <c r="M756" s="463"/>
      <c r="N756" s="463"/>
      <c r="O756" s="462"/>
    </row>
    <row r="757" hidden="1" customHeight="1" spans="1:15">
      <c r="A757" s="446">
        <v>606</v>
      </c>
      <c r="B757" s="446" t="s">
        <v>346</v>
      </c>
      <c r="C757" s="446" t="s">
        <v>700</v>
      </c>
      <c r="D757" s="446" t="s">
        <v>701</v>
      </c>
      <c r="E757" s="450" t="s">
        <v>951</v>
      </c>
      <c r="F757" s="449" t="s">
        <v>403</v>
      </c>
      <c r="G757" s="450" t="s">
        <v>404</v>
      </c>
      <c r="H757" s="450">
        <v>10</v>
      </c>
      <c r="I757" s="450" t="s">
        <v>101</v>
      </c>
      <c r="J757" s="459">
        <v>45</v>
      </c>
      <c r="K757" s="460">
        <v>450</v>
      </c>
      <c r="L757" s="463" t="s">
        <v>47</v>
      </c>
      <c r="M757" s="463"/>
      <c r="N757" s="463"/>
      <c r="O757" s="462"/>
    </row>
    <row r="758" hidden="1" customHeight="1" spans="1:15">
      <c r="A758" s="446">
        <v>607</v>
      </c>
      <c r="B758" s="446" t="s">
        <v>346</v>
      </c>
      <c r="C758" s="446" t="s">
        <v>700</v>
      </c>
      <c r="D758" s="446" t="s">
        <v>701</v>
      </c>
      <c r="E758" s="450" t="s">
        <v>952</v>
      </c>
      <c r="F758" s="449" t="s">
        <v>403</v>
      </c>
      <c r="G758" s="450" t="s">
        <v>404</v>
      </c>
      <c r="H758" s="450">
        <v>30</v>
      </c>
      <c r="I758" s="450" t="s">
        <v>101</v>
      </c>
      <c r="J758" s="459">
        <v>35</v>
      </c>
      <c r="K758" s="460">
        <v>1050</v>
      </c>
      <c r="L758" s="463" t="s">
        <v>47</v>
      </c>
      <c r="M758" s="463"/>
      <c r="N758" s="463"/>
      <c r="O758" s="462"/>
    </row>
    <row r="759" hidden="1" customHeight="1" spans="1:15">
      <c r="A759" s="446">
        <v>608</v>
      </c>
      <c r="B759" s="446" t="s">
        <v>346</v>
      </c>
      <c r="C759" s="446" t="s">
        <v>700</v>
      </c>
      <c r="D759" s="446" t="s">
        <v>701</v>
      </c>
      <c r="E759" s="450" t="s">
        <v>953</v>
      </c>
      <c r="F759" s="449" t="s">
        <v>403</v>
      </c>
      <c r="G759" s="450" t="s">
        <v>404</v>
      </c>
      <c r="H759" s="450">
        <v>25</v>
      </c>
      <c r="I759" s="450" t="s">
        <v>703</v>
      </c>
      <c r="J759" s="459">
        <v>30.4</v>
      </c>
      <c r="K759" s="460">
        <v>760</v>
      </c>
      <c r="L759" s="463" t="s">
        <v>47</v>
      </c>
      <c r="M759" s="463"/>
      <c r="N759" s="463"/>
      <c r="O759" s="462"/>
    </row>
    <row r="760" hidden="1" customHeight="1" spans="1:15">
      <c r="A760" s="446">
        <v>609</v>
      </c>
      <c r="B760" s="446" t="s">
        <v>346</v>
      </c>
      <c r="C760" s="446" t="s">
        <v>700</v>
      </c>
      <c r="D760" s="446" t="s">
        <v>701</v>
      </c>
      <c r="E760" s="450" t="s">
        <v>954</v>
      </c>
      <c r="F760" s="449" t="s">
        <v>403</v>
      </c>
      <c r="G760" s="450" t="s">
        <v>404</v>
      </c>
      <c r="H760" s="450">
        <v>30</v>
      </c>
      <c r="I760" s="450" t="s">
        <v>101</v>
      </c>
      <c r="J760" s="459">
        <v>9.3</v>
      </c>
      <c r="K760" s="460">
        <v>279</v>
      </c>
      <c r="L760" s="463" t="s">
        <v>47</v>
      </c>
      <c r="M760" s="463"/>
      <c r="N760" s="463"/>
      <c r="O760" s="462"/>
    </row>
    <row r="761" hidden="1" customHeight="1" spans="1:15">
      <c r="A761" s="446">
        <v>610</v>
      </c>
      <c r="B761" s="446" t="s">
        <v>346</v>
      </c>
      <c r="C761" s="446" t="s">
        <v>700</v>
      </c>
      <c r="D761" s="446" t="s">
        <v>701</v>
      </c>
      <c r="E761" s="450" t="s">
        <v>955</v>
      </c>
      <c r="F761" s="449" t="s">
        <v>403</v>
      </c>
      <c r="G761" s="450" t="s">
        <v>404</v>
      </c>
      <c r="H761" s="450">
        <v>30</v>
      </c>
      <c r="I761" s="450" t="s">
        <v>101</v>
      </c>
      <c r="J761" s="459">
        <v>5.5</v>
      </c>
      <c r="K761" s="460">
        <v>165</v>
      </c>
      <c r="L761" s="463" t="s">
        <v>47</v>
      </c>
      <c r="M761" s="463"/>
      <c r="N761" s="463"/>
      <c r="O761" s="462"/>
    </row>
    <row r="762" hidden="1" customHeight="1" spans="1:15">
      <c r="A762" s="446">
        <v>611</v>
      </c>
      <c r="B762" s="446" t="s">
        <v>346</v>
      </c>
      <c r="C762" s="446" t="s">
        <v>700</v>
      </c>
      <c r="D762" s="446" t="s">
        <v>701</v>
      </c>
      <c r="E762" s="450" t="s">
        <v>956</v>
      </c>
      <c r="F762" s="449" t="s">
        <v>403</v>
      </c>
      <c r="G762" s="450" t="s">
        <v>404</v>
      </c>
      <c r="H762" s="450">
        <v>20</v>
      </c>
      <c r="I762" s="450" t="s">
        <v>840</v>
      </c>
      <c r="J762" s="459">
        <v>72</v>
      </c>
      <c r="K762" s="460">
        <v>1440</v>
      </c>
      <c r="L762" s="463" t="s">
        <v>47</v>
      </c>
      <c r="M762" s="463"/>
      <c r="N762" s="463"/>
      <c r="O762" s="462"/>
    </row>
    <row r="763" hidden="1" customHeight="1" spans="1:15">
      <c r="A763" s="446">
        <v>612</v>
      </c>
      <c r="B763" s="446" t="s">
        <v>346</v>
      </c>
      <c r="C763" s="446" t="s">
        <v>700</v>
      </c>
      <c r="D763" s="446" t="s">
        <v>701</v>
      </c>
      <c r="E763" s="450" t="s">
        <v>957</v>
      </c>
      <c r="F763" s="449" t="s">
        <v>403</v>
      </c>
      <c r="G763" s="450" t="s">
        <v>404</v>
      </c>
      <c r="H763" s="450">
        <v>20</v>
      </c>
      <c r="I763" s="450" t="s">
        <v>101</v>
      </c>
      <c r="J763" s="459">
        <v>45</v>
      </c>
      <c r="K763" s="460">
        <v>900</v>
      </c>
      <c r="L763" s="463" t="s">
        <v>47</v>
      </c>
      <c r="M763" s="463"/>
      <c r="N763" s="463"/>
      <c r="O763" s="462"/>
    </row>
    <row r="764" hidden="1" customHeight="1" spans="1:15">
      <c r="A764" s="446">
        <v>613</v>
      </c>
      <c r="B764" s="446" t="s">
        <v>346</v>
      </c>
      <c r="C764" s="446" t="s">
        <v>700</v>
      </c>
      <c r="D764" s="446" t="s">
        <v>701</v>
      </c>
      <c r="E764" s="450" t="s">
        <v>958</v>
      </c>
      <c r="F764" s="449" t="s">
        <v>403</v>
      </c>
      <c r="G764" s="450" t="s">
        <v>404</v>
      </c>
      <c r="H764" s="450">
        <v>10</v>
      </c>
      <c r="I764" s="450" t="s">
        <v>101</v>
      </c>
      <c r="J764" s="459">
        <v>10</v>
      </c>
      <c r="K764" s="460">
        <v>100</v>
      </c>
      <c r="L764" s="463" t="s">
        <v>47</v>
      </c>
      <c r="M764" s="463"/>
      <c r="N764" s="463"/>
      <c r="O764" s="462"/>
    </row>
    <row r="765" hidden="1" customHeight="1" spans="1:15">
      <c r="A765" s="446">
        <v>614</v>
      </c>
      <c r="B765" s="446" t="s">
        <v>346</v>
      </c>
      <c r="C765" s="446" t="s">
        <v>700</v>
      </c>
      <c r="D765" s="446" t="s">
        <v>701</v>
      </c>
      <c r="E765" s="450" t="s">
        <v>959</v>
      </c>
      <c r="F765" s="449" t="s">
        <v>403</v>
      </c>
      <c r="G765" s="450" t="s">
        <v>404</v>
      </c>
      <c r="H765" s="450">
        <v>20</v>
      </c>
      <c r="I765" s="450" t="s">
        <v>101</v>
      </c>
      <c r="J765" s="459">
        <v>58.5</v>
      </c>
      <c r="K765" s="460">
        <v>1170</v>
      </c>
      <c r="L765" s="463" t="s">
        <v>47</v>
      </c>
      <c r="M765" s="463"/>
      <c r="N765" s="463"/>
      <c r="O765" s="462"/>
    </row>
    <row r="766" hidden="1" customHeight="1" spans="1:15">
      <c r="A766" s="446">
        <v>615</v>
      </c>
      <c r="B766" s="446" t="s">
        <v>346</v>
      </c>
      <c r="C766" s="446" t="s">
        <v>700</v>
      </c>
      <c r="D766" s="446" t="s">
        <v>701</v>
      </c>
      <c r="E766" s="450" t="s">
        <v>821</v>
      </c>
      <c r="F766" s="449" t="s">
        <v>403</v>
      </c>
      <c r="G766" s="450" t="s">
        <v>404</v>
      </c>
      <c r="H766" s="450">
        <v>10</v>
      </c>
      <c r="I766" s="450" t="s">
        <v>711</v>
      </c>
      <c r="J766" s="459">
        <v>55</v>
      </c>
      <c r="K766" s="460">
        <v>550</v>
      </c>
      <c r="L766" s="463" t="s">
        <v>47</v>
      </c>
      <c r="M766" s="463"/>
      <c r="N766" s="463"/>
      <c r="O766" s="462"/>
    </row>
    <row r="767" hidden="1" customHeight="1" spans="1:15">
      <c r="A767" s="446">
        <v>616</v>
      </c>
      <c r="B767" s="446" t="s">
        <v>346</v>
      </c>
      <c r="C767" s="446" t="s">
        <v>700</v>
      </c>
      <c r="D767" s="446" t="s">
        <v>701</v>
      </c>
      <c r="E767" s="450" t="s">
        <v>960</v>
      </c>
      <c r="F767" s="449" t="s">
        <v>403</v>
      </c>
      <c r="G767" s="450" t="s">
        <v>404</v>
      </c>
      <c r="H767" s="450">
        <v>20</v>
      </c>
      <c r="I767" s="450" t="s">
        <v>711</v>
      </c>
      <c r="J767" s="459">
        <v>48</v>
      </c>
      <c r="K767" s="460">
        <v>960</v>
      </c>
      <c r="L767" s="463" t="s">
        <v>47</v>
      </c>
      <c r="M767" s="463"/>
      <c r="N767" s="463"/>
      <c r="O767" s="462"/>
    </row>
    <row r="768" hidden="1" customHeight="1" spans="1:15">
      <c r="A768" s="446">
        <v>617</v>
      </c>
      <c r="B768" s="446" t="s">
        <v>346</v>
      </c>
      <c r="C768" s="446" t="s">
        <v>700</v>
      </c>
      <c r="D768" s="446" t="s">
        <v>701</v>
      </c>
      <c r="E768" s="450" t="s">
        <v>909</v>
      </c>
      <c r="F768" s="449" t="s">
        <v>403</v>
      </c>
      <c r="G768" s="450" t="s">
        <v>404</v>
      </c>
      <c r="H768" s="450">
        <v>30</v>
      </c>
      <c r="I768" s="450" t="s">
        <v>810</v>
      </c>
      <c r="J768" s="459">
        <v>35</v>
      </c>
      <c r="K768" s="460">
        <v>1050</v>
      </c>
      <c r="L768" s="463" t="s">
        <v>47</v>
      </c>
      <c r="M768" s="463"/>
      <c r="N768" s="463"/>
      <c r="O768" s="462"/>
    </row>
    <row r="769" hidden="1" customHeight="1" spans="1:15">
      <c r="A769" s="446">
        <v>618</v>
      </c>
      <c r="B769" s="446" t="s">
        <v>346</v>
      </c>
      <c r="C769" s="446" t="s">
        <v>700</v>
      </c>
      <c r="D769" s="446" t="s">
        <v>701</v>
      </c>
      <c r="E769" s="450" t="s">
        <v>909</v>
      </c>
      <c r="F769" s="449" t="s">
        <v>403</v>
      </c>
      <c r="G769" s="450" t="s">
        <v>404</v>
      </c>
      <c r="H769" s="450">
        <v>30</v>
      </c>
      <c r="I769" s="450" t="s">
        <v>810</v>
      </c>
      <c r="J769" s="459">
        <v>35</v>
      </c>
      <c r="K769" s="460">
        <v>1050</v>
      </c>
      <c r="L769" s="463" t="s">
        <v>47</v>
      </c>
      <c r="M769" s="463"/>
      <c r="N769" s="463"/>
      <c r="O769" s="462"/>
    </row>
    <row r="770" hidden="1" customHeight="1" spans="1:15">
      <c r="A770" s="446">
        <v>619</v>
      </c>
      <c r="B770" s="446" t="s">
        <v>346</v>
      </c>
      <c r="C770" s="446" t="s">
        <v>700</v>
      </c>
      <c r="D770" s="446" t="s">
        <v>701</v>
      </c>
      <c r="E770" s="450" t="s">
        <v>961</v>
      </c>
      <c r="F770" s="449" t="s">
        <v>403</v>
      </c>
      <c r="G770" s="450" t="s">
        <v>404</v>
      </c>
      <c r="H770" s="450">
        <v>20</v>
      </c>
      <c r="I770" s="450" t="s">
        <v>810</v>
      </c>
      <c r="J770" s="459">
        <v>85</v>
      </c>
      <c r="K770" s="460">
        <v>1700</v>
      </c>
      <c r="L770" s="463" t="s">
        <v>47</v>
      </c>
      <c r="M770" s="463"/>
      <c r="N770" s="463"/>
      <c r="O770" s="462"/>
    </row>
    <row r="771" hidden="1" customHeight="1" spans="1:15">
      <c r="A771" s="446">
        <v>620</v>
      </c>
      <c r="B771" s="446" t="s">
        <v>346</v>
      </c>
      <c r="C771" s="446" t="s">
        <v>700</v>
      </c>
      <c r="D771" s="446" t="s">
        <v>701</v>
      </c>
      <c r="E771" s="450" t="s">
        <v>919</v>
      </c>
      <c r="F771" s="449" t="s">
        <v>403</v>
      </c>
      <c r="G771" s="450" t="s">
        <v>404</v>
      </c>
      <c r="H771" s="450">
        <v>20</v>
      </c>
      <c r="I771" s="450" t="s">
        <v>810</v>
      </c>
      <c r="J771" s="459">
        <v>20</v>
      </c>
      <c r="K771" s="460">
        <v>400</v>
      </c>
      <c r="L771" s="463" t="s">
        <v>47</v>
      </c>
      <c r="M771" s="463"/>
      <c r="N771" s="463"/>
      <c r="O771" s="462"/>
    </row>
    <row r="772" hidden="1" customHeight="1" spans="1:15">
      <c r="A772" s="446">
        <v>621</v>
      </c>
      <c r="B772" s="446" t="s">
        <v>346</v>
      </c>
      <c r="C772" s="446" t="s">
        <v>700</v>
      </c>
      <c r="D772" s="446" t="s">
        <v>701</v>
      </c>
      <c r="E772" s="450" t="s">
        <v>919</v>
      </c>
      <c r="F772" s="449" t="s">
        <v>403</v>
      </c>
      <c r="G772" s="450" t="s">
        <v>404</v>
      </c>
      <c r="H772" s="450">
        <v>20</v>
      </c>
      <c r="I772" s="450" t="s">
        <v>810</v>
      </c>
      <c r="J772" s="459">
        <v>20</v>
      </c>
      <c r="K772" s="460">
        <v>400</v>
      </c>
      <c r="L772" s="463" t="s">
        <v>47</v>
      </c>
      <c r="M772" s="463"/>
      <c r="N772" s="463"/>
      <c r="O772" s="462"/>
    </row>
    <row r="773" hidden="1" customHeight="1" spans="1:15">
      <c r="A773" s="446">
        <v>622</v>
      </c>
      <c r="B773" s="446" t="s">
        <v>346</v>
      </c>
      <c r="C773" s="446" t="s">
        <v>700</v>
      </c>
      <c r="D773" s="446" t="s">
        <v>701</v>
      </c>
      <c r="E773" s="450" t="s">
        <v>962</v>
      </c>
      <c r="F773" s="449" t="s">
        <v>403</v>
      </c>
      <c r="G773" s="450" t="s">
        <v>404</v>
      </c>
      <c r="H773" s="450">
        <v>10</v>
      </c>
      <c r="I773" s="450" t="s">
        <v>810</v>
      </c>
      <c r="J773" s="459">
        <v>40</v>
      </c>
      <c r="K773" s="460">
        <v>400</v>
      </c>
      <c r="L773" s="463" t="s">
        <v>47</v>
      </c>
      <c r="M773" s="463"/>
      <c r="N773" s="463"/>
      <c r="O773" s="462"/>
    </row>
    <row r="774" hidden="1" customHeight="1" spans="1:15">
      <c r="A774" s="446">
        <v>623</v>
      </c>
      <c r="B774" s="446" t="s">
        <v>346</v>
      </c>
      <c r="C774" s="446" t="s">
        <v>700</v>
      </c>
      <c r="D774" s="446" t="s">
        <v>701</v>
      </c>
      <c r="E774" s="450" t="s">
        <v>963</v>
      </c>
      <c r="F774" s="449" t="s">
        <v>403</v>
      </c>
      <c r="G774" s="450" t="s">
        <v>404</v>
      </c>
      <c r="H774" s="450">
        <v>20</v>
      </c>
      <c r="I774" s="450" t="s">
        <v>810</v>
      </c>
      <c r="J774" s="459">
        <v>55</v>
      </c>
      <c r="K774" s="460">
        <v>1100</v>
      </c>
      <c r="L774" s="463" t="s">
        <v>47</v>
      </c>
      <c r="M774" s="463"/>
      <c r="N774" s="463"/>
      <c r="O774" s="462"/>
    </row>
    <row r="775" hidden="1" customHeight="1" spans="1:15">
      <c r="A775" s="446">
        <v>624</v>
      </c>
      <c r="B775" s="446" t="s">
        <v>346</v>
      </c>
      <c r="C775" s="446" t="s">
        <v>700</v>
      </c>
      <c r="D775" s="446" t="s">
        <v>701</v>
      </c>
      <c r="E775" s="450" t="s">
        <v>964</v>
      </c>
      <c r="F775" s="449" t="s">
        <v>403</v>
      </c>
      <c r="G775" s="450" t="s">
        <v>404</v>
      </c>
      <c r="H775" s="450">
        <v>25</v>
      </c>
      <c r="I775" s="450" t="s">
        <v>810</v>
      </c>
      <c r="J775" s="459">
        <v>48</v>
      </c>
      <c r="K775" s="460">
        <v>1200</v>
      </c>
      <c r="L775" s="463" t="s">
        <v>47</v>
      </c>
      <c r="M775" s="463"/>
      <c r="N775" s="463"/>
      <c r="O775" s="462"/>
    </row>
    <row r="776" hidden="1" customHeight="1" spans="1:15">
      <c r="A776" s="446">
        <v>625</v>
      </c>
      <c r="B776" s="446" t="s">
        <v>346</v>
      </c>
      <c r="C776" s="446" t="s">
        <v>700</v>
      </c>
      <c r="D776" s="446" t="s">
        <v>701</v>
      </c>
      <c r="E776" s="450" t="s">
        <v>965</v>
      </c>
      <c r="F776" s="449" t="s">
        <v>403</v>
      </c>
      <c r="G776" s="450" t="s">
        <v>404</v>
      </c>
      <c r="H776" s="450">
        <v>20</v>
      </c>
      <c r="I776" s="450" t="s">
        <v>810</v>
      </c>
      <c r="J776" s="459">
        <v>55</v>
      </c>
      <c r="K776" s="460">
        <v>1100</v>
      </c>
      <c r="L776" s="463" t="s">
        <v>47</v>
      </c>
      <c r="M776" s="463"/>
      <c r="N776" s="463"/>
      <c r="O776" s="462"/>
    </row>
    <row r="777" hidden="1" customHeight="1" spans="1:15">
      <c r="A777" s="446">
        <v>626</v>
      </c>
      <c r="B777" s="446" t="s">
        <v>346</v>
      </c>
      <c r="C777" s="446" t="s">
        <v>700</v>
      </c>
      <c r="D777" s="446" t="s">
        <v>701</v>
      </c>
      <c r="E777" s="450" t="s">
        <v>966</v>
      </c>
      <c r="F777" s="449" t="s">
        <v>403</v>
      </c>
      <c r="G777" s="450" t="s">
        <v>404</v>
      </c>
      <c r="H777" s="450">
        <v>20</v>
      </c>
      <c r="I777" s="450" t="s">
        <v>810</v>
      </c>
      <c r="J777" s="459">
        <v>48</v>
      </c>
      <c r="K777" s="460">
        <v>960</v>
      </c>
      <c r="L777" s="463" t="s">
        <v>47</v>
      </c>
      <c r="M777" s="463"/>
      <c r="N777" s="463"/>
      <c r="O777" s="462"/>
    </row>
    <row r="778" hidden="1" customHeight="1" spans="1:15">
      <c r="A778" s="446">
        <v>627</v>
      </c>
      <c r="B778" s="446" t="s">
        <v>346</v>
      </c>
      <c r="C778" s="446" t="s">
        <v>700</v>
      </c>
      <c r="D778" s="446" t="s">
        <v>701</v>
      </c>
      <c r="E778" s="450" t="s">
        <v>967</v>
      </c>
      <c r="F778" s="449" t="s">
        <v>403</v>
      </c>
      <c r="G778" s="450" t="s">
        <v>404</v>
      </c>
      <c r="H778" s="450">
        <v>30</v>
      </c>
      <c r="I778" s="450" t="s">
        <v>810</v>
      </c>
      <c r="J778" s="459">
        <v>15</v>
      </c>
      <c r="K778" s="460">
        <v>450</v>
      </c>
      <c r="L778" s="463" t="s">
        <v>47</v>
      </c>
      <c r="M778" s="463"/>
      <c r="N778" s="463"/>
      <c r="O778" s="462"/>
    </row>
    <row r="779" hidden="1" customHeight="1" spans="1:15">
      <c r="A779" s="446">
        <v>628</v>
      </c>
      <c r="B779" s="446" t="s">
        <v>346</v>
      </c>
      <c r="C779" s="446" t="s">
        <v>700</v>
      </c>
      <c r="D779" s="446" t="s">
        <v>701</v>
      </c>
      <c r="E779" s="450" t="s">
        <v>968</v>
      </c>
      <c r="F779" s="449" t="s">
        <v>403</v>
      </c>
      <c r="G779" s="450" t="s">
        <v>404</v>
      </c>
      <c r="H779" s="450">
        <v>30</v>
      </c>
      <c r="I779" s="450" t="s">
        <v>810</v>
      </c>
      <c r="J779" s="459">
        <v>15.8</v>
      </c>
      <c r="K779" s="460">
        <v>474</v>
      </c>
      <c r="L779" s="463" t="s">
        <v>47</v>
      </c>
      <c r="M779" s="463"/>
      <c r="N779" s="463"/>
      <c r="O779" s="462"/>
    </row>
    <row r="780" hidden="1" customHeight="1" spans="1:15">
      <c r="A780" s="446">
        <v>629</v>
      </c>
      <c r="B780" s="446" t="s">
        <v>346</v>
      </c>
      <c r="C780" s="446" t="s">
        <v>700</v>
      </c>
      <c r="D780" s="446" t="s">
        <v>701</v>
      </c>
      <c r="E780" s="450" t="s">
        <v>969</v>
      </c>
      <c r="F780" s="449" t="s">
        <v>403</v>
      </c>
      <c r="G780" s="450" t="s">
        <v>404</v>
      </c>
      <c r="H780" s="450">
        <v>20</v>
      </c>
      <c r="I780" s="450" t="s">
        <v>101</v>
      </c>
      <c r="J780" s="459">
        <v>45</v>
      </c>
      <c r="K780" s="460">
        <v>900</v>
      </c>
      <c r="L780" s="463" t="s">
        <v>47</v>
      </c>
      <c r="M780" s="463"/>
      <c r="N780" s="463"/>
      <c r="O780" s="462"/>
    </row>
    <row r="781" hidden="1" customHeight="1" spans="1:15">
      <c r="A781" s="446">
        <v>630</v>
      </c>
      <c r="B781" s="446" t="s">
        <v>346</v>
      </c>
      <c r="C781" s="446" t="s">
        <v>700</v>
      </c>
      <c r="D781" s="446" t="s">
        <v>701</v>
      </c>
      <c r="E781" s="450" t="s">
        <v>970</v>
      </c>
      <c r="F781" s="449" t="s">
        <v>403</v>
      </c>
      <c r="G781" s="450" t="s">
        <v>404</v>
      </c>
      <c r="H781" s="450">
        <v>30</v>
      </c>
      <c r="I781" s="450" t="s">
        <v>101</v>
      </c>
      <c r="J781" s="459">
        <v>27</v>
      </c>
      <c r="K781" s="460">
        <v>810</v>
      </c>
      <c r="L781" s="463" t="s">
        <v>47</v>
      </c>
      <c r="M781" s="463"/>
      <c r="N781" s="463"/>
      <c r="O781" s="462"/>
    </row>
    <row r="782" hidden="1" customHeight="1" spans="1:15">
      <c r="A782" s="446">
        <v>631</v>
      </c>
      <c r="B782" s="446" t="s">
        <v>346</v>
      </c>
      <c r="C782" s="446" t="s">
        <v>700</v>
      </c>
      <c r="D782" s="446" t="s">
        <v>701</v>
      </c>
      <c r="E782" s="450" t="s">
        <v>971</v>
      </c>
      <c r="F782" s="449" t="s">
        <v>403</v>
      </c>
      <c r="G782" s="450" t="s">
        <v>404</v>
      </c>
      <c r="H782" s="450">
        <v>30</v>
      </c>
      <c r="I782" s="450" t="s">
        <v>711</v>
      </c>
      <c r="J782" s="459">
        <v>5</v>
      </c>
      <c r="K782" s="460">
        <v>150</v>
      </c>
      <c r="L782" s="463" t="s">
        <v>47</v>
      </c>
      <c r="M782" s="463"/>
      <c r="N782" s="463"/>
      <c r="O782" s="462"/>
    </row>
    <row r="783" hidden="1" customHeight="1" spans="1:15">
      <c r="A783" s="446">
        <v>632</v>
      </c>
      <c r="B783" s="446" t="s">
        <v>346</v>
      </c>
      <c r="C783" s="446" t="s">
        <v>700</v>
      </c>
      <c r="D783" s="446" t="s">
        <v>701</v>
      </c>
      <c r="E783" s="450" t="s">
        <v>972</v>
      </c>
      <c r="F783" s="449" t="s">
        <v>403</v>
      </c>
      <c r="G783" s="450" t="s">
        <v>404</v>
      </c>
      <c r="H783" s="450">
        <v>20</v>
      </c>
      <c r="I783" s="450" t="s">
        <v>101</v>
      </c>
      <c r="J783" s="459">
        <v>157</v>
      </c>
      <c r="K783" s="460">
        <v>3140</v>
      </c>
      <c r="L783" s="463" t="s">
        <v>47</v>
      </c>
      <c r="M783" s="463"/>
      <c r="N783" s="463"/>
      <c r="O783" s="462"/>
    </row>
    <row r="784" hidden="1" customHeight="1" spans="1:15">
      <c r="A784" s="446">
        <v>633</v>
      </c>
      <c r="B784" s="446" t="s">
        <v>346</v>
      </c>
      <c r="C784" s="446" t="s">
        <v>700</v>
      </c>
      <c r="D784" s="446" t="s">
        <v>701</v>
      </c>
      <c r="E784" s="450" t="s">
        <v>973</v>
      </c>
      <c r="F784" s="449" t="s">
        <v>403</v>
      </c>
      <c r="G784" s="450" t="s">
        <v>404</v>
      </c>
      <c r="H784" s="450">
        <v>20</v>
      </c>
      <c r="I784" s="450" t="s">
        <v>704</v>
      </c>
      <c r="J784" s="459">
        <v>41.6</v>
      </c>
      <c r="K784" s="460">
        <v>832</v>
      </c>
      <c r="L784" s="463" t="s">
        <v>47</v>
      </c>
      <c r="M784" s="463"/>
      <c r="N784" s="463"/>
      <c r="O784" s="462"/>
    </row>
    <row r="785" hidden="1" customHeight="1" spans="1:15">
      <c r="A785" s="446">
        <v>634</v>
      </c>
      <c r="B785" s="446" t="s">
        <v>346</v>
      </c>
      <c r="C785" s="446" t="s">
        <v>700</v>
      </c>
      <c r="D785" s="446" t="s">
        <v>701</v>
      </c>
      <c r="E785" s="450" t="s">
        <v>974</v>
      </c>
      <c r="F785" s="449" t="s">
        <v>403</v>
      </c>
      <c r="G785" s="450" t="s">
        <v>404</v>
      </c>
      <c r="H785" s="450">
        <v>10</v>
      </c>
      <c r="I785" s="450" t="s">
        <v>757</v>
      </c>
      <c r="J785" s="459">
        <v>3.2</v>
      </c>
      <c r="K785" s="460">
        <v>32</v>
      </c>
      <c r="L785" s="463" t="s">
        <v>47</v>
      </c>
      <c r="M785" s="463"/>
      <c r="N785" s="463"/>
      <c r="O785" s="462"/>
    </row>
    <row r="786" hidden="1" customHeight="1" spans="1:15">
      <c r="A786" s="446">
        <v>635</v>
      </c>
      <c r="B786" s="446" t="s">
        <v>346</v>
      </c>
      <c r="C786" s="446" t="s">
        <v>700</v>
      </c>
      <c r="D786" s="446" t="s">
        <v>701</v>
      </c>
      <c r="E786" s="450" t="s">
        <v>975</v>
      </c>
      <c r="F786" s="449" t="s">
        <v>403</v>
      </c>
      <c r="G786" s="450" t="s">
        <v>404</v>
      </c>
      <c r="H786" s="450">
        <v>10</v>
      </c>
      <c r="I786" s="450" t="s">
        <v>101</v>
      </c>
      <c r="J786" s="459">
        <v>80</v>
      </c>
      <c r="K786" s="460">
        <v>800</v>
      </c>
      <c r="L786" s="463" t="s">
        <v>47</v>
      </c>
      <c r="M786" s="463"/>
      <c r="N786" s="463"/>
      <c r="O786" s="462"/>
    </row>
    <row r="787" hidden="1" customHeight="1" spans="1:15">
      <c r="A787" s="446">
        <v>636</v>
      </c>
      <c r="B787" s="446" t="s">
        <v>346</v>
      </c>
      <c r="C787" s="446" t="s">
        <v>700</v>
      </c>
      <c r="D787" s="446" t="s">
        <v>701</v>
      </c>
      <c r="E787" s="450" t="s">
        <v>976</v>
      </c>
      <c r="F787" s="449" t="s">
        <v>403</v>
      </c>
      <c r="G787" s="450" t="s">
        <v>404</v>
      </c>
      <c r="H787" s="450">
        <v>15</v>
      </c>
      <c r="I787" s="450" t="s">
        <v>101</v>
      </c>
      <c r="J787" s="459">
        <v>108.8</v>
      </c>
      <c r="K787" s="460">
        <v>1632</v>
      </c>
      <c r="L787" s="463" t="s">
        <v>47</v>
      </c>
      <c r="M787" s="463"/>
      <c r="N787" s="463"/>
      <c r="O787" s="462"/>
    </row>
    <row r="788" hidden="1" customHeight="1" spans="1:15">
      <c r="A788" s="446">
        <v>637</v>
      </c>
      <c r="B788" s="446" t="s">
        <v>346</v>
      </c>
      <c r="C788" s="446" t="s">
        <v>700</v>
      </c>
      <c r="D788" s="446" t="s">
        <v>701</v>
      </c>
      <c r="E788" s="450" t="s">
        <v>977</v>
      </c>
      <c r="F788" s="449" t="s">
        <v>403</v>
      </c>
      <c r="G788" s="450" t="s">
        <v>404</v>
      </c>
      <c r="H788" s="450">
        <v>10</v>
      </c>
      <c r="I788" s="450" t="s">
        <v>101</v>
      </c>
      <c r="J788" s="459">
        <v>105</v>
      </c>
      <c r="K788" s="460">
        <v>1050</v>
      </c>
      <c r="L788" s="463" t="s">
        <v>47</v>
      </c>
      <c r="M788" s="463"/>
      <c r="N788" s="463"/>
      <c r="O788" s="462"/>
    </row>
    <row r="789" hidden="1" customHeight="1" spans="1:15">
      <c r="A789" s="446">
        <v>638</v>
      </c>
      <c r="B789" s="446" t="s">
        <v>346</v>
      </c>
      <c r="C789" s="446" t="s">
        <v>700</v>
      </c>
      <c r="D789" s="446" t="s">
        <v>701</v>
      </c>
      <c r="E789" s="450" t="s">
        <v>978</v>
      </c>
      <c r="F789" s="449" t="s">
        <v>403</v>
      </c>
      <c r="G789" s="450" t="s">
        <v>404</v>
      </c>
      <c r="H789" s="450">
        <v>10</v>
      </c>
      <c r="I789" s="450" t="s">
        <v>101</v>
      </c>
      <c r="J789" s="459">
        <v>495</v>
      </c>
      <c r="K789" s="460">
        <v>4950</v>
      </c>
      <c r="L789" s="463" t="s">
        <v>47</v>
      </c>
      <c r="M789" s="463"/>
      <c r="N789" s="463"/>
      <c r="O789" s="462"/>
    </row>
    <row r="790" hidden="1" customHeight="1" spans="1:15">
      <c r="A790" s="446">
        <v>639</v>
      </c>
      <c r="B790" s="446" t="s">
        <v>346</v>
      </c>
      <c r="C790" s="446" t="s">
        <v>700</v>
      </c>
      <c r="D790" s="446" t="s">
        <v>701</v>
      </c>
      <c r="E790" s="450" t="s">
        <v>979</v>
      </c>
      <c r="F790" s="449" t="s">
        <v>403</v>
      </c>
      <c r="G790" s="450" t="s">
        <v>404</v>
      </c>
      <c r="H790" s="450">
        <v>10</v>
      </c>
      <c r="I790" s="450" t="s">
        <v>101</v>
      </c>
      <c r="J790" s="459">
        <v>88</v>
      </c>
      <c r="K790" s="460">
        <v>880</v>
      </c>
      <c r="L790" s="463" t="s">
        <v>47</v>
      </c>
      <c r="M790" s="463"/>
      <c r="N790" s="463"/>
      <c r="O790" s="462"/>
    </row>
    <row r="791" hidden="1" customHeight="1" spans="1:15">
      <c r="A791" s="446">
        <v>640</v>
      </c>
      <c r="B791" s="446" t="s">
        <v>346</v>
      </c>
      <c r="C791" s="446" t="s">
        <v>700</v>
      </c>
      <c r="D791" s="446" t="s">
        <v>701</v>
      </c>
      <c r="E791" s="450" t="s">
        <v>980</v>
      </c>
      <c r="F791" s="449" t="s">
        <v>403</v>
      </c>
      <c r="G791" s="450" t="s">
        <v>404</v>
      </c>
      <c r="H791" s="450">
        <v>10</v>
      </c>
      <c r="I791" s="450" t="s">
        <v>704</v>
      </c>
      <c r="J791" s="459">
        <v>56</v>
      </c>
      <c r="K791" s="460">
        <v>560</v>
      </c>
      <c r="L791" s="463" t="s">
        <v>47</v>
      </c>
      <c r="M791" s="463"/>
      <c r="N791" s="463"/>
      <c r="O791" s="462"/>
    </row>
    <row r="792" hidden="1" customHeight="1" spans="1:15">
      <c r="A792" s="446">
        <v>641</v>
      </c>
      <c r="B792" s="446" t="s">
        <v>346</v>
      </c>
      <c r="C792" s="446" t="s">
        <v>700</v>
      </c>
      <c r="D792" s="446" t="s">
        <v>701</v>
      </c>
      <c r="E792" s="450" t="s">
        <v>981</v>
      </c>
      <c r="F792" s="449" t="s">
        <v>403</v>
      </c>
      <c r="G792" s="450" t="s">
        <v>404</v>
      </c>
      <c r="H792" s="450">
        <v>10</v>
      </c>
      <c r="I792" s="450" t="s">
        <v>704</v>
      </c>
      <c r="J792" s="459">
        <v>18</v>
      </c>
      <c r="K792" s="460">
        <v>180</v>
      </c>
      <c r="L792" s="463" t="s">
        <v>47</v>
      </c>
      <c r="M792" s="463"/>
      <c r="N792" s="463"/>
      <c r="O792" s="462"/>
    </row>
    <row r="793" hidden="1" customHeight="1" spans="1:15">
      <c r="A793" s="446">
        <v>642</v>
      </c>
      <c r="B793" s="446" t="s">
        <v>346</v>
      </c>
      <c r="C793" s="446" t="s">
        <v>700</v>
      </c>
      <c r="D793" s="446" t="s">
        <v>701</v>
      </c>
      <c r="E793" s="450" t="s">
        <v>981</v>
      </c>
      <c r="F793" s="449" t="s">
        <v>403</v>
      </c>
      <c r="G793" s="450" t="s">
        <v>404</v>
      </c>
      <c r="H793" s="450">
        <v>30</v>
      </c>
      <c r="I793" s="450" t="s">
        <v>704</v>
      </c>
      <c r="J793" s="459">
        <v>15</v>
      </c>
      <c r="K793" s="460">
        <v>450</v>
      </c>
      <c r="L793" s="463" t="s">
        <v>47</v>
      </c>
      <c r="M793" s="463"/>
      <c r="N793" s="463"/>
      <c r="O793" s="462"/>
    </row>
    <row r="794" hidden="1" customHeight="1" spans="1:15">
      <c r="A794" s="446">
        <v>643</v>
      </c>
      <c r="B794" s="446" t="s">
        <v>346</v>
      </c>
      <c r="C794" s="446" t="s">
        <v>700</v>
      </c>
      <c r="D794" s="446" t="s">
        <v>701</v>
      </c>
      <c r="E794" s="450" t="s">
        <v>982</v>
      </c>
      <c r="F794" s="449" t="s">
        <v>403</v>
      </c>
      <c r="G794" s="450" t="s">
        <v>404</v>
      </c>
      <c r="H794" s="450">
        <v>15</v>
      </c>
      <c r="I794" s="450" t="s">
        <v>704</v>
      </c>
      <c r="J794" s="459">
        <v>62</v>
      </c>
      <c r="K794" s="460">
        <v>930</v>
      </c>
      <c r="L794" s="463" t="s">
        <v>47</v>
      </c>
      <c r="M794" s="463"/>
      <c r="N794" s="463"/>
      <c r="O794" s="462"/>
    </row>
    <row r="795" hidden="1" customHeight="1" spans="1:15">
      <c r="A795" s="446">
        <v>644</v>
      </c>
      <c r="B795" s="446" t="s">
        <v>346</v>
      </c>
      <c r="C795" s="446" t="s">
        <v>700</v>
      </c>
      <c r="D795" s="446" t="s">
        <v>701</v>
      </c>
      <c r="E795" s="450" t="s">
        <v>983</v>
      </c>
      <c r="F795" s="449" t="s">
        <v>403</v>
      </c>
      <c r="G795" s="450" t="s">
        <v>404</v>
      </c>
      <c r="H795" s="450">
        <v>20</v>
      </c>
      <c r="I795" s="450" t="s">
        <v>704</v>
      </c>
      <c r="J795" s="459">
        <v>32</v>
      </c>
      <c r="K795" s="460">
        <v>640</v>
      </c>
      <c r="L795" s="463" t="s">
        <v>47</v>
      </c>
      <c r="M795" s="463"/>
      <c r="N795" s="463"/>
      <c r="O795" s="462"/>
    </row>
    <row r="796" hidden="1" customHeight="1" spans="1:15">
      <c r="A796" s="446">
        <v>645</v>
      </c>
      <c r="B796" s="446" t="s">
        <v>346</v>
      </c>
      <c r="C796" s="446" t="s">
        <v>700</v>
      </c>
      <c r="D796" s="446" t="s">
        <v>701</v>
      </c>
      <c r="E796" s="450" t="s">
        <v>780</v>
      </c>
      <c r="F796" s="449" t="s">
        <v>403</v>
      </c>
      <c r="G796" s="450" t="s">
        <v>404</v>
      </c>
      <c r="H796" s="450">
        <v>30</v>
      </c>
      <c r="I796" s="450" t="s">
        <v>711</v>
      </c>
      <c r="J796" s="459">
        <v>8.3</v>
      </c>
      <c r="K796" s="460">
        <v>249</v>
      </c>
      <c r="L796" s="463" t="s">
        <v>47</v>
      </c>
      <c r="M796" s="463"/>
      <c r="N796" s="463"/>
      <c r="O796" s="462"/>
    </row>
    <row r="797" hidden="1" customHeight="1" spans="1:15">
      <c r="A797" s="446">
        <v>646</v>
      </c>
      <c r="B797" s="446" t="s">
        <v>346</v>
      </c>
      <c r="C797" s="446" t="s">
        <v>700</v>
      </c>
      <c r="D797" s="446" t="s">
        <v>701</v>
      </c>
      <c r="E797" s="450" t="s">
        <v>984</v>
      </c>
      <c r="F797" s="449" t="s">
        <v>403</v>
      </c>
      <c r="G797" s="450" t="s">
        <v>404</v>
      </c>
      <c r="H797" s="450">
        <v>30</v>
      </c>
      <c r="I797" s="450" t="s">
        <v>101</v>
      </c>
      <c r="J797" s="459">
        <v>30</v>
      </c>
      <c r="K797" s="460">
        <v>900</v>
      </c>
      <c r="L797" s="463" t="s">
        <v>47</v>
      </c>
      <c r="M797" s="463"/>
      <c r="N797" s="463"/>
      <c r="O797" s="462"/>
    </row>
    <row r="798" hidden="1" customHeight="1" spans="1:15">
      <c r="A798" s="446">
        <v>647</v>
      </c>
      <c r="B798" s="446" t="s">
        <v>346</v>
      </c>
      <c r="C798" s="446" t="s">
        <v>700</v>
      </c>
      <c r="D798" s="446" t="s">
        <v>701</v>
      </c>
      <c r="E798" s="450" t="s">
        <v>985</v>
      </c>
      <c r="F798" s="449" t="s">
        <v>403</v>
      </c>
      <c r="G798" s="450" t="s">
        <v>404</v>
      </c>
      <c r="H798" s="450">
        <v>15</v>
      </c>
      <c r="I798" s="450" t="s">
        <v>703</v>
      </c>
      <c r="J798" s="459">
        <v>95</v>
      </c>
      <c r="K798" s="460">
        <v>1425</v>
      </c>
      <c r="L798" s="463" t="s">
        <v>47</v>
      </c>
      <c r="M798" s="463"/>
      <c r="N798" s="463"/>
      <c r="O798" s="462"/>
    </row>
    <row r="799" hidden="1" customHeight="1" spans="1:15">
      <c r="A799" s="446">
        <v>648</v>
      </c>
      <c r="B799" s="446" t="s">
        <v>346</v>
      </c>
      <c r="C799" s="446" t="s">
        <v>700</v>
      </c>
      <c r="D799" s="446" t="s">
        <v>701</v>
      </c>
      <c r="E799" s="450" t="s">
        <v>986</v>
      </c>
      <c r="F799" s="449" t="s">
        <v>403</v>
      </c>
      <c r="G799" s="450" t="s">
        <v>404</v>
      </c>
      <c r="H799" s="450">
        <v>30</v>
      </c>
      <c r="I799" s="450" t="s">
        <v>101</v>
      </c>
      <c r="J799" s="459">
        <v>6</v>
      </c>
      <c r="K799" s="460">
        <v>180</v>
      </c>
      <c r="L799" s="463" t="s">
        <v>47</v>
      </c>
      <c r="M799" s="463"/>
      <c r="N799" s="463"/>
      <c r="O799" s="462"/>
    </row>
    <row r="800" hidden="1" customHeight="1" spans="1:15">
      <c r="A800" s="446">
        <v>649</v>
      </c>
      <c r="B800" s="446" t="s">
        <v>346</v>
      </c>
      <c r="C800" s="446" t="s">
        <v>700</v>
      </c>
      <c r="D800" s="446" t="s">
        <v>701</v>
      </c>
      <c r="E800" s="450" t="s">
        <v>987</v>
      </c>
      <c r="F800" s="449" t="s">
        <v>403</v>
      </c>
      <c r="G800" s="450" t="s">
        <v>404</v>
      </c>
      <c r="H800" s="450">
        <v>30</v>
      </c>
      <c r="I800" s="450" t="s">
        <v>711</v>
      </c>
      <c r="J800" s="459">
        <v>36</v>
      </c>
      <c r="K800" s="460">
        <v>1080</v>
      </c>
      <c r="L800" s="463" t="s">
        <v>47</v>
      </c>
      <c r="M800" s="463"/>
      <c r="N800" s="463"/>
      <c r="O800" s="462"/>
    </row>
    <row r="801" hidden="1" customHeight="1" spans="1:15">
      <c r="A801" s="446">
        <v>650</v>
      </c>
      <c r="B801" s="446" t="s">
        <v>346</v>
      </c>
      <c r="C801" s="446" t="s">
        <v>700</v>
      </c>
      <c r="D801" s="446" t="s">
        <v>701</v>
      </c>
      <c r="E801" s="450" t="s">
        <v>988</v>
      </c>
      <c r="F801" s="449" t="s">
        <v>403</v>
      </c>
      <c r="G801" s="450" t="s">
        <v>404</v>
      </c>
      <c r="H801" s="450">
        <v>35</v>
      </c>
      <c r="I801" s="450" t="s">
        <v>101</v>
      </c>
      <c r="J801" s="459">
        <v>14.4</v>
      </c>
      <c r="K801" s="460">
        <v>504</v>
      </c>
      <c r="L801" s="463" t="s">
        <v>47</v>
      </c>
      <c r="M801" s="463"/>
      <c r="N801" s="463"/>
      <c r="O801" s="462"/>
    </row>
    <row r="802" hidden="1" customHeight="1" spans="1:15">
      <c r="A802" s="446">
        <v>651</v>
      </c>
      <c r="B802" s="446" t="s">
        <v>346</v>
      </c>
      <c r="C802" s="446" t="s">
        <v>700</v>
      </c>
      <c r="D802" s="446" t="s">
        <v>701</v>
      </c>
      <c r="E802" s="450" t="s">
        <v>989</v>
      </c>
      <c r="F802" s="449" t="s">
        <v>403</v>
      </c>
      <c r="G802" s="450" t="s">
        <v>404</v>
      </c>
      <c r="H802" s="450">
        <v>35</v>
      </c>
      <c r="I802" s="450" t="s">
        <v>101</v>
      </c>
      <c r="J802" s="459">
        <v>15.6</v>
      </c>
      <c r="K802" s="460">
        <v>546</v>
      </c>
      <c r="L802" s="463" t="s">
        <v>47</v>
      </c>
      <c r="M802" s="463"/>
      <c r="N802" s="463"/>
      <c r="O802" s="462"/>
    </row>
    <row r="803" hidden="1" customHeight="1" spans="1:15">
      <c r="A803" s="446">
        <v>652</v>
      </c>
      <c r="B803" s="446" t="s">
        <v>346</v>
      </c>
      <c r="C803" s="446" t="s">
        <v>700</v>
      </c>
      <c r="D803" s="446" t="s">
        <v>701</v>
      </c>
      <c r="E803" s="450" t="s">
        <v>990</v>
      </c>
      <c r="F803" s="449" t="s">
        <v>403</v>
      </c>
      <c r="G803" s="450" t="s">
        <v>404</v>
      </c>
      <c r="H803" s="450">
        <v>5</v>
      </c>
      <c r="I803" s="450" t="s">
        <v>135</v>
      </c>
      <c r="J803" s="459">
        <v>1750</v>
      </c>
      <c r="K803" s="460">
        <v>8750</v>
      </c>
      <c r="L803" s="463" t="s">
        <v>47</v>
      </c>
      <c r="M803" s="463"/>
      <c r="N803" s="463"/>
      <c r="O803" s="462"/>
    </row>
    <row r="804" hidden="1" customHeight="1" spans="1:15">
      <c r="A804" s="446">
        <v>653</v>
      </c>
      <c r="B804" s="446" t="s">
        <v>346</v>
      </c>
      <c r="C804" s="446" t="s">
        <v>700</v>
      </c>
      <c r="D804" s="446" t="s">
        <v>701</v>
      </c>
      <c r="E804" s="450" t="s">
        <v>991</v>
      </c>
      <c r="F804" s="449" t="s">
        <v>403</v>
      </c>
      <c r="G804" s="450" t="s">
        <v>404</v>
      </c>
      <c r="H804" s="450">
        <v>30</v>
      </c>
      <c r="I804" s="450" t="s">
        <v>101</v>
      </c>
      <c r="J804" s="459">
        <v>3.6</v>
      </c>
      <c r="K804" s="460">
        <v>108</v>
      </c>
      <c r="L804" s="463" t="s">
        <v>47</v>
      </c>
      <c r="M804" s="463"/>
      <c r="N804" s="463"/>
      <c r="O804" s="462"/>
    </row>
    <row r="805" hidden="1" customHeight="1" spans="1:15">
      <c r="A805" s="446">
        <v>654</v>
      </c>
      <c r="B805" s="446" t="s">
        <v>346</v>
      </c>
      <c r="C805" s="446" t="s">
        <v>700</v>
      </c>
      <c r="D805" s="446" t="s">
        <v>701</v>
      </c>
      <c r="E805" s="450" t="s">
        <v>992</v>
      </c>
      <c r="F805" s="449" t="s">
        <v>403</v>
      </c>
      <c r="G805" s="450" t="s">
        <v>404</v>
      </c>
      <c r="H805" s="450">
        <v>30</v>
      </c>
      <c r="I805" s="450" t="s">
        <v>101</v>
      </c>
      <c r="J805" s="459">
        <v>27.6</v>
      </c>
      <c r="K805" s="460">
        <v>828</v>
      </c>
      <c r="L805" s="463" t="s">
        <v>47</v>
      </c>
      <c r="M805" s="463"/>
      <c r="N805" s="463"/>
      <c r="O805" s="462"/>
    </row>
    <row r="806" hidden="1" customHeight="1" spans="1:15">
      <c r="A806" s="446">
        <v>655</v>
      </c>
      <c r="B806" s="446" t="s">
        <v>346</v>
      </c>
      <c r="C806" s="446" t="s">
        <v>700</v>
      </c>
      <c r="D806" s="446" t="s">
        <v>701</v>
      </c>
      <c r="E806" s="450" t="s">
        <v>992</v>
      </c>
      <c r="F806" s="449" t="s">
        <v>403</v>
      </c>
      <c r="G806" s="450" t="s">
        <v>404</v>
      </c>
      <c r="H806" s="450">
        <v>30</v>
      </c>
      <c r="I806" s="450" t="s">
        <v>101</v>
      </c>
      <c r="J806" s="459">
        <v>24</v>
      </c>
      <c r="K806" s="460">
        <v>720</v>
      </c>
      <c r="L806" s="463" t="s">
        <v>47</v>
      </c>
      <c r="M806" s="463"/>
      <c r="N806" s="463"/>
      <c r="O806" s="462"/>
    </row>
    <row r="807" hidden="1" customHeight="1" spans="1:15">
      <c r="A807" s="446">
        <v>656</v>
      </c>
      <c r="B807" s="446" t="s">
        <v>346</v>
      </c>
      <c r="C807" s="446" t="s">
        <v>700</v>
      </c>
      <c r="D807" s="446" t="s">
        <v>701</v>
      </c>
      <c r="E807" s="450" t="s">
        <v>949</v>
      </c>
      <c r="F807" s="449" t="s">
        <v>403</v>
      </c>
      <c r="G807" s="450" t="s">
        <v>404</v>
      </c>
      <c r="H807" s="450">
        <v>20</v>
      </c>
      <c r="I807" s="450" t="s">
        <v>101</v>
      </c>
      <c r="J807" s="459">
        <v>67.2</v>
      </c>
      <c r="K807" s="460">
        <v>1344</v>
      </c>
      <c r="L807" s="463" t="s">
        <v>47</v>
      </c>
      <c r="M807" s="463"/>
      <c r="N807" s="463"/>
      <c r="O807" s="462"/>
    </row>
    <row r="808" hidden="1" customHeight="1" spans="1:15">
      <c r="A808" s="446">
        <v>657</v>
      </c>
      <c r="B808" s="446" t="s">
        <v>346</v>
      </c>
      <c r="C808" s="446" t="s">
        <v>700</v>
      </c>
      <c r="D808" s="446" t="s">
        <v>701</v>
      </c>
      <c r="E808" s="450" t="s">
        <v>993</v>
      </c>
      <c r="F808" s="449" t="s">
        <v>403</v>
      </c>
      <c r="G808" s="450" t="s">
        <v>404</v>
      </c>
      <c r="H808" s="450">
        <v>5</v>
      </c>
      <c r="I808" s="450" t="s">
        <v>706</v>
      </c>
      <c r="J808" s="459">
        <v>700</v>
      </c>
      <c r="K808" s="460">
        <v>3500</v>
      </c>
      <c r="L808" s="463" t="s">
        <v>47</v>
      </c>
      <c r="M808" s="463"/>
      <c r="N808" s="463"/>
      <c r="O808" s="462"/>
    </row>
    <row r="809" hidden="1" customHeight="1" spans="1:15">
      <c r="A809" s="446">
        <v>658</v>
      </c>
      <c r="B809" s="446" t="s">
        <v>346</v>
      </c>
      <c r="C809" s="446" t="s">
        <v>700</v>
      </c>
      <c r="D809" s="446" t="s">
        <v>701</v>
      </c>
      <c r="E809" s="450" t="s">
        <v>994</v>
      </c>
      <c r="F809" s="449" t="s">
        <v>403</v>
      </c>
      <c r="G809" s="450" t="s">
        <v>404</v>
      </c>
      <c r="H809" s="450">
        <v>5</v>
      </c>
      <c r="I809" s="450" t="s">
        <v>706</v>
      </c>
      <c r="J809" s="459">
        <v>750</v>
      </c>
      <c r="K809" s="460">
        <v>3750</v>
      </c>
      <c r="L809" s="463" t="s">
        <v>47</v>
      </c>
      <c r="M809" s="463"/>
      <c r="N809" s="463"/>
      <c r="O809" s="462"/>
    </row>
    <row r="810" hidden="1" customHeight="1" spans="1:15">
      <c r="A810" s="446">
        <v>659</v>
      </c>
      <c r="B810" s="446" t="s">
        <v>346</v>
      </c>
      <c r="C810" s="446" t="s">
        <v>700</v>
      </c>
      <c r="D810" s="446" t="s">
        <v>701</v>
      </c>
      <c r="E810" s="450" t="s">
        <v>995</v>
      </c>
      <c r="F810" s="449" t="s">
        <v>403</v>
      </c>
      <c r="G810" s="450" t="s">
        <v>404</v>
      </c>
      <c r="H810" s="450">
        <v>20</v>
      </c>
      <c r="I810" s="450" t="s">
        <v>101</v>
      </c>
      <c r="J810" s="459">
        <v>70</v>
      </c>
      <c r="K810" s="460">
        <v>1400</v>
      </c>
      <c r="L810" s="463" t="s">
        <v>47</v>
      </c>
      <c r="M810" s="463"/>
      <c r="N810" s="463"/>
      <c r="O810" s="462"/>
    </row>
    <row r="811" hidden="1" customHeight="1" spans="1:15">
      <c r="A811" s="446">
        <v>660</v>
      </c>
      <c r="B811" s="446" t="s">
        <v>346</v>
      </c>
      <c r="C811" s="446" t="s">
        <v>700</v>
      </c>
      <c r="D811" s="446" t="s">
        <v>701</v>
      </c>
      <c r="E811" s="450" t="s">
        <v>996</v>
      </c>
      <c r="F811" s="449" t="s">
        <v>403</v>
      </c>
      <c r="G811" s="450" t="s">
        <v>404</v>
      </c>
      <c r="H811" s="450">
        <v>50</v>
      </c>
      <c r="I811" s="450" t="s">
        <v>711</v>
      </c>
      <c r="J811" s="459">
        <v>1.5</v>
      </c>
      <c r="K811" s="460">
        <v>75</v>
      </c>
      <c r="L811" s="463" t="s">
        <v>47</v>
      </c>
      <c r="M811" s="463"/>
      <c r="N811" s="463"/>
      <c r="O811" s="462"/>
    </row>
    <row r="812" hidden="1" customHeight="1" spans="1:15">
      <c r="A812" s="446">
        <v>661</v>
      </c>
      <c r="B812" s="446" t="s">
        <v>346</v>
      </c>
      <c r="C812" s="446" t="s">
        <v>700</v>
      </c>
      <c r="D812" s="446" t="s">
        <v>701</v>
      </c>
      <c r="E812" s="450" t="s">
        <v>997</v>
      </c>
      <c r="F812" s="449" t="s">
        <v>403</v>
      </c>
      <c r="G812" s="450" t="s">
        <v>404</v>
      </c>
      <c r="H812" s="450">
        <v>5</v>
      </c>
      <c r="I812" s="450" t="s">
        <v>256</v>
      </c>
      <c r="J812" s="459">
        <v>2550</v>
      </c>
      <c r="K812" s="460">
        <v>12750</v>
      </c>
      <c r="L812" s="463" t="s">
        <v>47</v>
      </c>
      <c r="M812" s="463"/>
      <c r="N812" s="463"/>
      <c r="O812" s="462"/>
    </row>
    <row r="813" hidden="1" customHeight="1" spans="1:15">
      <c r="A813" s="446">
        <v>662</v>
      </c>
      <c r="B813" s="446" t="s">
        <v>346</v>
      </c>
      <c r="C813" s="446" t="s">
        <v>700</v>
      </c>
      <c r="D813" s="446" t="s">
        <v>701</v>
      </c>
      <c r="E813" s="450" t="s">
        <v>998</v>
      </c>
      <c r="F813" s="449" t="s">
        <v>403</v>
      </c>
      <c r="G813" s="450" t="s">
        <v>404</v>
      </c>
      <c r="H813" s="450">
        <v>10</v>
      </c>
      <c r="I813" s="450" t="s">
        <v>101</v>
      </c>
      <c r="J813" s="459">
        <v>92.8</v>
      </c>
      <c r="K813" s="460">
        <v>928</v>
      </c>
      <c r="L813" s="463" t="s">
        <v>47</v>
      </c>
      <c r="M813" s="463"/>
      <c r="N813" s="463"/>
      <c r="O813" s="462"/>
    </row>
    <row r="814" hidden="1" customHeight="1" spans="1:15">
      <c r="A814" s="446">
        <v>663</v>
      </c>
      <c r="B814" s="446" t="s">
        <v>346</v>
      </c>
      <c r="C814" s="446" t="s">
        <v>700</v>
      </c>
      <c r="D814" s="446" t="s">
        <v>701</v>
      </c>
      <c r="E814" s="450" t="s">
        <v>999</v>
      </c>
      <c r="F814" s="449" t="s">
        <v>403</v>
      </c>
      <c r="G814" s="450" t="s">
        <v>404</v>
      </c>
      <c r="H814" s="450">
        <v>30</v>
      </c>
      <c r="I814" s="450" t="s">
        <v>827</v>
      </c>
      <c r="J814" s="459">
        <v>6.5</v>
      </c>
      <c r="K814" s="460">
        <v>195</v>
      </c>
      <c r="L814" s="463" t="s">
        <v>47</v>
      </c>
      <c r="M814" s="463"/>
      <c r="N814" s="463"/>
      <c r="O814" s="462"/>
    </row>
    <row r="815" hidden="1" customHeight="1" spans="1:15">
      <c r="A815" s="446">
        <v>664</v>
      </c>
      <c r="B815" s="446" t="s">
        <v>346</v>
      </c>
      <c r="C815" s="446" t="s">
        <v>700</v>
      </c>
      <c r="D815" s="446" t="s">
        <v>701</v>
      </c>
      <c r="E815" s="450" t="s">
        <v>1000</v>
      </c>
      <c r="F815" s="449" t="s">
        <v>403</v>
      </c>
      <c r="G815" s="450" t="s">
        <v>404</v>
      </c>
      <c r="H815" s="450">
        <v>20</v>
      </c>
      <c r="I815" s="450" t="s">
        <v>704</v>
      </c>
      <c r="J815" s="459">
        <v>80</v>
      </c>
      <c r="K815" s="460">
        <v>1600</v>
      </c>
      <c r="L815" s="463" t="s">
        <v>47</v>
      </c>
      <c r="M815" s="463"/>
      <c r="N815" s="463"/>
      <c r="O815" s="462"/>
    </row>
    <row r="816" hidden="1" customHeight="1" spans="1:15">
      <c r="A816" s="446">
        <v>665</v>
      </c>
      <c r="B816" s="446" t="s">
        <v>346</v>
      </c>
      <c r="C816" s="446" t="s">
        <v>700</v>
      </c>
      <c r="D816" s="446" t="s">
        <v>701</v>
      </c>
      <c r="E816" s="450" t="s">
        <v>1000</v>
      </c>
      <c r="F816" s="449" t="s">
        <v>403</v>
      </c>
      <c r="G816" s="450" t="s">
        <v>404</v>
      </c>
      <c r="H816" s="450">
        <v>20</v>
      </c>
      <c r="I816" s="450" t="s">
        <v>704</v>
      </c>
      <c r="J816" s="459">
        <v>35</v>
      </c>
      <c r="K816" s="460">
        <v>700</v>
      </c>
      <c r="L816" s="463" t="s">
        <v>47</v>
      </c>
      <c r="M816" s="463"/>
      <c r="N816" s="463"/>
      <c r="O816" s="462"/>
    </row>
    <row r="817" hidden="1" customHeight="1" spans="1:15">
      <c r="A817" s="446">
        <v>666</v>
      </c>
      <c r="B817" s="446" t="s">
        <v>346</v>
      </c>
      <c r="C817" s="446" t="s">
        <v>700</v>
      </c>
      <c r="D817" s="446" t="s">
        <v>701</v>
      </c>
      <c r="E817" s="450" t="s">
        <v>1001</v>
      </c>
      <c r="F817" s="449" t="s">
        <v>403</v>
      </c>
      <c r="G817" s="450" t="s">
        <v>404</v>
      </c>
      <c r="H817" s="450">
        <v>30</v>
      </c>
      <c r="I817" s="450" t="s">
        <v>1002</v>
      </c>
      <c r="J817" s="459">
        <v>12.5</v>
      </c>
      <c r="K817" s="460">
        <v>375</v>
      </c>
      <c r="L817" s="463" t="s">
        <v>47</v>
      </c>
      <c r="M817" s="463"/>
      <c r="N817" s="463"/>
      <c r="O817" s="462"/>
    </row>
    <row r="818" hidden="1" customHeight="1" spans="1:15">
      <c r="A818" s="446">
        <v>667</v>
      </c>
      <c r="B818" s="446" t="s">
        <v>346</v>
      </c>
      <c r="C818" s="446" t="s">
        <v>700</v>
      </c>
      <c r="D818" s="446" t="s">
        <v>701</v>
      </c>
      <c r="E818" s="450" t="s">
        <v>1003</v>
      </c>
      <c r="F818" s="449" t="s">
        <v>403</v>
      </c>
      <c r="G818" s="450" t="s">
        <v>404</v>
      </c>
      <c r="H818" s="450">
        <v>20</v>
      </c>
      <c r="I818" s="450" t="s">
        <v>711</v>
      </c>
      <c r="J818" s="459">
        <v>18</v>
      </c>
      <c r="K818" s="460">
        <v>360</v>
      </c>
      <c r="L818" s="463" t="s">
        <v>47</v>
      </c>
      <c r="M818" s="463"/>
      <c r="N818" s="463"/>
      <c r="O818" s="462"/>
    </row>
    <row r="819" hidden="1" customHeight="1" spans="1:15">
      <c r="A819" s="446">
        <v>668</v>
      </c>
      <c r="B819" s="446" t="s">
        <v>346</v>
      </c>
      <c r="C819" s="446" t="s">
        <v>700</v>
      </c>
      <c r="D819" s="446" t="s">
        <v>701</v>
      </c>
      <c r="E819" s="450" t="s">
        <v>1004</v>
      </c>
      <c r="F819" s="449" t="s">
        <v>403</v>
      </c>
      <c r="G819" s="450" t="s">
        <v>404</v>
      </c>
      <c r="H819" s="450">
        <v>50</v>
      </c>
      <c r="I819" s="450" t="s">
        <v>711</v>
      </c>
      <c r="J819" s="459">
        <v>6</v>
      </c>
      <c r="K819" s="460">
        <v>300</v>
      </c>
      <c r="L819" s="463" t="s">
        <v>47</v>
      </c>
      <c r="M819" s="463"/>
      <c r="N819" s="463"/>
      <c r="O819" s="462"/>
    </row>
    <row r="820" hidden="1" customHeight="1" spans="1:15">
      <c r="A820" s="446">
        <v>669</v>
      </c>
      <c r="B820" s="446" t="s">
        <v>346</v>
      </c>
      <c r="C820" s="446" t="s">
        <v>700</v>
      </c>
      <c r="D820" s="446" t="s">
        <v>701</v>
      </c>
      <c r="E820" s="450" t="s">
        <v>1005</v>
      </c>
      <c r="F820" s="449" t="s">
        <v>403</v>
      </c>
      <c r="G820" s="450" t="s">
        <v>404</v>
      </c>
      <c r="H820" s="450">
        <v>2</v>
      </c>
      <c r="I820" s="450" t="s">
        <v>101</v>
      </c>
      <c r="J820" s="459">
        <v>3000</v>
      </c>
      <c r="K820" s="460">
        <v>6000</v>
      </c>
      <c r="L820" s="463" t="s">
        <v>47</v>
      </c>
      <c r="M820" s="463"/>
      <c r="N820" s="463"/>
      <c r="O820" s="462"/>
    </row>
    <row r="821" hidden="1" customHeight="1" spans="1:15">
      <c r="A821" s="446">
        <v>670</v>
      </c>
      <c r="B821" s="446" t="s">
        <v>346</v>
      </c>
      <c r="C821" s="446" t="s">
        <v>700</v>
      </c>
      <c r="D821" s="446" t="s">
        <v>701</v>
      </c>
      <c r="E821" s="450" t="s">
        <v>1006</v>
      </c>
      <c r="F821" s="449" t="s">
        <v>403</v>
      </c>
      <c r="G821" s="450" t="s">
        <v>404</v>
      </c>
      <c r="H821" s="450">
        <v>20</v>
      </c>
      <c r="I821" s="450" t="s">
        <v>101</v>
      </c>
      <c r="J821" s="459">
        <v>66</v>
      </c>
      <c r="K821" s="460">
        <v>1320</v>
      </c>
      <c r="L821" s="463" t="s">
        <v>47</v>
      </c>
      <c r="M821" s="463"/>
      <c r="N821" s="463"/>
      <c r="O821" s="462"/>
    </row>
    <row r="822" hidden="1" customHeight="1" spans="1:15">
      <c r="A822" s="446">
        <v>671</v>
      </c>
      <c r="B822" s="446" t="s">
        <v>346</v>
      </c>
      <c r="C822" s="446" t="s">
        <v>700</v>
      </c>
      <c r="D822" s="446" t="s">
        <v>701</v>
      </c>
      <c r="E822" s="450" t="s">
        <v>1007</v>
      </c>
      <c r="F822" s="449" t="s">
        <v>403</v>
      </c>
      <c r="G822" s="450" t="s">
        <v>404</v>
      </c>
      <c r="H822" s="450">
        <v>7</v>
      </c>
      <c r="I822" s="450" t="s">
        <v>101</v>
      </c>
      <c r="J822" s="459">
        <v>375</v>
      </c>
      <c r="K822" s="460">
        <v>2625</v>
      </c>
      <c r="L822" s="463" t="s">
        <v>47</v>
      </c>
      <c r="M822" s="463"/>
      <c r="N822" s="463"/>
      <c r="O822" s="462"/>
    </row>
    <row r="823" hidden="1" customHeight="1" spans="1:15">
      <c r="A823" s="446">
        <v>672</v>
      </c>
      <c r="B823" s="446" t="s">
        <v>346</v>
      </c>
      <c r="C823" s="446" t="s">
        <v>700</v>
      </c>
      <c r="D823" s="446" t="s">
        <v>701</v>
      </c>
      <c r="E823" s="450" t="s">
        <v>1007</v>
      </c>
      <c r="F823" s="449" t="s">
        <v>403</v>
      </c>
      <c r="G823" s="450" t="s">
        <v>404</v>
      </c>
      <c r="H823" s="450">
        <v>8</v>
      </c>
      <c r="I823" s="450" t="s">
        <v>101</v>
      </c>
      <c r="J823" s="459">
        <v>610</v>
      </c>
      <c r="K823" s="460">
        <v>4880</v>
      </c>
      <c r="L823" s="463" t="s">
        <v>47</v>
      </c>
      <c r="M823" s="463"/>
      <c r="N823" s="463"/>
      <c r="O823" s="462"/>
    </row>
    <row r="824" hidden="1" customHeight="1" spans="1:15">
      <c r="A824" s="446">
        <v>673</v>
      </c>
      <c r="B824" s="446" t="s">
        <v>346</v>
      </c>
      <c r="C824" s="446" t="s">
        <v>700</v>
      </c>
      <c r="D824" s="446" t="s">
        <v>701</v>
      </c>
      <c r="E824" s="450" t="s">
        <v>1008</v>
      </c>
      <c r="F824" s="449" t="s">
        <v>403</v>
      </c>
      <c r="G824" s="450" t="s">
        <v>404</v>
      </c>
      <c r="H824" s="450">
        <v>9</v>
      </c>
      <c r="I824" s="450" t="s">
        <v>101</v>
      </c>
      <c r="J824" s="459">
        <v>2100</v>
      </c>
      <c r="K824" s="460">
        <v>18900</v>
      </c>
      <c r="L824" s="463" t="s">
        <v>47</v>
      </c>
      <c r="M824" s="463"/>
      <c r="N824" s="463"/>
      <c r="O824" s="462"/>
    </row>
    <row r="825" hidden="1" customHeight="1" spans="1:15">
      <c r="A825" s="446">
        <v>674</v>
      </c>
      <c r="B825" s="446" t="s">
        <v>346</v>
      </c>
      <c r="C825" s="446" t="s">
        <v>700</v>
      </c>
      <c r="D825" s="446" t="s">
        <v>701</v>
      </c>
      <c r="E825" s="450" t="s">
        <v>1008</v>
      </c>
      <c r="F825" s="449" t="s">
        <v>403</v>
      </c>
      <c r="G825" s="450" t="s">
        <v>404</v>
      </c>
      <c r="H825" s="450">
        <v>9</v>
      </c>
      <c r="I825" s="450" t="s">
        <v>101</v>
      </c>
      <c r="J825" s="459">
        <v>2650</v>
      </c>
      <c r="K825" s="460">
        <v>23850</v>
      </c>
      <c r="L825" s="463" t="s">
        <v>47</v>
      </c>
      <c r="M825" s="463"/>
      <c r="N825" s="463"/>
      <c r="O825" s="462"/>
    </row>
    <row r="826" hidden="1" customHeight="1" spans="1:15">
      <c r="A826" s="446">
        <v>675</v>
      </c>
      <c r="B826" s="446" t="s">
        <v>346</v>
      </c>
      <c r="C826" s="446" t="s">
        <v>700</v>
      </c>
      <c r="D826" s="446" t="s">
        <v>701</v>
      </c>
      <c r="E826" s="450" t="s">
        <v>1009</v>
      </c>
      <c r="F826" s="449" t="s">
        <v>403</v>
      </c>
      <c r="G826" s="450" t="s">
        <v>404</v>
      </c>
      <c r="H826" s="450">
        <v>20</v>
      </c>
      <c r="I826" s="450" t="s">
        <v>101</v>
      </c>
      <c r="J826" s="459">
        <v>135</v>
      </c>
      <c r="K826" s="460">
        <v>2700</v>
      </c>
      <c r="L826" s="463" t="s">
        <v>47</v>
      </c>
      <c r="M826" s="463"/>
      <c r="N826" s="463"/>
      <c r="O826" s="462"/>
    </row>
    <row r="827" hidden="1" customHeight="1" spans="1:15">
      <c r="A827" s="446">
        <v>676</v>
      </c>
      <c r="B827" s="446" t="s">
        <v>346</v>
      </c>
      <c r="C827" s="446" t="s">
        <v>700</v>
      </c>
      <c r="D827" s="446" t="s">
        <v>701</v>
      </c>
      <c r="E827" s="450" t="s">
        <v>1010</v>
      </c>
      <c r="F827" s="449" t="s">
        <v>403</v>
      </c>
      <c r="G827" s="450" t="s">
        <v>404</v>
      </c>
      <c r="H827" s="450">
        <v>20</v>
      </c>
      <c r="I827" s="450" t="s">
        <v>101</v>
      </c>
      <c r="J827" s="459">
        <v>100</v>
      </c>
      <c r="K827" s="460">
        <v>2000</v>
      </c>
      <c r="L827" s="463" t="s">
        <v>47</v>
      </c>
      <c r="M827" s="463"/>
      <c r="N827" s="463"/>
      <c r="O827" s="462"/>
    </row>
    <row r="828" hidden="1" customHeight="1" spans="1:15">
      <c r="A828" s="446">
        <v>677</v>
      </c>
      <c r="B828" s="446" t="s">
        <v>346</v>
      </c>
      <c r="C828" s="446" t="s">
        <v>700</v>
      </c>
      <c r="D828" s="446" t="s">
        <v>701</v>
      </c>
      <c r="E828" s="450" t="s">
        <v>1011</v>
      </c>
      <c r="F828" s="449" t="s">
        <v>403</v>
      </c>
      <c r="G828" s="450" t="s">
        <v>404</v>
      </c>
      <c r="H828" s="450">
        <v>10</v>
      </c>
      <c r="I828" s="450" t="s">
        <v>704</v>
      </c>
      <c r="J828" s="459">
        <v>40</v>
      </c>
      <c r="K828" s="460">
        <v>400</v>
      </c>
      <c r="L828" s="463" t="s">
        <v>47</v>
      </c>
      <c r="M828" s="463"/>
      <c r="N828" s="463"/>
      <c r="O828" s="462"/>
    </row>
    <row r="829" hidden="1" customHeight="1" spans="1:15">
      <c r="A829" s="446">
        <v>678</v>
      </c>
      <c r="B829" s="446" t="s">
        <v>346</v>
      </c>
      <c r="C829" s="446" t="s">
        <v>700</v>
      </c>
      <c r="D829" s="446" t="s">
        <v>701</v>
      </c>
      <c r="E829" s="450" t="s">
        <v>1012</v>
      </c>
      <c r="F829" s="449" t="s">
        <v>403</v>
      </c>
      <c r="G829" s="450" t="s">
        <v>404</v>
      </c>
      <c r="H829" s="450">
        <v>20</v>
      </c>
      <c r="I829" s="450" t="s">
        <v>135</v>
      </c>
      <c r="J829" s="459">
        <v>98</v>
      </c>
      <c r="K829" s="460">
        <v>1960</v>
      </c>
      <c r="L829" s="463" t="s">
        <v>47</v>
      </c>
      <c r="M829" s="463"/>
      <c r="N829" s="463"/>
      <c r="O829" s="462"/>
    </row>
    <row r="830" hidden="1" customHeight="1" spans="1:15">
      <c r="A830" s="446">
        <v>679</v>
      </c>
      <c r="B830" s="446" t="s">
        <v>346</v>
      </c>
      <c r="C830" s="446" t="s">
        <v>700</v>
      </c>
      <c r="D830" s="446" t="s">
        <v>701</v>
      </c>
      <c r="E830" s="450" t="s">
        <v>1013</v>
      </c>
      <c r="F830" s="449" t="s">
        <v>403</v>
      </c>
      <c r="G830" s="450" t="s">
        <v>404</v>
      </c>
      <c r="H830" s="450">
        <v>10</v>
      </c>
      <c r="I830" s="450" t="s">
        <v>101</v>
      </c>
      <c r="J830" s="459">
        <v>20</v>
      </c>
      <c r="K830" s="460">
        <v>200</v>
      </c>
      <c r="L830" s="463" t="s">
        <v>47</v>
      </c>
      <c r="M830" s="463"/>
      <c r="N830" s="463"/>
      <c r="O830" s="462"/>
    </row>
    <row r="831" hidden="1" customHeight="1" spans="1:15">
      <c r="A831" s="446">
        <v>680</v>
      </c>
      <c r="B831" s="446" t="s">
        <v>346</v>
      </c>
      <c r="C831" s="446" t="s">
        <v>700</v>
      </c>
      <c r="D831" s="446" t="s">
        <v>701</v>
      </c>
      <c r="E831" s="450" t="s">
        <v>1014</v>
      </c>
      <c r="F831" s="449" t="s">
        <v>403</v>
      </c>
      <c r="G831" s="450" t="s">
        <v>404</v>
      </c>
      <c r="H831" s="450">
        <v>30</v>
      </c>
      <c r="I831" s="450" t="s">
        <v>101</v>
      </c>
      <c r="J831" s="459">
        <v>6.4</v>
      </c>
      <c r="K831" s="460">
        <v>192</v>
      </c>
      <c r="L831" s="463" t="s">
        <v>47</v>
      </c>
      <c r="M831" s="463"/>
      <c r="N831" s="463"/>
      <c r="O831" s="462"/>
    </row>
    <row r="832" hidden="1" customHeight="1" spans="1:15">
      <c r="A832" s="446">
        <v>681</v>
      </c>
      <c r="B832" s="446" t="s">
        <v>346</v>
      </c>
      <c r="C832" s="446" t="s">
        <v>700</v>
      </c>
      <c r="D832" s="446" t="s">
        <v>701</v>
      </c>
      <c r="E832" s="450" t="s">
        <v>1015</v>
      </c>
      <c r="F832" s="449" t="s">
        <v>403</v>
      </c>
      <c r="G832" s="450" t="s">
        <v>404</v>
      </c>
      <c r="H832" s="450">
        <v>30</v>
      </c>
      <c r="I832" s="450" t="s">
        <v>101</v>
      </c>
      <c r="J832" s="459">
        <v>12</v>
      </c>
      <c r="K832" s="460">
        <v>360</v>
      </c>
      <c r="L832" s="463" t="s">
        <v>47</v>
      </c>
      <c r="M832" s="463"/>
      <c r="N832" s="463"/>
      <c r="O832" s="462"/>
    </row>
    <row r="833" hidden="1" customHeight="1" spans="1:15">
      <c r="A833" s="446">
        <v>682</v>
      </c>
      <c r="B833" s="446" t="s">
        <v>346</v>
      </c>
      <c r="C833" s="446" t="s">
        <v>700</v>
      </c>
      <c r="D833" s="446" t="s">
        <v>701</v>
      </c>
      <c r="E833" s="450" t="s">
        <v>1016</v>
      </c>
      <c r="F833" s="449" t="s">
        <v>403</v>
      </c>
      <c r="G833" s="450" t="s">
        <v>404</v>
      </c>
      <c r="H833" s="450">
        <v>20</v>
      </c>
      <c r="I833" s="450" t="s">
        <v>101</v>
      </c>
      <c r="J833" s="459">
        <v>83</v>
      </c>
      <c r="K833" s="460">
        <v>1660</v>
      </c>
      <c r="L833" s="463" t="s">
        <v>47</v>
      </c>
      <c r="M833" s="463"/>
      <c r="N833" s="463"/>
      <c r="O833" s="462"/>
    </row>
    <row r="834" hidden="1" customHeight="1" spans="1:15">
      <c r="A834" s="446">
        <v>683</v>
      </c>
      <c r="B834" s="446" t="s">
        <v>346</v>
      </c>
      <c r="C834" s="446" t="s">
        <v>700</v>
      </c>
      <c r="D834" s="446" t="s">
        <v>701</v>
      </c>
      <c r="E834" s="450" t="s">
        <v>1017</v>
      </c>
      <c r="F834" s="449" t="s">
        <v>403</v>
      </c>
      <c r="G834" s="450" t="s">
        <v>404</v>
      </c>
      <c r="H834" s="450">
        <v>10</v>
      </c>
      <c r="I834" s="450" t="s">
        <v>703</v>
      </c>
      <c r="J834" s="459">
        <v>108</v>
      </c>
      <c r="K834" s="460">
        <v>1080</v>
      </c>
      <c r="L834" s="463" t="s">
        <v>47</v>
      </c>
      <c r="M834" s="463"/>
      <c r="N834" s="463"/>
      <c r="O834" s="462"/>
    </row>
    <row r="835" hidden="1" customHeight="1" spans="1:15">
      <c r="A835" s="446">
        <v>684</v>
      </c>
      <c r="B835" s="446" t="s">
        <v>346</v>
      </c>
      <c r="C835" s="446" t="s">
        <v>700</v>
      </c>
      <c r="D835" s="446" t="s">
        <v>701</v>
      </c>
      <c r="E835" s="450" t="s">
        <v>1018</v>
      </c>
      <c r="F835" s="449" t="s">
        <v>403</v>
      </c>
      <c r="G835" s="450" t="s">
        <v>404</v>
      </c>
      <c r="H835" s="450">
        <v>200</v>
      </c>
      <c r="I835" s="450" t="s">
        <v>101</v>
      </c>
      <c r="J835" s="459">
        <v>1</v>
      </c>
      <c r="K835" s="460">
        <v>200</v>
      </c>
      <c r="L835" s="463" t="s">
        <v>47</v>
      </c>
      <c r="M835" s="463"/>
      <c r="N835" s="463"/>
      <c r="O835" s="462"/>
    </row>
    <row r="836" hidden="1" customHeight="1" spans="1:15">
      <c r="A836" s="446">
        <v>685</v>
      </c>
      <c r="B836" s="446" t="s">
        <v>346</v>
      </c>
      <c r="C836" s="446" t="s">
        <v>700</v>
      </c>
      <c r="D836" s="446" t="s">
        <v>701</v>
      </c>
      <c r="E836" s="450" t="s">
        <v>1019</v>
      </c>
      <c r="F836" s="449" t="s">
        <v>403</v>
      </c>
      <c r="G836" s="450" t="s">
        <v>404</v>
      </c>
      <c r="H836" s="450">
        <v>20</v>
      </c>
      <c r="I836" s="450" t="s">
        <v>101</v>
      </c>
      <c r="J836" s="459">
        <v>85</v>
      </c>
      <c r="K836" s="460">
        <v>1700</v>
      </c>
      <c r="L836" s="463" t="s">
        <v>47</v>
      </c>
      <c r="M836" s="463"/>
      <c r="N836" s="463"/>
      <c r="O836" s="462"/>
    </row>
    <row r="837" hidden="1" customHeight="1" spans="1:15">
      <c r="A837" s="446">
        <v>686</v>
      </c>
      <c r="B837" s="446" t="s">
        <v>346</v>
      </c>
      <c r="C837" s="446" t="s">
        <v>700</v>
      </c>
      <c r="D837" s="446" t="s">
        <v>701</v>
      </c>
      <c r="E837" s="450" t="s">
        <v>1020</v>
      </c>
      <c r="F837" s="449" t="s">
        <v>403</v>
      </c>
      <c r="G837" s="450" t="s">
        <v>404</v>
      </c>
      <c r="H837" s="450">
        <v>20</v>
      </c>
      <c r="I837" s="450" t="s">
        <v>101</v>
      </c>
      <c r="J837" s="459">
        <v>48</v>
      </c>
      <c r="K837" s="460">
        <v>960</v>
      </c>
      <c r="L837" s="463" t="s">
        <v>47</v>
      </c>
      <c r="M837" s="463"/>
      <c r="N837" s="463"/>
      <c r="O837" s="462"/>
    </row>
    <row r="838" hidden="1" customHeight="1" spans="1:15">
      <c r="A838" s="446">
        <v>687</v>
      </c>
      <c r="B838" s="446" t="s">
        <v>346</v>
      </c>
      <c r="C838" s="446" t="s">
        <v>700</v>
      </c>
      <c r="D838" s="446" t="s">
        <v>701</v>
      </c>
      <c r="E838" s="450" t="s">
        <v>1021</v>
      </c>
      <c r="F838" s="449" t="s">
        <v>403</v>
      </c>
      <c r="G838" s="450" t="s">
        <v>404</v>
      </c>
      <c r="H838" s="450">
        <v>20</v>
      </c>
      <c r="I838" s="450" t="s">
        <v>135</v>
      </c>
      <c r="J838" s="459">
        <v>30</v>
      </c>
      <c r="K838" s="460">
        <v>600</v>
      </c>
      <c r="L838" s="463" t="s">
        <v>47</v>
      </c>
      <c r="M838" s="463"/>
      <c r="N838" s="463"/>
      <c r="O838" s="462"/>
    </row>
    <row r="839" hidden="1" customHeight="1" spans="1:15">
      <c r="A839" s="446">
        <v>688</v>
      </c>
      <c r="B839" s="446" t="s">
        <v>346</v>
      </c>
      <c r="C839" s="446" t="s">
        <v>700</v>
      </c>
      <c r="D839" s="446" t="s">
        <v>701</v>
      </c>
      <c r="E839" s="450" t="s">
        <v>1022</v>
      </c>
      <c r="F839" s="449" t="s">
        <v>403</v>
      </c>
      <c r="G839" s="450" t="s">
        <v>404</v>
      </c>
      <c r="H839" s="450">
        <v>30</v>
      </c>
      <c r="I839" s="450" t="s">
        <v>101</v>
      </c>
      <c r="J839" s="459">
        <v>11.2</v>
      </c>
      <c r="K839" s="460">
        <v>336</v>
      </c>
      <c r="L839" s="463" t="s">
        <v>47</v>
      </c>
      <c r="M839" s="463"/>
      <c r="N839" s="463"/>
      <c r="O839" s="462"/>
    </row>
    <row r="840" hidden="1" customHeight="1" spans="1:15">
      <c r="A840" s="446">
        <v>689</v>
      </c>
      <c r="B840" s="446" t="s">
        <v>346</v>
      </c>
      <c r="C840" s="446" t="s">
        <v>700</v>
      </c>
      <c r="D840" s="446" t="s">
        <v>701</v>
      </c>
      <c r="E840" s="450" t="s">
        <v>1023</v>
      </c>
      <c r="F840" s="449" t="s">
        <v>403</v>
      </c>
      <c r="G840" s="450" t="s">
        <v>404</v>
      </c>
      <c r="H840" s="450">
        <v>20</v>
      </c>
      <c r="I840" s="450" t="s">
        <v>704</v>
      </c>
      <c r="J840" s="459">
        <v>52.5</v>
      </c>
      <c r="K840" s="460">
        <v>1050</v>
      </c>
      <c r="L840" s="463" t="s">
        <v>47</v>
      </c>
      <c r="M840" s="463"/>
      <c r="N840" s="463"/>
      <c r="O840" s="462"/>
    </row>
    <row r="841" hidden="1" customHeight="1" spans="1:15">
      <c r="A841" s="446">
        <v>690</v>
      </c>
      <c r="B841" s="446" t="s">
        <v>346</v>
      </c>
      <c r="C841" s="446" t="s">
        <v>700</v>
      </c>
      <c r="D841" s="446" t="s">
        <v>701</v>
      </c>
      <c r="E841" s="450" t="s">
        <v>1024</v>
      </c>
      <c r="F841" s="449" t="s">
        <v>403</v>
      </c>
      <c r="G841" s="450" t="s">
        <v>404</v>
      </c>
      <c r="H841" s="450">
        <v>30</v>
      </c>
      <c r="I841" s="450" t="s">
        <v>101</v>
      </c>
      <c r="J841" s="459">
        <v>16.4</v>
      </c>
      <c r="K841" s="460">
        <v>492</v>
      </c>
      <c r="L841" s="463" t="s">
        <v>47</v>
      </c>
      <c r="M841" s="463"/>
      <c r="N841" s="463"/>
      <c r="O841" s="462"/>
    </row>
    <row r="842" hidden="1" customHeight="1" spans="1:15">
      <c r="A842" s="446">
        <v>691</v>
      </c>
      <c r="B842" s="446" t="s">
        <v>346</v>
      </c>
      <c r="C842" s="446" t="s">
        <v>700</v>
      </c>
      <c r="D842" s="446" t="s">
        <v>701</v>
      </c>
      <c r="E842" s="450" t="s">
        <v>1025</v>
      </c>
      <c r="F842" s="449" t="s">
        <v>403</v>
      </c>
      <c r="G842" s="450" t="s">
        <v>404</v>
      </c>
      <c r="H842" s="450">
        <v>20</v>
      </c>
      <c r="I842" s="450" t="s">
        <v>101</v>
      </c>
      <c r="J842" s="459">
        <v>26.2</v>
      </c>
      <c r="K842" s="460">
        <v>524</v>
      </c>
      <c r="L842" s="463" t="s">
        <v>47</v>
      </c>
      <c r="M842" s="463"/>
      <c r="N842" s="463"/>
      <c r="O842" s="462"/>
    </row>
    <row r="843" hidden="1" customHeight="1" spans="1:15">
      <c r="A843" s="446">
        <v>692</v>
      </c>
      <c r="B843" s="446" t="s">
        <v>346</v>
      </c>
      <c r="C843" s="446" t="s">
        <v>700</v>
      </c>
      <c r="D843" s="446" t="s">
        <v>701</v>
      </c>
      <c r="E843" s="450" t="s">
        <v>1026</v>
      </c>
      <c r="F843" s="449" t="s">
        <v>403</v>
      </c>
      <c r="G843" s="450" t="s">
        <v>404</v>
      </c>
      <c r="H843" s="450">
        <v>30</v>
      </c>
      <c r="I843" s="450" t="s">
        <v>101</v>
      </c>
      <c r="J843" s="459">
        <v>13.6</v>
      </c>
      <c r="K843" s="460">
        <v>408</v>
      </c>
      <c r="L843" s="463" t="s">
        <v>47</v>
      </c>
      <c r="M843" s="463"/>
      <c r="N843" s="463"/>
      <c r="O843" s="462"/>
    </row>
    <row r="844" hidden="1" customHeight="1" spans="1:15">
      <c r="A844" s="446">
        <v>693</v>
      </c>
      <c r="B844" s="446" t="s">
        <v>346</v>
      </c>
      <c r="C844" s="446" t="s">
        <v>700</v>
      </c>
      <c r="D844" s="446" t="s">
        <v>701</v>
      </c>
      <c r="E844" s="450" t="s">
        <v>1027</v>
      </c>
      <c r="F844" s="449" t="s">
        <v>403</v>
      </c>
      <c r="G844" s="450" t="s">
        <v>404</v>
      </c>
      <c r="H844" s="450">
        <v>30</v>
      </c>
      <c r="I844" s="450" t="s">
        <v>101</v>
      </c>
      <c r="J844" s="459">
        <v>11</v>
      </c>
      <c r="K844" s="460">
        <v>330</v>
      </c>
      <c r="L844" s="463" t="s">
        <v>47</v>
      </c>
      <c r="M844" s="463"/>
      <c r="N844" s="463"/>
      <c r="O844" s="462"/>
    </row>
    <row r="845" hidden="1" customHeight="1" spans="1:15">
      <c r="A845" s="446">
        <v>694</v>
      </c>
      <c r="B845" s="446" t="s">
        <v>346</v>
      </c>
      <c r="C845" s="446" t="s">
        <v>700</v>
      </c>
      <c r="D845" s="446" t="s">
        <v>701</v>
      </c>
      <c r="E845" s="450" t="s">
        <v>1028</v>
      </c>
      <c r="F845" s="449" t="s">
        <v>403</v>
      </c>
      <c r="G845" s="450" t="s">
        <v>404</v>
      </c>
      <c r="H845" s="450">
        <v>20</v>
      </c>
      <c r="I845" s="450" t="s">
        <v>101</v>
      </c>
      <c r="J845" s="459">
        <v>60</v>
      </c>
      <c r="K845" s="460">
        <v>1200</v>
      </c>
      <c r="L845" s="463" t="s">
        <v>47</v>
      </c>
      <c r="M845" s="463"/>
      <c r="N845" s="463"/>
      <c r="O845" s="462"/>
    </row>
    <row r="846" hidden="1" customHeight="1" spans="1:15">
      <c r="A846" s="446">
        <v>695</v>
      </c>
      <c r="B846" s="446" t="s">
        <v>346</v>
      </c>
      <c r="C846" s="446" t="s">
        <v>700</v>
      </c>
      <c r="D846" s="446" t="s">
        <v>701</v>
      </c>
      <c r="E846" s="450" t="s">
        <v>1029</v>
      </c>
      <c r="F846" s="449" t="s">
        <v>403</v>
      </c>
      <c r="G846" s="450" t="s">
        <v>404</v>
      </c>
      <c r="H846" s="450">
        <v>30</v>
      </c>
      <c r="I846" s="450" t="s">
        <v>101</v>
      </c>
      <c r="J846" s="459">
        <v>9.6</v>
      </c>
      <c r="K846" s="460">
        <v>288</v>
      </c>
      <c r="L846" s="463" t="s">
        <v>47</v>
      </c>
      <c r="M846" s="463"/>
      <c r="N846" s="463"/>
      <c r="O846" s="462"/>
    </row>
    <row r="847" hidden="1" customHeight="1" spans="1:15">
      <c r="A847" s="446">
        <v>696</v>
      </c>
      <c r="B847" s="446" t="s">
        <v>346</v>
      </c>
      <c r="C847" s="446" t="s">
        <v>700</v>
      </c>
      <c r="D847" s="446" t="s">
        <v>701</v>
      </c>
      <c r="E847" s="450" t="s">
        <v>1030</v>
      </c>
      <c r="F847" s="449" t="s">
        <v>403</v>
      </c>
      <c r="G847" s="450" t="s">
        <v>404</v>
      </c>
      <c r="H847" s="450">
        <v>10</v>
      </c>
      <c r="I847" s="450" t="s">
        <v>704</v>
      </c>
      <c r="J847" s="459">
        <v>295</v>
      </c>
      <c r="K847" s="460">
        <v>2950</v>
      </c>
      <c r="L847" s="463" t="s">
        <v>47</v>
      </c>
      <c r="M847" s="463"/>
      <c r="N847" s="463"/>
      <c r="O847" s="462"/>
    </row>
    <row r="848" hidden="1" customHeight="1" spans="1:15">
      <c r="A848" s="446">
        <v>697</v>
      </c>
      <c r="B848" s="446" t="s">
        <v>346</v>
      </c>
      <c r="C848" s="446" t="s">
        <v>700</v>
      </c>
      <c r="D848" s="446" t="s">
        <v>701</v>
      </c>
      <c r="E848" s="450" t="s">
        <v>1031</v>
      </c>
      <c r="F848" s="449" t="s">
        <v>403</v>
      </c>
      <c r="G848" s="450" t="s">
        <v>404</v>
      </c>
      <c r="H848" s="450">
        <v>20</v>
      </c>
      <c r="I848" s="450" t="s">
        <v>704</v>
      </c>
      <c r="J848" s="459">
        <v>80</v>
      </c>
      <c r="K848" s="460">
        <v>1600</v>
      </c>
      <c r="L848" s="463" t="s">
        <v>47</v>
      </c>
      <c r="M848" s="463"/>
      <c r="N848" s="463"/>
      <c r="O848" s="462"/>
    </row>
    <row r="849" hidden="1" customHeight="1" spans="1:15">
      <c r="A849" s="446">
        <v>698</v>
      </c>
      <c r="B849" s="446" t="s">
        <v>346</v>
      </c>
      <c r="C849" s="446" t="s">
        <v>700</v>
      </c>
      <c r="D849" s="446" t="s">
        <v>701</v>
      </c>
      <c r="E849" s="450" t="s">
        <v>1032</v>
      </c>
      <c r="F849" s="449" t="s">
        <v>403</v>
      </c>
      <c r="G849" s="450" t="s">
        <v>404</v>
      </c>
      <c r="H849" s="450">
        <v>20</v>
      </c>
      <c r="I849" s="450" t="s">
        <v>704</v>
      </c>
      <c r="J849" s="459">
        <v>35</v>
      </c>
      <c r="K849" s="460">
        <v>700</v>
      </c>
      <c r="L849" s="463" t="s">
        <v>47</v>
      </c>
      <c r="M849" s="463"/>
      <c r="N849" s="463"/>
      <c r="O849" s="462"/>
    </row>
    <row r="850" hidden="1" customHeight="1" spans="1:15">
      <c r="A850" s="446">
        <v>699</v>
      </c>
      <c r="B850" s="446" t="s">
        <v>346</v>
      </c>
      <c r="C850" s="446" t="s">
        <v>700</v>
      </c>
      <c r="D850" s="446" t="s">
        <v>701</v>
      </c>
      <c r="E850" s="450" t="s">
        <v>1033</v>
      </c>
      <c r="F850" s="449" t="s">
        <v>403</v>
      </c>
      <c r="G850" s="450" t="s">
        <v>404</v>
      </c>
      <c r="H850" s="450">
        <v>15</v>
      </c>
      <c r="I850" s="450" t="s">
        <v>704</v>
      </c>
      <c r="J850" s="459">
        <v>72</v>
      </c>
      <c r="K850" s="460">
        <v>1080</v>
      </c>
      <c r="L850" s="463" t="s">
        <v>47</v>
      </c>
      <c r="M850" s="463"/>
      <c r="N850" s="463"/>
      <c r="O850" s="462"/>
    </row>
    <row r="851" hidden="1" customHeight="1" spans="1:15">
      <c r="A851" s="446">
        <v>700</v>
      </c>
      <c r="B851" s="446" t="s">
        <v>346</v>
      </c>
      <c r="C851" s="446" t="s">
        <v>700</v>
      </c>
      <c r="D851" s="446" t="s">
        <v>701</v>
      </c>
      <c r="E851" s="450" t="s">
        <v>1034</v>
      </c>
      <c r="F851" s="449" t="s">
        <v>403</v>
      </c>
      <c r="G851" s="450" t="s">
        <v>404</v>
      </c>
      <c r="H851" s="450">
        <v>25</v>
      </c>
      <c r="I851" s="450" t="s">
        <v>101</v>
      </c>
      <c r="J851" s="459">
        <v>12.8</v>
      </c>
      <c r="K851" s="460">
        <v>320</v>
      </c>
      <c r="L851" s="463" t="s">
        <v>47</v>
      </c>
      <c r="M851" s="463"/>
      <c r="N851" s="463"/>
      <c r="O851" s="462"/>
    </row>
    <row r="852" hidden="1" customHeight="1" spans="1:15">
      <c r="A852" s="446">
        <v>701</v>
      </c>
      <c r="B852" s="446" t="s">
        <v>346</v>
      </c>
      <c r="C852" s="446" t="s">
        <v>700</v>
      </c>
      <c r="D852" s="446" t="s">
        <v>701</v>
      </c>
      <c r="E852" s="450" t="s">
        <v>1035</v>
      </c>
      <c r="F852" s="449" t="s">
        <v>403</v>
      </c>
      <c r="G852" s="450" t="s">
        <v>404</v>
      </c>
      <c r="H852" s="450">
        <v>30</v>
      </c>
      <c r="I852" s="450" t="s">
        <v>101</v>
      </c>
      <c r="J852" s="459">
        <v>2.2</v>
      </c>
      <c r="K852" s="460">
        <v>66</v>
      </c>
      <c r="L852" s="463" t="s">
        <v>47</v>
      </c>
      <c r="M852" s="463"/>
      <c r="N852" s="463"/>
      <c r="O852" s="462"/>
    </row>
    <row r="853" hidden="1" customHeight="1" spans="1:15">
      <c r="A853" s="446">
        <v>702</v>
      </c>
      <c r="B853" s="446" t="s">
        <v>346</v>
      </c>
      <c r="C853" s="446" t="s">
        <v>700</v>
      </c>
      <c r="D853" s="446" t="s">
        <v>701</v>
      </c>
      <c r="E853" s="450" t="s">
        <v>1036</v>
      </c>
      <c r="F853" s="449" t="s">
        <v>403</v>
      </c>
      <c r="G853" s="450" t="s">
        <v>404</v>
      </c>
      <c r="H853" s="450">
        <v>30</v>
      </c>
      <c r="I853" s="450" t="s">
        <v>745</v>
      </c>
      <c r="J853" s="459">
        <v>2.5</v>
      </c>
      <c r="K853" s="460">
        <v>75</v>
      </c>
      <c r="L853" s="463" t="s">
        <v>47</v>
      </c>
      <c r="M853" s="463"/>
      <c r="N853" s="463"/>
      <c r="O853" s="462"/>
    </row>
    <row r="854" hidden="1" customHeight="1" spans="1:15">
      <c r="A854" s="446">
        <v>703</v>
      </c>
      <c r="B854" s="446" t="s">
        <v>346</v>
      </c>
      <c r="C854" s="446" t="s">
        <v>700</v>
      </c>
      <c r="D854" s="446" t="s">
        <v>701</v>
      </c>
      <c r="E854" s="450" t="s">
        <v>1037</v>
      </c>
      <c r="F854" s="449" t="s">
        <v>403</v>
      </c>
      <c r="G854" s="450" t="s">
        <v>404</v>
      </c>
      <c r="H854" s="450">
        <v>100</v>
      </c>
      <c r="I854" s="450" t="s">
        <v>745</v>
      </c>
      <c r="J854" s="459">
        <v>4</v>
      </c>
      <c r="K854" s="460">
        <v>400</v>
      </c>
      <c r="L854" s="463" t="s">
        <v>47</v>
      </c>
      <c r="M854" s="463"/>
      <c r="N854" s="463"/>
      <c r="O854" s="462"/>
    </row>
    <row r="855" hidden="1" customHeight="1" spans="1:15">
      <c r="A855" s="446">
        <v>704</v>
      </c>
      <c r="B855" s="446" t="s">
        <v>346</v>
      </c>
      <c r="C855" s="446" t="s">
        <v>700</v>
      </c>
      <c r="D855" s="446" t="s">
        <v>701</v>
      </c>
      <c r="E855" s="450" t="s">
        <v>1038</v>
      </c>
      <c r="F855" s="449" t="s">
        <v>403</v>
      </c>
      <c r="G855" s="450" t="s">
        <v>404</v>
      </c>
      <c r="H855" s="450">
        <v>50</v>
      </c>
      <c r="I855" s="450" t="s">
        <v>101</v>
      </c>
      <c r="J855" s="459">
        <v>14</v>
      </c>
      <c r="K855" s="460">
        <v>700</v>
      </c>
      <c r="L855" s="463" t="s">
        <v>47</v>
      </c>
      <c r="M855" s="463"/>
      <c r="N855" s="463"/>
      <c r="O855" s="462"/>
    </row>
    <row r="856" hidden="1" customHeight="1" spans="1:15">
      <c r="A856" s="446">
        <v>705</v>
      </c>
      <c r="B856" s="446" t="s">
        <v>346</v>
      </c>
      <c r="C856" s="446" t="s">
        <v>700</v>
      </c>
      <c r="D856" s="446" t="s">
        <v>701</v>
      </c>
      <c r="E856" s="450" t="s">
        <v>1039</v>
      </c>
      <c r="F856" s="449" t="s">
        <v>403</v>
      </c>
      <c r="G856" s="450" t="s">
        <v>404</v>
      </c>
      <c r="H856" s="450">
        <v>25</v>
      </c>
      <c r="I856" s="450" t="s">
        <v>101</v>
      </c>
      <c r="J856" s="459">
        <v>13</v>
      </c>
      <c r="K856" s="460">
        <v>325</v>
      </c>
      <c r="L856" s="463" t="s">
        <v>47</v>
      </c>
      <c r="M856" s="463"/>
      <c r="N856" s="463"/>
      <c r="O856" s="462"/>
    </row>
    <row r="857" hidden="1" customHeight="1" spans="1:15">
      <c r="A857" s="446">
        <v>706</v>
      </c>
      <c r="B857" s="446" t="s">
        <v>346</v>
      </c>
      <c r="C857" s="446" t="s">
        <v>700</v>
      </c>
      <c r="D857" s="446" t="s">
        <v>701</v>
      </c>
      <c r="E857" s="450" t="s">
        <v>1040</v>
      </c>
      <c r="F857" s="449" t="s">
        <v>403</v>
      </c>
      <c r="G857" s="450" t="s">
        <v>404</v>
      </c>
      <c r="H857" s="450">
        <v>20</v>
      </c>
      <c r="I857" s="450" t="s">
        <v>101</v>
      </c>
      <c r="J857" s="459">
        <v>54.3</v>
      </c>
      <c r="K857" s="460">
        <v>1086</v>
      </c>
      <c r="L857" s="463" t="s">
        <v>47</v>
      </c>
      <c r="M857" s="463"/>
      <c r="N857" s="463"/>
      <c r="O857" s="462"/>
    </row>
    <row r="858" hidden="1" customHeight="1" spans="1:15">
      <c r="A858" s="446">
        <v>707</v>
      </c>
      <c r="B858" s="446" t="s">
        <v>346</v>
      </c>
      <c r="C858" s="446" t="s">
        <v>700</v>
      </c>
      <c r="D858" s="446" t="s">
        <v>701</v>
      </c>
      <c r="E858" s="450" t="s">
        <v>1041</v>
      </c>
      <c r="F858" s="449" t="s">
        <v>403</v>
      </c>
      <c r="G858" s="450" t="s">
        <v>404</v>
      </c>
      <c r="H858" s="450">
        <v>10</v>
      </c>
      <c r="I858" s="450" t="s">
        <v>101</v>
      </c>
      <c r="J858" s="459">
        <v>92.8</v>
      </c>
      <c r="K858" s="460">
        <v>928</v>
      </c>
      <c r="L858" s="463" t="s">
        <v>47</v>
      </c>
      <c r="M858" s="463"/>
      <c r="N858" s="463"/>
      <c r="O858" s="462"/>
    </row>
    <row r="859" hidden="1" customHeight="1" spans="1:15">
      <c r="A859" s="446">
        <v>708</v>
      </c>
      <c r="B859" s="446" t="s">
        <v>346</v>
      </c>
      <c r="C859" s="446" t="s">
        <v>700</v>
      </c>
      <c r="D859" s="446" t="s">
        <v>701</v>
      </c>
      <c r="E859" s="450" t="s">
        <v>1042</v>
      </c>
      <c r="F859" s="449" t="s">
        <v>403</v>
      </c>
      <c r="G859" s="450" t="s">
        <v>404</v>
      </c>
      <c r="H859" s="450">
        <v>20</v>
      </c>
      <c r="I859" s="450" t="s">
        <v>703</v>
      </c>
      <c r="J859" s="459">
        <v>80</v>
      </c>
      <c r="K859" s="460">
        <v>1600</v>
      </c>
      <c r="L859" s="463" t="s">
        <v>47</v>
      </c>
      <c r="M859" s="463"/>
      <c r="N859" s="463"/>
      <c r="O859" s="462"/>
    </row>
    <row r="860" hidden="1" customHeight="1" spans="1:15">
      <c r="A860" s="446">
        <v>709</v>
      </c>
      <c r="B860" s="446" t="s">
        <v>346</v>
      </c>
      <c r="C860" s="446" t="s">
        <v>700</v>
      </c>
      <c r="D860" s="446" t="s">
        <v>701</v>
      </c>
      <c r="E860" s="450" t="s">
        <v>1043</v>
      </c>
      <c r="F860" s="449" t="s">
        <v>403</v>
      </c>
      <c r="G860" s="450" t="s">
        <v>404</v>
      </c>
      <c r="H860" s="450">
        <v>30</v>
      </c>
      <c r="I860" s="450" t="s">
        <v>863</v>
      </c>
      <c r="J860" s="459">
        <v>65.3</v>
      </c>
      <c r="K860" s="460">
        <v>1959</v>
      </c>
      <c r="L860" s="463" t="s">
        <v>47</v>
      </c>
      <c r="M860" s="463"/>
      <c r="N860" s="463"/>
      <c r="O860" s="462"/>
    </row>
    <row r="861" hidden="1" customHeight="1" spans="1:15">
      <c r="A861" s="446">
        <v>710</v>
      </c>
      <c r="B861" s="446" t="s">
        <v>346</v>
      </c>
      <c r="C861" s="446" t="s">
        <v>700</v>
      </c>
      <c r="D861" s="446" t="s">
        <v>701</v>
      </c>
      <c r="E861" s="450" t="s">
        <v>1044</v>
      </c>
      <c r="F861" s="449" t="s">
        <v>403</v>
      </c>
      <c r="G861" s="450" t="s">
        <v>404</v>
      </c>
      <c r="H861" s="450">
        <v>30</v>
      </c>
      <c r="I861" s="450" t="s">
        <v>101</v>
      </c>
      <c r="J861" s="459">
        <v>22</v>
      </c>
      <c r="K861" s="460">
        <v>660</v>
      </c>
      <c r="L861" s="463" t="s">
        <v>47</v>
      </c>
      <c r="M861" s="463"/>
      <c r="N861" s="463"/>
      <c r="O861" s="462"/>
    </row>
    <row r="862" hidden="1" customHeight="1" spans="1:15">
      <c r="A862" s="446">
        <v>711</v>
      </c>
      <c r="B862" s="446" t="s">
        <v>346</v>
      </c>
      <c r="C862" s="446" t="s">
        <v>700</v>
      </c>
      <c r="D862" s="446" t="s">
        <v>701</v>
      </c>
      <c r="E862" s="450" t="s">
        <v>1044</v>
      </c>
      <c r="F862" s="449" t="s">
        <v>403</v>
      </c>
      <c r="G862" s="450" t="s">
        <v>404</v>
      </c>
      <c r="H862" s="450">
        <v>50</v>
      </c>
      <c r="I862" s="450" t="s">
        <v>101</v>
      </c>
      <c r="J862" s="459">
        <v>19</v>
      </c>
      <c r="K862" s="460">
        <v>950</v>
      </c>
      <c r="L862" s="463" t="s">
        <v>47</v>
      </c>
      <c r="M862" s="463"/>
      <c r="N862" s="463"/>
      <c r="O862" s="462"/>
    </row>
    <row r="863" hidden="1" customHeight="1" spans="1:15">
      <c r="A863" s="446">
        <v>712</v>
      </c>
      <c r="B863" s="446" t="s">
        <v>346</v>
      </c>
      <c r="C863" s="446" t="s">
        <v>700</v>
      </c>
      <c r="D863" s="446" t="s">
        <v>701</v>
      </c>
      <c r="E863" s="450" t="s">
        <v>1044</v>
      </c>
      <c r="F863" s="449" t="s">
        <v>403</v>
      </c>
      <c r="G863" s="450" t="s">
        <v>404</v>
      </c>
      <c r="H863" s="450">
        <v>50</v>
      </c>
      <c r="I863" s="450" t="s">
        <v>101</v>
      </c>
      <c r="J863" s="459">
        <v>19</v>
      </c>
      <c r="K863" s="460">
        <v>950</v>
      </c>
      <c r="L863" s="463" t="s">
        <v>47</v>
      </c>
      <c r="M863" s="463"/>
      <c r="N863" s="463"/>
      <c r="O863" s="462"/>
    </row>
    <row r="864" hidden="1" customHeight="1" spans="1:15">
      <c r="A864" s="446">
        <v>713</v>
      </c>
      <c r="B864" s="446" t="s">
        <v>346</v>
      </c>
      <c r="C864" s="446" t="s">
        <v>700</v>
      </c>
      <c r="D864" s="446" t="s">
        <v>701</v>
      </c>
      <c r="E864" s="450" t="s">
        <v>1045</v>
      </c>
      <c r="F864" s="449" t="s">
        <v>403</v>
      </c>
      <c r="G864" s="450" t="s">
        <v>404</v>
      </c>
      <c r="H864" s="450">
        <v>20</v>
      </c>
      <c r="I864" s="450" t="s">
        <v>711</v>
      </c>
      <c r="J864" s="459">
        <v>165</v>
      </c>
      <c r="K864" s="460">
        <v>3300</v>
      </c>
      <c r="L864" s="463" t="s">
        <v>47</v>
      </c>
      <c r="M864" s="463"/>
      <c r="N864" s="463"/>
      <c r="O864" s="462"/>
    </row>
    <row r="865" hidden="1" customHeight="1" spans="1:15">
      <c r="A865" s="446">
        <v>714</v>
      </c>
      <c r="B865" s="446" t="s">
        <v>346</v>
      </c>
      <c r="C865" s="446" t="s">
        <v>700</v>
      </c>
      <c r="D865" s="446" t="s">
        <v>701</v>
      </c>
      <c r="E865" s="450" t="s">
        <v>1046</v>
      </c>
      <c r="F865" s="449" t="s">
        <v>403</v>
      </c>
      <c r="G865" s="450" t="s">
        <v>404</v>
      </c>
      <c r="H865" s="450">
        <v>30</v>
      </c>
      <c r="I865" s="450" t="s">
        <v>101</v>
      </c>
      <c r="J865" s="459">
        <v>29</v>
      </c>
      <c r="K865" s="460">
        <v>870</v>
      </c>
      <c r="L865" s="463" t="s">
        <v>47</v>
      </c>
      <c r="M865" s="463"/>
      <c r="N865" s="463"/>
      <c r="O865" s="462"/>
    </row>
    <row r="866" hidden="1" customHeight="1" spans="1:15">
      <c r="A866" s="446">
        <v>715</v>
      </c>
      <c r="B866" s="446" t="s">
        <v>346</v>
      </c>
      <c r="C866" s="446" t="s">
        <v>700</v>
      </c>
      <c r="D866" s="446" t="s">
        <v>701</v>
      </c>
      <c r="E866" s="450" t="s">
        <v>1047</v>
      </c>
      <c r="F866" s="449" t="s">
        <v>403</v>
      </c>
      <c r="G866" s="450" t="s">
        <v>404</v>
      </c>
      <c r="H866" s="450">
        <v>10</v>
      </c>
      <c r="I866" s="450" t="s">
        <v>703</v>
      </c>
      <c r="J866" s="459">
        <v>500</v>
      </c>
      <c r="K866" s="460">
        <v>5000</v>
      </c>
      <c r="L866" s="463" t="s">
        <v>47</v>
      </c>
      <c r="M866" s="463"/>
      <c r="N866" s="463"/>
      <c r="O866" s="462"/>
    </row>
    <row r="867" hidden="1" customHeight="1" spans="1:15">
      <c r="A867" s="446">
        <v>716</v>
      </c>
      <c r="B867" s="446" t="s">
        <v>346</v>
      </c>
      <c r="C867" s="446" t="s">
        <v>700</v>
      </c>
      <c r="D867" s="446" t="s">
        <v>701</v>
      </c>
      <c r="E867" s="450" t="s">
        <v>1048</v>
      </c>
      <c r="F867" s="449" t="s">
        <v>403</v>
      </c>
      <c r="G867" s="450" t="s">
        <v>404</v>
      </c>
      <c r="H867" s="450">
        <v>50</v>
      </c>
      <c r="I867" s="450" t="s">
        <v>711</v>
      </c>
      <c r="J867" s="459">
        <v>4</v>
      </c>
      <c r="K867" s="460">
        <v>200</v>
      </c>
      <c r="L867" s="463" t="s">
        <v>47</v>
      </c>
      <c r="M867" s="463"/>
      <c r="N867" s="463"/>
      <c r="O867" s="462"/>
    </row>
    <row r="868" hidden="1" customHeight="1" spans="1:15">
      <c r="A868" s="446">
        <v>717</v>
      </c>
      <c r="B868" s="446" t="s">
        <v>346</v>
      </c>
      <c r="C868" s="446" t="s">
        <v>700</v>
      </c>
      <c r="D868" s="446" t="s">
        <v>701</v>
      </c>
      <c r="E868" s="450" t="s">
        <v>1048</v>
      </c>
      <c r="F868" s="449" t="s">
        <v>403</v>
      </c>
      <c r="G868" s="450" t="s">
        <v>404</v>
      </c>
      <c r="H868" s="450">
        <v>50</v>
      </c>
      <c r="I868" s="450" t="s">
        <v>711</v>
      </c>
      <c r="J868" s="459">
        <v>6</v>
      </c>
      <c r="K868" s="460">
        <v>300</v>
      </c>
      <c r="L868" s="463" t="s">
        <v>47</v>
      </c>
      <c r="M868" s="463"/>
      <c r="N868" s="463"/>
      <c r="O868" s="462"/>
    </row>
    <row r="869" hidden="1" customHeight="1" spans="1:15">
      <c r="A869" s="446">
        <v>718</v>
      </c>
      <c r="B869" s="446" t="s">
        <v>346</v>
      </c>
      <c r="C869" s="446" t="s">
        <v>700</v>
      </c>
      <c r="D869" s="446" t="s">
        <v>701</v>
      </c>
      <c r="E869" s="450" t="s">
        <v>1049</v>
      </c>
      <c r="F869" s="449" t="s">
        <v>403</v>
      </c>
      <c r="G869" s="450" t="s">
        <v>404</v>
      </c>
      <c r="H869" s="450">
        <v>50</v>
      </c>
      <c r="I869" s="450" t="s">
        <v>711</v>
      </c>
      <c r="J869" s="459">
        <v>1.8</v>
      </c>
      <c r="K869" s="460">
        <v>90</v>
      </c>
      <c r="L869" s="463" t="s">
        <v>47</v>
      </c>
      <c r="M869" s="463"/>
      <c r="N869" s="463"/>
      <c r="O869" s="462"/>
    </row>
    <row r="870" hidden="1" customHeight="1" spans="1:15">
      <c r="A870" s="446">
        <v>719</v>
      </c>
      <c r="B870" s="446" t="s">
        <v>346</v>
      </c>
      <c r="C870" s="446" t="s">
        <v>700</v>
      </c>
      <c r="D870" s="446" t="s">
        <v>701</v>
      </c>
      <c r="E870" s="450" t="s">
        <v>1050</v>
      </c>
      <c r="F870" s="449" t="s">
        <v>403</v>
      </c>
      <c r="G870" s="450" t="s">
        <v>404</v>
      </c>
      <c r="H870" s="450">
        <v>20</v>
      </c>
      <c r="I870" s="450" t="s">
        <v>704</v>
      </c>
      <c r="J870" s="459">
        <v>105</v>
      </c>
      <c r="K870" s="460">
        <v>2100</v>
      </c>
      <c r="L870" s="463" t="s">
        <v>47</v>
      </c>
      <c r="M870" s="463"/>
      <c r="N870" s="463"/>
      <c r="O870" s="462"/>
    </row>
    <row r="871" hidden="1" customHeight="1" spans="1:15">
      <c r="A871" s="446">
        <v>720</v>
      </c>
      <c r="B871" s="446" t="s">
        <v>346</v>
      </c>
      <c r="C871" s="446" t="s">
        <v>700</v>
      </c>
      <c r="D871" s="446" t="s">
        <v>701</v>
      </c>
      <c r="E871" s="450" t="s">
        <v>1051</v>
      </c>
      <c r="F871" s="449" t="s">
        <v>403</v>
      </c>
      <c r="G871" s="450" t="s">
        <v>404</v>
      </c>
      <c r="H871" s="450">
        <v>30</v>
      </c>
      <c r="I871" s="450" t="s">
        <v>101</v>
      </c>
      <c r="J871" s="459">
        <v>6</v>
      </c>
      <c r="K871" s="460">
        <v>180</v>
      </c>
      <c r="L871" s="463" t="s">
        <v>47</v>
      </c>
      <c r="M871" s="463"/>
      <c r="N871" s="463"/>
      <c r="O871" s="462"/>
    </row>
    <row r="872" hidden="1" customHeight="1" spans="1:15">
      <c r="A872" s="446">
        <v>721</v>
      </c>
      <c r="B872" s="446" t="s">
        <v>346</v>
      </c>
      <c r="C872" s="446" t="s">
        <v>700</v>
      </c>
      <c r="D872" s="446" t="s">
        <v>701</v>
      </c>
      <c r="E872" s="450" t="s">
        <v>1052</v>
      </c>
      <c r="F872" s="449" t="s">
        <v>403</v>
      </c>
      <c r="G872" s="450" t="s">
        <v>404</v>
      </c>
      <c r="H872" s="450">
        <v>20</v>
      </c>
      <c r="I872" s="450" t="s">
        <v>704</v>
      </c>
      <c r="J872" s="459">
        <v>75</v>
      </c>
      <c r="K872" s="460">
        <v>1500</v>
      </c>
      <c r="L872" s="463" t="s">
        <v>47</v>
      </c>
      <c r="M872" s="463"/>
      <c r="N872" s="463"/>
      <c r="O872" s="462"/>
    </row>
    <row r="873" hidden="1" customHeight="1" spans="1:15">
      <c r="A873" s="446">
        <v>722</v>
      </c>
      <c r="B873" s="446" t="s">
        <v>346</v>
      </c>
      <c r="C873" s="446" t="s">
        <v>700</v>
      </c>
      <c r="D873" s="446" t="s">
        <v>701</v>
      </c>
      <c r="E873" s="450" t="s">
        <v>1053</v>
      </c>
      <c r="F873" s="449" t="s">
        <v>403</v>
      </c>
      <c r="G873" s="450" t="s">
        <v>404</v>
      </c>
      <c r="H873" s="450">
        <v>20</v>
      </c>
      <c r="I873" s="450" t="s">
        <v>704</v>
      </c>
      <c r="J873" s="459">
        <v>72</v>
      </c>
      <c r="K873" s="460">
        <v>1440</v>
      </c>
      <c r="L873" s="463" t="s">
        <v>47</v>
      </c>
      <c r="M873" s="463"/>
      <c r="N873" s="463"/>
      <c r="O873" s="462"/>
    </row>
    <row r="874" hidden="1" customHeight="1" spans="1:15">
      <c r="A874" s="446">
        <v>723</v>
      </c>
      <c r="B874" s="446" t="s">
        <v>346</v>
      </c>
      <c r="C874" s="446" t="s">
        <v>700</v>
      </c>
      <c r="D874" s="446" t="s">
        <v>701</v>
      </c>
      <c r="E874" s="450" t="s">
        <v>1054</v>
      </c>
      <c r="F874" s="449" t="s">
        <v>403</v>
      </c>
      <c r="G874" s="450" t="s">
        <v>404</v>
      </c>
      <c r="H874" s="450">
        <v>15</v>
      </c>
      <c r="I874" s="450" t="s">
        <v>704</v>
      </c>
      <c r="J874" s="459">
        <v>24</v>
      </c>
      <c r="K874" s="460">
        <v>360</v>
      </c>
      <c r="L874" s="463" t="s">
        <v>47</v>
      </c>
      <c r="M874" s="463"/>
      <c r="N874" s="463"/>
      <c r="O874" s="462"/>
    </row>
    <row r="875" hidden="1" customHeight="1" spans="1:15">
      <c r="A875" s="446">
        <v>724</v>
      </c>
      <c r="B875" s="446" t="s">
        <v>346</v>
      </c>
      <c r="C875" s="446" t="s">
        <v>700</v>
      </c>
      <c r="D875" s="446" t="s">
        <v>701</v>
      </c>
      <c r="E875" s="450" t="s">
        <v>1055</v>
      </c>
      <c r="F875" s="449" t="s">
        <v>403</v>
      </c>
      <c r="G875" s="450" t="s">
        <v>404</v>
      </c>
      <c r="H875" s="450">
        <v>15</v>
      </c>
      <c r="I875" s="450" t="s">
        <v>704</v>
      </c>
      <c r="J875" s="459">
        <v>24</v>
      </c>
      <c r="K875" s="460">
        <v>360</v>
      </c>
      <c r="L875" s="463" t="s">
        <v>47</v>
      </c>
      <c r="M875" s="463"/>
      <c r="N875" s="463"/>
      <c r="O875" s="462"/>
    </row>
    <row r="876" hidden="1" customHeight="1" spans="1:15">
      <c r="A876" s="446">
        <v>725</v>
      </c>
      <c r="B876" s="446" t="s">
        <v>346</v>
      </c>
      <c r="C876" s="446" t="s">
        <v>700</v>
      </c>
      <c r="D876" s="446" t="s">
        <v>701</v>
      </c>
      <c r="E876" s="450" t="s">
        <v>1056</v>
      </c>
      <c r="F876" s="449" t="s">
        <v>403</v>
      </c>
      <c r="G876" s="450" t="s">
        <v>404</v>
      </c>
      <c r="H876" s="450">
        <v>30</v>
      </c>
      <c r="I876" s="450" t="s">
        <v>704</v>
      </c>
      <c r="J876" s="459">
        <v>35</v>
      </c>
      <c r="K876" s="460">
        <v>1050</v>
      </c>
      <c r="L876" s="463" t="s">
        <v>47</v>
      </c>
      <c r="M876" s="463"/>
      <c r="N876" s="463"/>
      <c r="O876" s="462"/>
    </row>
    <row r="877" hidden="1" customHeight="1" spans="1:15">
      <c r="A877" s="446">
        <v>726</v>
      </c>
      <c r="B877" s="446" t="s">
        <v>346</v>
      </c>
      <c r="C877" s="446" t="s">
        <v>700</v>
      </c>
      <c r="D877" s="446" t="s">
        <v>701</v>
      </c>
      <c r="E877" s="450" t="s">
        <v>1057</v>
      </c>
      <c r="F877" s="449" t="s">
        <v>403</v>
      </c>
      <c r="G877" s="450" t="s">
        <v>404</v>
      </c>
      <c r="H877" s="450">
        <v>25</v>
      </c>
      <c r="I877" s="450" t="s">
        <v>845</v>
      </c>
      <c r="J877" s="459">
        <v>42</v>
      </c>
      <c r="K877" s="460">
        <v>1050</v>
      </c>
      <c r="L877" s="463" t="s">
        <v>47</v>
      </c>
      <c r="M877" s="463"/>
      <c r="N877" s="463"/>
      <c r="O877" s="462"/>
    </row>
    <row r="878" hidden="1" customHeight="1" spans="1:15">
      <c r="A878" s="446">
        <v>727</v>
      </c>
      <c r="B878" s="446" t="s">
        <v>346</v>
      </c>
      <c r="C878" s="446" t="s">
        <v>700</v>
      </c>
      <c r="D878" s="446" t="s">
        <v>701</v>
      </c>
      <c r="E878" s="450" t="s">
        <v>1058</v>
      </c>
      <c r="F878" s="449" t="s">
        <v>403</v>
      </c>
      <c r="G878" s="450" t="s">
        <v>404</v>
      </c>
      <c r="H878" s="450">
        <v>20</v>
      </c>
      <c r="I878" s="450" t="s">
        <v>703</v>
      </c>
      <c r="J878" s="459">
        <v>150</v>
      </c>
      <c r="K878" s="460">
        <v>3000</v>
      </c>
      <c r="L878" s="463" t="s">
        <v>47</v>
      </c>
      <c r="M878" s="463"/>
      <c r="N878" s="463"/>
      <c r="O878" s="462"/>
    </row>
    <row r="879" hidden="1" customHeight="1" spans="1:15">
      <c r="A879" s="446">
        <v>728</v>
      </c>
      <c r="B879" s="446" t="s">
        <v>346</v>
      </c>
      <c r="C879" s="446" t="s">
        <v>700</v>
      </c>
      <c r="D879" s="446" t="s">
        <v>701</v>
      </c>
      <c r="E879" s="450" t="s">
        <v>1059</v>
      </c>
      <c r="F879" s="449" t="s">
        <v>403</v>
      </c>
      <c r="G879" s="450" t="s">
        <v>404</v>
      </c>
      <c r="H879" s="450">
        <v>20</v>
      </c>
      <c r="I879" s="450" t="s">
        <v>840</v>
      </c>
      <c r="J879" s="459">
        <v>8</v>
      </c>
      <c r="K879" s="460">
        <v>160</v>
      </c>
      <c r="L879" s="463" t="s">
        <v>47</v>
      </c>
      <c r="M879" s="463"/>
      <c r="N879" s="463"/>
      <c r="O879" s="462"/>
    </row>
    <row r="880" hidden="1" customHeight="1" spans="1:15">
      <c r="A880" s="446">
        <v>729</v>
      </c>
      <c r="B880" s="446" t="s">
        <v>346</v>
      </c>
      <c r="C880" s="446" t="s">
        <v>700</v>
      </c>
      <c r="D880" s="446" t="s">
        <v>701</v>
      </c>
      <c r="E880" s="450" t="s">
        <v>1060</v>
      </c>
      <c r="F880" s="449" t="s">
        <v>403</v>
      </c>
      <c r="G880" s="450" t="s">
        <v>404</v>
      </c>
      <c r="H880" s="450">
        <v>30</v>
      </c>
      <c r="I880" s="450" t="s">
        <v>840</v>
      </c>
      <c r="J880" s="459">
        <v>3.5</v>
      </c>
      <c r="K880" s="460">
        <v>105</v>
      </c>
      <c r="L880" s="463" t="s">
        <v>47</v>
      </c>
      <c r="M880" s="463"/>
      <c r="N880" s="463"/>
      <c r="O880" s="462"/>
    </row>
    <row r="881" hidden="1" customHeight="1" spans="1:15">
      <c r="A881" s="446">
        <v>730</v>
      </c>
      <c r="B881" s="446" t="s">
        <v>346</v>
      </c>
      <c r="C881" s="446" t="s">
        <v>700</v>
      </c>
      <c r="D881" s="446" t="s">
        <v>701</v>
      </c>
      <c r="E881" s="450" t="s">
        <v>1060</v>
      </c>
      <c r="F881" s="449" t="s">
        <v>403</v>
      </c>
      <c r="G881" s="450" t="s">
        <v>404</v>
      </c>
      <c r="H881" s="450">
        <v>50</v>
      </c>
      <c r="I881" s="450" t="s">
        <v>840</v>
      </c>
      <c r="J881" s="459">
        <v>7</v>
      </c>
      <c r="K881" s="460">
        <v>350</v>
      </c>
      <c r="L881" s="463" t="s">
        <v>47</v>
      </c>
      <c r="M881" s="463"/>
      <c r="N881" s="463"/>
      <c r="O881" s="462"/>
    </row>
    <row r="882" hidden="1" customHeight="1" spans="1:15">
      <c r="A882" s="446">
        <v>731</v>
      </c>
      <c r="B882" s="446" t="s">
        <v>346</v>
      </c>
      <c r="C882" s="446" t="s">
        <v>700</v>
      </c>
      <c r="D882" s="446" t="s">
        <v>701</v>
      </c>
      <c r="E882" s="450" t="s">
        <v>1061</v>
      </c>
      <c r="F882" s="449" t="s">
        <v>403</v>
      </c>
      <c r="G882" s="450" t="s">
        <v>404</v>
      </c>
      <c r="H882" s="450">
        <v>50</v>
      </c>
      <c r="I882" s="450" t="s">
        <v>840</v>
      </c>
      <c r="J882" s="459">
        <v>5</v>
      </c>
      <c r="K882" s="460">
        <v>250</v>
      </c>
      <c r="L882" s="463" t="s">
        <v>47</v>
      </c>
      <c r="M882" s="463"/>
      <c r="N882" s="463"/>
      <c r="O882" s="462"/>
    </row>
    <row r="883" hidden="1" customHeight="1" spans="1:15">
      <c r="A883" s="446">
        <v>732</v>
      </c>
      <c r="B883" s="446" t="s">
        <v>346</v>
      </c>
      <c r="C883" s="446" t="s">
        <v>700</v>
      </c>
      <c r="D883" s="446" t="s">
        <v>701</v>
      </c>
      <c r="E883" s="450" t="s">
        <v>1062</v>
      </c>
      <c r="F883" s="449" t="s">
        <v>403</v>
      </c>
      <c r="G883" s="450" t="s">
        <v>404</v>
      </c>
      <c r="H883" s="450">
        <v>50</v>
      </c>
      <c r="I883" s="450" t="s">
        <v>840</v>
      </c>
      <c r="J883" s="459">
        <v>4.5</v>
      </c>
      <c r="K883" s="460">
        <v>225</v>
      </c>
      <c r="L883" s="463" t="s">
        <v>47</v>
      </c>
      <c r="M883" s="463"/>
      <c r="N883" s="463"/>
      <c r="O883" s="462"/>
    </row>
    <row r="884" hidden="1" customHeight="1" spans="1:15">
      <c r="A884" s="446">
        <v>733</v>
      </c>
      <c r="B884" s="446" t="s">
        <v>346</v>
      </c>
      <c r="C884" s="446" t="s">
        <v>700</v>
      </c>
      <c r="D884" s="446" t="s">
        <v>701</v>
      </c>
      <c r="E884" s="450" t="s">
        <v>1062</v>
      </c>
      <c r="F884" s="449" t="s">
        <v>403</v>
      </c>
      <c r="G884" s="450" t="s">
        <v>404</v>
      </c>
      <c r="H884" s="450">
        <v>30</v>
      </c>
      <c r="I884" s="450" t="s">
        <v>840</v>
      </c>
      <c r="J884" s="459">
        <v>8</v>
      </c>
      <c r="K884" s="460">
        <v>240</v>
      </c>
      <c r="L884" s="463" t="s">
        <v>47</v>
      </c>
      <c r="M884" s="463"/>
      <c r="N884" s="463"/>
      <c r="O884" s="462"/>
    </row>
    <row r="885" hidden="1" customHeight="1" spans="1:15">
      <c r="A885" s="446">
        <v>734</v>
      </c>
      <c r="B885" s="446" t="s">
        <v>346</v>
      </c>
      <c r="C885" s="446" t="s">
        <v>700</v>
      </c>
      <c r="D885" s="446" t="s">
        <v>701</v>
      </c>
      <c r="E885" s="450" t="s">
        <v>1063</v>
      </c>
      <c r="F885" s="449" t="s">
        <v>403</v>
      </c>
      <c r="G885" s="450" t="s">
        <v>404</v>
      </c>
      <c r="H885" s="450">
        <v>20</v>
      </c>
      <c r="I885" s="450" t="s">
        <v>1064</v>
      </c>
      <c r="J885" s="459">
        <v>125</v>
      </c>
      <c r="K885" s="460">
        <v>2500</v>
      </c>
      <c r="L885" s="463" t="s">
        <v>47</v>
      </c>
      <c r="M885" s="463"/>
      <c r="N885" s="463"/>
      <c r="O885" s="462"/>
    </row>
    <row r="886" hidden="1" customHeight="1" spans="1:15">
      <c r="A886" s="446">
        <v>735</v>
      </c>
      <c r="B886" s="446" t="s">
        <v>346</v>
      </c>
      <c r="C886" s="446" t="s">
        <v>700</v>
      </c>
      <c r="D886" s="446" t="s">
        <v>701</v>
      </c>
      <c r="E886" s="450" t="s">
        <v>1065</v>
      </c>
      <c r="F886" s="449" t="s">
        <v>403</v>
      </c>
      <c r="G886" s="450" t="s">
        <v>404</v>
      </c>
      <c r="H886" s="450">
        <v>30</v>
      </c>
      <c r="I886" s="450" t="s">
        <v>101</v>
      </c>
      <c r="J886" s="459">
        <v>30</v>
      </c>
      <c r="K886" s="460">
        <v>900</v>
      </c>
      <c r="L886" s="463" t="s">
        <v>47</v>
      </c>
      <c r="M886" s="463"/>
      <c r="N886" s="463"/>
      <c r="O886" s="462"/>
    </row>
    <row r="887" hidden="1" customHeight="1" spans="1:15">
      <c r="A887" s="446">
        <v>736</v>
      </c>
      <c r="B887" s="446" t="s">
        <v>346</v>
      </c>
      <c r="C887" s="446" t="s">
        <v>700</v>
      </c>
      <c r="D887" s="446" t="s">
        <v>701</v>
      </c>
      <c r="E887" s="450" t="s">
        <v>1066</v>
      </c>
      <c r="F887" s="449" t="s">
        <v>403</v>
      </c>
      <c r="G887" s="450" t="s">
        <v>404</v>
      </c>
      <c r="H887" s="450">
        <v>10</v>
      </c>
      <c r="I887" s="450" t="s">
        <v>703</v>
      </c>
      <c r="J887" s="459">
        <v>580</v>
      </c>
      <c r="K887" s="460">
        <v>5800</v>
      </c>
      <c r="L887" s="463" t="s">
        <v>47</v>
      </c>
      <c r="M887" s="463"/>
      <c r="N887" s="463"/>
      <c r="O887" s="462"/>
    </row>
    <row r="888" hidden="1" customHeight="1" spans="1:15">
      <c r="A888" s="446">
        <v>737</v>
      </c>
      <c r="B888" s="446" t="s">
        <v>346</v>
      </c>
      <c r="C888" s="446" t="s">
        <v>700</v>
      </c>
      <c r="D888" s="446" t="s">
        <v>701</v>
      </c>
      <c r="E888" s="450" t="s">
        <v>1067</v>
      </c>
      <c r="F888" s="449" t="s">
        <v>403</v>
      </c>
      <c r="G888" s="450" t="s">
        <v>404</v>
      </c>
      <c r="H888" s="450">
        <v>20</v>
      </c>
      <c r="I888" s="450" t="s">
        <v>1068</v>
      </c>
      <c r="J888" s="459">
        <v>120</v>
      </c>
      <c r="K888" s="460">
        <v>2400</v>
      </c>
      <c r="L888" s="463" t="s">
        <v>47</v>
      </c>
      <c r="M888" s="463"/>
      <c r="N888" s="463"/>
      <c r="O888" s="462"/>
    </row>
    <row r="889" hidden="1" customHeight="1" spans="1:15">
      <c r="A889" s="446">
        <v>738</v>
      </c>
      <c r="B889" s="446" t="s">
        <v>346</v>
      </c>
      <c r="C889" s="446" t="s">
        <v>700</v>
      </c>
      <c r="D889" s="446" t="s">
        <v>701</v>
      </c>
      <c r="E889" s="450" t="s">
        <v>1069</v>
      </c>
      <c r="F889" s="449" t="s">
        <v>403</v>
      </c>
      <c r="G889" s="450" t="s">
        <v>404</v>
      </c>
      <c r="H889" s="450">
        <v>15</v>
      </c>
      <c r="I889" s="450" t="s">
        <v>711</v>
      </c>
      <c r="J889" s="459">
        <v>130</v>
      </c>
      <c r="K889" s="460">
        <v>1950</v>
      </c>
      <c r="L889" s="463" t="s">
        <v>47</v>
      </c>
      <c r="M889" s="463"/>
      <c r="N889" s="463"/>
      <c r="O889" s="462"/>
    </row>
    <row r="890" hidden="1" customHeight="1" spans="1:15">
      <c r="A890" s="446">
        <v>739</v>
      </c>
      <c r="B890" s="446" t="s">
        <v>346</v>
      </c>
      <c r="C890" s="446" t="s">
        <v>700</v>
      </c>
      <c r="D890" s="446" t="s">
        <v>701</v>
      </c>
      <c r="E890" s="450" t="s">
        <v>1070</v>
      </c>
      <c r="F890" s="449" t="s">
        <v>403</v>
      </c>
      <c r="G890" s="450" t="s">
        <v>404</v>
      </c>
      <c r="H890" s="450">
        <v>30</v>
      </c>
      <c r="I890" s="450" t="s">
        <v>775</v>
      </c>
      <c r="J890" s="459">
        <v>55</v>
      </c>
      <c r="K890" s="460">
        <v>1650</v>
      </c>
      <c r="L890" s="463" t="s">
        <v>47</v>
      </c>
      <c r="M890" s="463"/>
      <c r="N890" s="463"/>
      <c r="O890" s="462"/>
    </row>
    <row r="891" hidden="1" customHeight="1" spans="1:15">
      <c r="A891" s="446">
        <v>740</v>
      </c>
      <c r="B891" s="446" t="s">
        <v>346</v>
      </c>
      <c r="C891" s="446" t="s">
        <v>700</v>
      </c>
      <c r="D891" s="446" t="s">
        <v>701</v>
      </c>
      <c r="E891" s="450" t="s">
        <v>1071</v>
      </c>
      <c r="F891" s="449" t="s">
        <v>403</v>
      </c>
      <c r="G891" s="450" t="s">
        <v>404</v>
      </c>
      <c r="H891" s="450">
        <v>30</v>
      </c>
      <c r="I891" s="450" t="s">
        <v>703</v>
      </c>
      <c r="J891" s="459">
        <v>55</v>
      </c>
      <c r="K891" s="460">
        <v>1650</v>
      </c>
      <c r="L891" s="463" t="s">
        <v>47</v>
      </c>
      <c r="M891" s="463"/>
      <c r="N891" s="463"/>
      <c r="O891" s="462"/>
    </row>
    <row r="892" hidden="1" customHeight="1" spans="1:15">
      <c r="A892" s="446">
        <v>741</v>
      </c>
      <c r="B892" s="446" t="s">
        <v>346</v>
      </c>
      <c r="C892" s="446" t="s">
        <v>700</v>
      </c>
      <c r="D892" s="446" t="s">
        <v>701</v>
      </c>
      <c r="E892" s="450" t="s">
        <v>1072</v>
      </c>
      <c r="F892" s="449" t="s">
        <v>403</v>
      </c>
      <c r="G892" s="450" t="s">
        <v>404</v>
      </c>
      <c r="H892" s="450">
        <v>50</v>
      </c>
      <c r="I892" s="450" t="s">
        <v>703</v>
      </c>
      <c r="J892" s="459">
        <v>46</v>
      </c>
      <c r="K892" s="460">
        <v>2300</v>
      </c>
      <c r="L892" s="463" t="s">
        <v>47</v>
      </c>
      <c r="M892" s="463"/>
      <c r="N892" s="463"/>
      <c r="O892" s="462"/>
    </row>
    <row r="893" hidden="1" customHeight="1" spans="1:15">
      <c r="A893" s="446">
        <v>742</v>
      </c>
      <c r="B893" s="446" t="s">
        <v>346</v>
      </c>
      <c r="C893" s="446" t="s">
        <v>700</v>
      </c>
      <c r="D893" s="446" t="s">
        <v>701</v>
      </c>
      <c r="E893" s="450" t="s">
        <v>1073</v>
      </c>
      <c r="F893" s="449" t="s">
        <v>403</v>
      </c>
      <c r="G893" s="450" t="s">
        <v>404</v>
      </c>
      <c r="H893" s="450">
        <v>30</v>
      </c>
      <c r="I893" s="450" t="s">
        <v>703</v>
      </c>
      <c r="J893" s="459">
        <v>46</v>
      </c>
      <c r="K893" s="460">
        <v>1380</v>
      </c>
      <c r="L893" s="463" t="s">
        <v>47</v>
      </c>
      <c r="M893" s="463"/>
      <c r="N893" s="463"/>
      <c r="O893" s="462"/>
    </row>
    <row r="894" hidden="1" customHeight="1" spans="1:15">
      <c r="A894" s="446">
        <v>743</v>
      </c>
      <c r="B894" s="446" t="s">
        <v>346</v>
      </c>
      <c r="C894" s="446" t="s">
        <v>700</v>
      </c>
      <c r="D894" s="446" t="s">
        <v>701</v>
      </c>
      <c r="E894" s="450" t="s">
        <v>1073</v>
      </c>
      <c r="F894" s="449" t="s">
        <v>403</v>
      </c>
      <c r="G894" s="450" t="s">
        <v>404</v>
      </c>
      <c r="H894" s="450">
        <v>20</v>
      </c>
      <c r="I894" s="450" t="s">
        <v>703</v>
      </c>
      <c r="J894" s="459">
        <v>46</v>
      </c>
      <c r="K894" s="460">
        <v>920</v>
      </c>
      <c r="L894" s="463" t="s">
        <v>47</v>
      </c>
      <c r="M894" s="463"/>
      <c r="N894" s="463"/>
      <c r="O894" s="462"/>
    </row>
    <row r="895" hidden="1" customHeight="1" spans="1:15">
      <c r="A895" s="446">
        <v>744</v>
      </c>
      <c r="B895" s="446" t="s">
        <v>346</v>
      </c>
      <c r="C895" s="446" t="s">
        <v>700</v>
      </c>
      <c r="D895" s="446" t="s">
        <v>701</v>
      </c>
      <c r="E895" s="450" t="s">
        <v>1074</v>
      </c>
      <c r="F895" s="449" t="s">
        <v>403</v>
      </c>
      <c r="G895" s="450" t="s">
        <v>404</v>
      </c>
      <c r="H895" s="450">
        <v>20</v>
      </c>
      <c r="I895" s="450" t="s">
        <v>845</v>
      </c>
      <c r="J895" s="459">
        <v>165</v>
      </c>
      <c r="K895" s="460">
        <v>3300</v>
      </c>
      <c r="L895" s="463" t="s">
        <v>47</v>
      </c>
      <c r="M895" s="463"/>
      <c r="N895" s="463"/>
      <c r="O895" s="462"/>
    </row>
    <row r="896" hidden="1" customHeight="1" spans="1:15">
      <c r="A896" s="446">
        <v>745</v>
      </c>
      <c r="B896" s="446" t="s">
        <v>346</v>
      </c>
      <c r="C896" s="446" t="s">
        <v>700</v>
      </c>
      <c r="D896" s="446" t="s">
        <v>701</v>
      </c>
      <c r="E896" s="450" t="s">
        <v>1075</v>
      </c>
      <c r="F896" s="449" t="s">
        <v>403</v>
      </c>
      <c r="G896" s="450" t="s">
        <v>404</v>
      </c>
      <c r="H896" s="450">
        <v>50</v>
      </c>
      <c r="I896" s="450" t="s">
        <v>704</v>
      </c>
      <c r="J896" s="459">
        <v>6</v>
      </c>
      <c r="K896" s="460">
        <v>300</v>
      </c>
      <c r="L896" s="463" t="s">
        <v>47</v>
      </c>
      <c r="M896" s="463"/>
      <c r="N896" s="463"/>
      <c r="O896" s="462"/>
    </row>
    <row r="897" hidden="1" customHeight="1" spans="1:15">
      <c r="A897" s="446">
        <v>746</v>
      </c>
      <c r="B897" s="446" t="s">
        <v>346</v>
      </c>
      <c r="C897" s="446" t="s">
        <v>700</v>
      </c>
      <c r="D897" s="446" t="s">
        <v>701</v>
      </c>
      <c r="E897" s="450" t="s">
        <v>1076</v>
      </c>
      <c r="F897" s="449" t="s">
        <v>403</v>
      </c>
      <c r="G897" s="450" t="s">
        <v>404</v>
      </c>
      <c r="H897" s="450">
        <v>10</v>
      </c>
      <c r="I897" s="450" t="s">
        <v>1077</v>
      </c>
      <c r="J897" s="459">
        <v>100</v>
      </c>
      <c r="K897" s="460">
        <v>1000</v>
      </c>
      <c r="L897" s="463" t="s">
        <v>47</v>
      </c>
      <c r="M897" s="463"/>
      <c r="N897" s="463"/>
      <c r="O897" s="462"/>
    </row>
    <row r="898" hidden="1" customHeight="1" spans="1:15">
      <c r="A898" s="446">
        <v>747</v>
      </c>
      <c r="B898" s="446" t="s">
        <v>346</v>
      </c>
      <c r="C898" s="446" t="s">
        <v>700</v>
      </c>
      <c r="D898" s="446" t="s">
        <v>701</v>
      </c>
      <c r="E898" s="450" t="s">
        <v>1078</v>
      </c>
      <c r="F898" s="449" t="s">
        <v>403</v>
      </c>
      <c r="G898" s="450" t="s">
        <v>404</v>
      </c>
      <c r="H898" s="450">
        <v>20</v>
      </c>
      <c r="I898" s="450" t="s">
        <v>221</v>
      </c>
      <c r="J898" s="459">
        <v>85</v>
      </c>
      <c r="K898" s="460">
        <v>1700</v>
      </c>
      <c r="L898" s="463" t="s">
        <v>47</v>
      </c>
      <c r="M898" s="463"/>
      <c r="N898" s="463"/>
      <c r="O898" s="462"/>
    </row>
    <row r="899" hidden="1" customHeight="1" spans="1:15">
      <c r="A899" s="446">
        <v>748</v>
      </c>
      <c r="B899" s="446" t="s">
        <v>346</v>
      </c>
      <c r="C899" s="446" t="s">
        <v>700</v>
      </c>
      <c r="D899" s="446" t="s">
        <v>701</v>
      </c>
      <c r="E899" s="450" t="s">
        <v>1078</v>
      </c>
      <c r="F899" s="449" t="s">
        <v>403</v>
      </c>
      <c r="G899" s="450" t="s">
        <v>404</v>
      </c>
      <c r="H899" s="450">
        <v>20</v>
      </c>
      <c r="I899" s="450" t="s">
        <v>221</v>
      </c>
      <c r="J899" s="459">
        <v>85</v>
      </c>
      <c r="K899" s="460">
        <v>1700</v>
      </c>
      <c r="L899" s="463" t="s">
        <v>47</v>
      </c>
      <c r="M899" s="463"/>
      <c r="N899" s="463"/>
      <c r="O899" s="462"/>
    </row>
    <row r="900" hidden="1" customHeight="1" spans="1:15">
      <c r="A900" s="446">
        <v>749</v>
      </c>
      <c r="B900" s="446" t="s">
        <v>346</v>
      </c>
      <c r="C900" s="446" t="s">
        <v>700</v>
      </c>
      <c r="D900" s="446" t="s">
        <v>701</v>
      </c>
      <c r="E900" s="450" t="s">
        <v>1079</v>
      </c>
      <c r="F900" s="449" t="s">
        <v>403</v>
      </c>
      <c r="G900" s="450" t="s">
        <v>404</v>
      </c>
      <c r="H900" s="450">
        <v>50</v>
      </c>
      <c r="I900" s="450" t="s">
        <v>840</v>
      </c>
      <c r="J900" s="459">
        <v>21</v>
      </c>
      <c r="K900" s="460">
        <v>1050</v>
      </c>
      <c r="L900" s="463" t="s">
        <v>47</v>
      </c>
      <c r="M900" s="463"/>
      <c r="N900" s="463"/>
      <c r="O900" s="462"/>
    </row>
    <row r="901" hidden="1" customHeight="1" spans="1:15">
      <c r="A901" s="446">
        <v>750</v>
      </c>
      <c r="B901" s="446" t="s">
        <v>346</v>
      </c>
      <c r="C901" s="446" t="s">
        <v>700</v>
      </c>
      <c r="D901" s="446" t="s">
        <v>701</v>
      </c>
      <c r="E901" s="450" t="s">
        <v>1080</v>
      </c>
      <c r="F901" s="449" t="s">
        <v>403</v>
      </c>
      <c r="G901" s="450" t="s">
        <v>404</v>
      </c>
      <c r="H901" s="450">
        <v>20</v>
      </c>
      <c r="I901" s="450" t="s">
        <v>840</v>
      </c>
      <c r="J901" s="459">
        <v>82.5</v>
      </c>
      <c r="K901" s="460">
        <v>1650</v>
      </c>
      <c r="L901" s="463" t="s">
        <v>47</v>
      </c>
      <c r="M901" s="463"/>
      <c r="N901" s="463"/>
      <c r="O901" s="462"/>
    </row>
    <row r="902" hidden="1" customHeight="1" spans="1:15">
      <c r="A902" s="446">
        <v>751</v>
      </c>
      <c r="B902" s="446" t="s">
        <v>346</v>
      </c>
      <c r="C902" s="446" t="s">
        <v>700</v>
      </c>
      <c r="D902" s="446" t="s">
        <v>701</v>
      </c>
      <c r="E902" s="450" t="s">
        <v>1081</v>
      </c>
      <c r="F902" s="449" t="s">
        <v>403</v>
      </c>
      <c r="G902" s="450" t="s">
        <v>404</v>
      </c>
      <c r="H902" s="450">
        <v>30</v>
      </c>
      <c r="I902" s="450" t="s">
        <v>703</v>
      </c>
      <c r="J902" s="459">
        <v>80</v>
      </c>
      <c r="K902" s="460">
        <v>2400</v>
      </c>
      <c r="L902" s="463" t="s">
        <v>47</v>
      </c>
      <c r="M902" s="463"/>
      <c r="N902" s="463"/>
      <c r="O902" s="462"/>
    </row>
    <row r="903" hidden="1" customHeight="1" spans="1:15">
      <c r="A903" s="446">
        <v>752</v>
      </c>
      <c r="B903" s="446" t="s">
        <v>346</v>
      </c>
      <c r="C903" s="446" t="s">
        <v>700</v>
      </c>
      <c r="D903" s="446" t="s">
        <v>701</v>
      </c>
      <c r="E903" s="450" t="s">
        <v>1082</v>
      </c>
      <c r="F903" s="449" t="s">
        <v>403</v>
      </c>
      <c r="G903" s="450" t="s">
        <v>404</v>
      </c>
      <c r="H903" s="450">
        <v>50</v>
      </c>
      <c r="I903" s="450" t="s">
        <v>845</v>
      </c>
      <c r="J903" s="459">
        <v>6</v>
      </c>
      <c r="K903" s="460">
        <v>300</v>
      </c>
      <c r="L903" s="463" t="s">
        <v>47</v>
      </c>
      <c r="M903" s="463"/>
      <c r="N903" s="463"/>
      <c r="O903" s="462"/>
    </row>
    <row r="904" hidden="1" customHeight="1" spans="1:15">
      <c r="A904" s="446">
        <v>753</v>
      </c>
      <c r="B904" s="446" t="s">
        <v>346</v>
      </c>
      <c r="C904" s="446" t="s">
        <v>700</v>
      </c>
      <c r="D904" s="446" t="s">
        <v>701</v>
      </c>
      <c r="E904" s="450" t="s">
        <v>1083</v>
      </c>
      <c r="F904" s="449" t="s">
        <v>403</v>
      </c>
      <c r="G904" s="450" t="s">
        <v>404</v>
      </c>
      <c r="H904" s="450">
        <v>50</v>
      </c>
      <c r="I904" s="450" t="s">
        <v>101</v>
      </c>
      <c r="J904" s="459">
        <v>25</v>
      </c>
      <c r="K904" s="460">
        <v>1250</v>
      </c>
      <c r="L904" s="463" t="s">
        <v>47</v>
      </c>
      <c r="M904" s="463"/>
      <c r="N904" s="463"/>
      <c r="O904" s="462"/>
    </row>
    <row r="905" hidden="1" customHeight="1" spans="1:15">
      <c r="A905" s="446">
        <v>754</v>
      </c>
      <c r="B905" s="446" t="s">
        <v>346</v>
      </c>
      <c r="C905" s="446" t="s">
        <v>700</v>
      </c>
      <c r="D905" s="446" t="s">
        <v>701</v>
      </c>
      <c r="E905" s="450" t="s">
        <v>1084</v>
      </c>
      <c r="F905" s="449" t="s">
        <v>403</v>
      </c>
      <c r="G905" s="450" t="s">
        <v>404</v>
      </c>
      <c r="H905" s="450">
        <v>20</v>
      </c>
      <c r="I905" s="450" t="s">
        <v>101</v>
      </c>
      <c r="J905" s="459">
        <v>600</v>
      </c>
      <c r="K905" s="460">
        <v>12000</v>
      </c>
      <c r="L905" s="463" t="s">
        <v>47</v>
      </c>
      <c r="M905" s="463"/>
      <c r="N905" s="463"/>
      <c r="O905" s="462"/>
    </row>
    <row r="906" hidden="1" customHeight="1" spans="1:15">
      <c r="A906" s="446">
        <v>755</v>
      </c>
      <c r="B906" s="446" t="s">
        <v>346</v>
      </c>
      <c r="C906" s="446" t="s">
        <v>700</v>
      </c>
      <c r="D906" s="446" t="s">
        <v>701</v>
      </c>
      <c r="E906" s="450" t="s">
        <v>1085</v>
      </c>
      <c r="F906" s="449" t="s">
        <v>403</v>
      </c>
      <c r="G906" s="450" t="s">
        <v>404</v>
      </c>
      <c r="H906" s="450">
        <v>50</v>
      </c>
      <c r="I906" s="450" t="s">
        <v>101</v>
      </c>
      <c r="J906" s="459">
        <v>15</v>
      </c>
      <c r="K906" s="460">
        <v>750</v>
      </c>
      <c r="L906" s="463" t="s">
        <v>47</v>
      </c>
      <c r="M906" s="463"/>
      <c r="N906" s="463"/>
      <c r="O906" s="462"/>
    </row>
    <row r="907" hidden="1" customHeight="1" spans="1:15">
      <c r="A907" s="446">
        <v>756</v>
      </c>
      <c r="B907" s="446" t="s">
        <v>346</v>
      </c>
      <c r="C907" s="446" t="s">
        <v>700</v>
      </c>
      <c r="D907" s="446" t="s">
        <v>701</v>
      </c>
      <c r="E907" s="450" t="s">
        <v>1086</v>
      </c>
      <c r="F907" s="449" t="s">
        <v>403</v>
      </c>
      <c r="G907" s="450" t="s">
        <v>404</v>
      </c>
      <c r="H907" s="450">
        <v>50</v>
      </c>
      <c r="I907" s="450" t="s">
        <v>101</v>
      </c>
      <c r="J907" s="459">
        <v>18</v>
      </c>
      <c r="K907" s="460">
        <v>900</v>
      </c>
      <c r="L907" s="463" t="s">
        <v>47</v>
      </c>
      <c r="M907" s="463"/>
      <c r="N907" s="463"/>
      <c r="O907" s="462"/>
    </row>
    <row r="908" hidden="1" customHeight="1" spans="1:15">
      <c r="A908" s="446">
        <v>757</v>
      </c>
      <c r="B908" s="446" t="s">
        <v>346</v>
      </c>
      <c r="C908" s="446" t="s">
        <v>700</v>
      </c>
      <c r="D908" s="446" t="s">
        <v>701</v>
      </c>
      <c r="E908" s="450" t="s">
        <v>1087</v>
      </c>
      <c r="F908" s="449" t="s">
        <v>403</v>
      </c>
      <c r="G908" s="450" t="s">
        <v>404</v>
      </c>
      <c r="H908" s="450">
        <v>50</v>
      </c>
      <c r="I908" s="450" t="s">
        <v>101</v>
      </c>
      <c r="J908" s="459">
        <v>18</v>
      </c>
      <c r="K908" s="460">
        <v>900</v>
      </c>
      <c r="L908" s="463" t="s">
        <v>47</v>
      </c>
      <c r="M908" s="463"/>
      <c r="N908" s="463"/>
      <c r="O908" s="462"/>
    </row>
    <row r="909" hidden="1" customHeight="1" spans="1:15">
      <c r="A909" s="446">
        <v>758</v>
      </c>
      <c r="B909" s="446" t="s">
        <v>346</v>
      </c>
      <c r="C909" s="446" t="s">
        <v>700</v>
      </c>
      <c r="D909" s="446" t="s">
        <v>701</v>
      </c>
      <c r="E909" s="450" t="s">
        <v>1087</v>
      </c>
      <c r="F909" s="449" t="s">
        <v>403</v>
      </c>
      <c r="G909" s="450" t="s">
        <v>404</v>
      </c>
      <c r="H909" s="450">
        <v>50</v>
      </c>
      <c r="I909" s="450" t="s">
        <v>101</v>
      </c>
      <c r="J909" s="459">
        <v>13</v>
      </c>
      <c r="K909" s="460">
        <v>650</v>
      </c>
      <c r="L909" s="463" t="s">
        <v>47</v>
      </c>
      <c r="M909" s="463"/>
      <c r="N909" s="463"/>
      <c r="O909" s="462"/>
    </row>
    <row r="910" hidden="1" customHeight="1" spans="1:15">
      <c r="A910" s="446">
        <v>759</v>
      </c>
      <c r="B910" s="446" t="s">
        <v>346</v>
      </c>
      <c r="C910" s="446" t="s">
        <v>700</v>
      </c>
      <c r="D910" s="446" t="s">
        <v>701</v>
      </c>
      <c r="E910" s="450" t="s">
        <v>1088</v>
      </c>
      <c r="F910" s="449" t="s">
        <v>403</v>
      </c>
      <c r="G910" s="450" t="s">
        <v>404</v>
      </c>
      <c r="H910" s="450">
        <v>20</v>
      </c>
      <c r="I910" s="450" t="s">
        <v>101</v>
      </c>
      <c r="J910" s="459">
        <v>450</v>
      </c>
      <c r="K910" s="460">
        <v>9000</v>
      </c>
      <c r="L910" s="463" t="s">
        <v>47</v>
      </c>
      <c r="M910" s="463"/>
      <c r="N910" s="463"/>
      <c r="O910" s="462"/>
    </row>
    <row r="911" hidden="1" customHeight="1" spans="1:15">
      <c r="A911" s="446">
        <v>760</v>
      </c>
      <c r="B911" s="446" t="s">
        <v>346</v>
      </c>
      <c r="C911" s="446" t="s">
        <v>700</v>
      </c>
      <c r="D911" s="446" t="s">
        <v>701</v>
      </c>
      <c r="E911" s="450" t="s">
        <v>1089</v>
      </c>
      <c r="F911" s="449" t="s">
        <v>403</v>
      </c>
      <c r="G911" s="450" t="s">
        <v>404</v>
      </c>
      <c r="H911" s="450">
        <v>20</v>
      </c>
      <c r="I911" s="450" t="s">
        <v>101</v>
      </c>
      <c r="J911" s="459">
        <v>18</v>
      </c>
      <c r="K911" s="460">
        <v>360</v>
      </c>
      <c r="L911" s="463" t="s">
        <v>47</v>
      </c>
      <c r="M911" s="463"/>
      <c r="N911" s="463"/>
      <c r="O911" s="462"/>
    </row>
    <row r="912" hidden="1" customHeight="1" spans="1:15">
      <c r="A912" s="446">
        <v>761</v>
      </c>
      <c r="B912" s="446" t="s">
        <v>346</v>
      </c>
      <c r="C912" s="446" t="s">
        <v>700</v>
      </c>
      <c r="D912" s="446" t="s">
        <v>701</v>
      </c>
      <c r="E912" s="450" t="s">
        <v>1090</v>
      </c>
      <c r="F912" s="449" t="s">
        <v>403</v>
      </c>
      <c r="G912" s="450" t="s">
        <v>404</v>
      </c>
      <c r="H912" s="450">
        <v>40</v>
      </c>
      <c r="I912" s="450" t="s">
        <v>101</v>
      </c>
      <c r="J912" s="459">
        <v>55</v>
      </c>
      <c r="K912" s="460">
        <v>2200</v>
      </c>
      <c r="L912" s="463" t="s">
        <v>47</v>
      </c>
      <c r="M912" s="463"/>
      <c r="N912" s="463"/>
      <c r="O912" s="462"/>
    </row>
    <row r="913" hidden="1" customHeight="1" spans="1:15">
      <c r="A913" s="446">
        <v>762</v>
      </c>
      <c r="B913" s="446" t="s">
        <v>346</v>
      </c>
      <c r="C913" s="446" t="s">
        <v>700</v>
      </c>
      <c r="D913" s="446" t="s">
        <v>701</v>
      </c>
      <c r="E913" s="450" t="s">
        <v>1091</v>
      </c>
      <c r="F913" s="449" t="s">
        <v>403</v>
      </c>
      <c r="G913" s="450" t="s">
        <v>404</v>
      </c>
      <c r="H913" s="450">
        <v>20</v>
      </c>
      <c r="I913" s="450" t="s">
        <v>101</v>
      </c>
      <c r="J913" s="459">
        <v>45</v>
      </c>
      <c r="K913" s="460">
        <v>900</v>
      </c>
      <c r="L913" s="463" t="s">
        <v>47</v>
      </c>
      <c r="M913" s="463"/>
      <c r="N913" s="463"/>
      <c r="O913" s="462"/>
    </row>
    <row r="914" hidden="1" customHeight="1" spans="1:15">
      <c r="A914" s="446">
        <v>763</v>
      </c>
      <c r="B914" s="446" t="s">
        <v>346</v>
      </c>
      <c r="C914" s="446" t="s">
        <v>700</v>
      </c>
      <c r="D914" s="446" t="s">
        <v>701</v>
      </c>
      <c r="E914" s="450" t="s">
        <v>1092</v>
      </c>
      <c r="F914" s="449" t="s">
        <v>403</v>
      </c>
      <c r="G914" s="450" t="s">
        <v>404</v>
      </c>
      <c r="H914" s="450">
        <v>30</v>
      </c>
      <c r="I914" s="450" t="s">
        <v>101</v>
      </c>
      <c r="J914" s="459">
        <v>18</v>
      </c>
      <c r="K914" s="460">
        <v>540</v>
      </c>
      <c r="L914" s="463" t="s">
        <v>47</v>
      </c>
      <c r="M914" s="463"/>
      <c r="N914" s="463"/>
      <c r="O914" s="462"/>
    </row>
    <row r="915" hidden="1" customHeight="1" spans="1:15">
      <c r="A915" s="446">
        <v>764</v>
      </c>
      <c r="B915" s="446" t="s">
        <v>346</v>
      </c>
      <c r="C915" s="446" t="s">
        <v>700</v>
      </c>
      <c r="D915" s="446" t="s">
        <v>701</v>
      </c>
      <c r="E915" s="450" t="s">
        <v>1093</v>
      </c>
      <c r="F915" s="449" t="s">
        <v>403</v>
      </c>
      <c r="G915" s="450" t="s">
        <v>404</v>
      </c>
      <c r="H915" s="450">
        <v>50</v>
      </c>
      <c r="I915" s="450" t="s">
        <v>757</v>
      </c>
      <c r="J915" s="459">
        <v>75</v>
      </c>
      <c r="K915" s="460">
        <v>3750</v>
      </c>
      <c r="L915" s="463" t="s">
        <v>47</v>
      </c>
      <c r="M915" s="463"/>
      <c r="N915" s="463"/>
      <c r="O915" s="462"/>
    </row>
    <row r="916" hidden="1" customHeight="1" spans="1:15">
      <c r="A916" s="446">
        <v>765</v>
      </c>
      <c r="B916" s="446" t="s">
        <v>346</v>
      </c>
      <c r="C916" s="446" t="s">
        <v>700</v>
      </c>
      <c r="D916" s="446" t="s">
        <v>701</v>
      </c>
      <c r="E916" s="450" t="s">
        <v>1094</v>
      </c>
      <c r="F916" s="449" t="s">
        <v>403</v>
      </c>
      <c r="G916" s="450" t="s">
        <v>404</v>
      </c>
      <c r="H916" s="450">
        <v>30</v>
      </c>
      <c r="I916" s="450" t="s">
        <v>703</v>
      </c>
      <c r="J916" s="459">
        <v>6</v>
      </c>
      <c r="K916" s="460">
        <v>180</v>
      </c>
      <c r="L916" s="463" t="s">
        <v>47</v>
      </c>
      <c r="M916" s="463"/>
      <c r="N916" s="463"/>
      <c r="O916" s="462"/>
    </row>
    <row r="917" hidden="1" customHeight="1" spans="1:15">
      <c r="A917" s="446">
        <v>766</v>
      </c>
      <c r="B917" s="446" t="s">
        <v>346</v>
      </c>
      <c r="C917" s="446" t="s">
        <v>700</v>
      </c>
      <c r="D917" s="446" t="s">
        <v>701</v>
      </c>
      <c r="E917" s="450" t="s">
        <v>1094</v>
      </c>
      <c r="F917" s="449" t="s">
        <v>403</v>
      </c>
      <c r="G917" s="450" t="s">
        <v>404</v>
      </c>
      <c r="H917" s="450">
        <v>50</v>
      </c>
      <c r="I917" s="450" t="s">
        <v>704</v>
      </c>
      <c r="J917" s="459">
        <v>55</v>
      </c>
      <c r="K917" s="460">
        <v>2750</v>
      </c>
      <c r="L917" s="463" t="s">
        <v>47</v>
      </c>
      <c r="M917" s="463"/>
      <c r="N917" s="463"/>
      <c r="O917" s="462"/>
    </row>
    <row r="918" hidden="1" customHeight="1" spans="1:15">
      <c r="A918" s="446">
        <v>767</v>
      </c>
      <c r="B918" s="446" t="s">
        <v>346</v>
      </c>
      <c r="C918" s="446" t="s">
        <v>700</v>
      </c>
      <c r="D918" s="446" t="s">
        <v>701</v>
      </c>
      <c r="E918" s="450" t="s">
        <v>1095</v>
      </c>
      <c r="F918" s="449" t="s">
        <v>403</v>
      </c>
      <c r="G918" s="450" t="s">
        <v>404</v>
      </c>
      <c r="H918" s="450">
        <v>20</v>
      </c>
      <c r="I918" s="450" t="s">
        <v>101</v>
      </c>
      <c r="J918" s="459">
        <v>25</v>
      </c>
      <c r="K918" s="460">
        <v>500</v>
      </c>
      <c r="L918" s="463" t="s">
        <v>47</v>
      </c>
      <c r="M918" s="463"/>
      <c r="N918" s="463"/>
      <c r="O918" s="462"/>
    </row>
    <row r="919" hidden="1" customHeight="1" spans="1:15">
      <c r="A919" s="446">
        <v>768</v>
      </c>
      <c r="B919" s="446" t="s">
        <v>346</v>
      </c>
      <c r="C919" s="446" t="s">
        <v>700</v>
      </c>
      <c r="D919" s="446" t="s">
        <v>701</v>
      </c>
      <c r="E919" s="450" t="s">
        <v>1096</v>
      </c>
      <c r="F919" s="449" t="s">
        <v>403</v>
      </c>
      <c r="G919" s="450" t="s">
        <v>404</v>
      </c>
      <c r="H919" s="450">
        <v>20</v>
      </c>
      <c r="I919" s="450" t="s">
        <v>1097</v>
      </c>
      <c r="J919" s="459">
        <v>24</v>
      </c>
      <c r="K919" s="460">
        <v>480</v>
      </c>
      <c r="L919" s="463" t="s">
        <v>47</v>
      </c>
      <c r="M919" s="463"/>
      <c r="N919" s="463"/>
      <c r="O919" s="462"/>
    </row>
    <row r="920" hidden="1" customHeight="1" spans="1:15">
      <c r="A920" s="446">
        <v>769</v>
      </c>
      <c r="B920" s="446" t="s">
        <v>346</v>
      </c>
      <c r="C920" s="446" t="s">
        <v>700</v>
      </c>
      <c r="D920" s="446" t="s">
        <v>701</v>
      </c>
      <c r="E920" s="450" t="s">
        <v>1098</v>
      </c>
      <c r="F920" s="449" t="s">
        <v>403</v>
      </c>
      <c r="G920" s="450" t="s">
        <v>404</v>
      </c>
      <c r="H920" s="450">
        <v>20</v>
      </c>
      <c r="I920" s="450" t="s">
        <v>101</v>
      </c>
      <c r="J920" s="459">
        <v>55</v>
      </c>
      <c r="K920" s="460">
        <v>1100</v>
      </c>
      <c r="L920" s="463" t="s">
        <v>47</v>
      </c>
      <c r="M920" s="463"/>
      <c r="N920" s="463"/>
      <c r="O920" s="462"/>
    </row>
    <row r="921" hidden="1" customHeight="1" spans="1:15">
      <c r="A921" s="446">
        <v>770</v>
      </c>
      <c r="B921" s="446" t="s">
        <v>346</v>
      </c>
      <c r="C921" s="446" t="s">
        <v>700</v>
      </c>
      <c r="D921" s="446" t="s">
        <v>701</v>
      </c>
      <c r="E921" s="450" t="s">
        <v>1099</v>
      </c>
      <c r="F921" s="449" t="s">
        <v>403</v>
      </c>
      <c r="G921" s="450" t="s">
        <v>404</v>
      </c>
      <c r="H921" s="450">
        <v>25</v>
      </c>
      <c r="I921" s="450" t="s">
        <v>101</v>
      </c>
      <c r="J921" s="459">
        <v>55</v>
      </c>
      <c r="K921" s="460">
        <v>1375</v>
      </c>
      <c r="L921" s="463" t="s">
        <v>47</v>
      </c>
      <c r="M921" s="463"/>
      <c r="N921" s="463"/>
      <c r="O921" s="462"/>
    </row>
    <row r="922" hidden="1" customHeight="1" spans="1:15">
      <c r="A922" s="446">
        <v>771</v>
      </c>
      <c r="B922" s="446" t="s">
        <v>346</v>
      </c>
      <c r="C922" s="446" t="s">
        <v>700</v>
      </c>
      <c r="D922" s="446" t="s">
        <v>701</v>
      </c>
      <c r="E922" s="450" t="s">
        <v>1100</v>
      </c>
      <c r="F922" s="449" t="s">
        <v>403</v>
      </c>
      <c r="G922" s="450" t="s">
        <v>404</v>
      </c>
      <c r="H922" s="450">
        <v>20</v>
      </c>
      <c r="I922" s="450" t="s">
        <v>757</v>
      </c>
      <c r="J922" s="459">
        <v>75</v>
      </c>
      <c r="K922" s="460">
        <v>1500</v>
      </c>
      <c r="L922" s="463" t="s">
        <v>47</v>
      </c>
      <c r="M922" s="463"/>
      <c r="N922" s="463"/>
      <c r="O922" s="462"/>
    </row>
    <row r="923" hidden="1" customHeight="1" spans="1:15">
      <c r="A923" s="446">
        <v>772</v>
      </c>
      <c r="B923" s="446" t="s">
        <v>346</v>
      </c>
      <c r="C923" s="446" t="s">
        <v>700</v>
      </c>
      <c r="D923" s="446" t="s">
        <v>701</v>
      </c>
      <c r="E923" s="450" t="s">
        <v>1101</v>
      </c>
      <c r="F923" s="449" t="s">
        <v>403</v>
      </c>
      <c r="G923" s="450" t="s">
        <v>404</v>
      </c>
      <c r="H923" s="450">
        <v>30</v>
      </c>
      <c r="I923" s="450" t="s">
        <v>135</v>
      </c>
      <c r="J923" s="459">
        <v>22</v>
      </c>
      <c r="K923" s="460">
        <v>660</v>
      </c>
      <c r="L923" s="463" t="s">
        <v>47</v>
      </c>
      <c r="M923" s="463"/>
      <c r="N923" s="463"/>
      <c r="O923" s="462"/>
    </row>
    <row r="924" hidden="1" customHeight="1" spans="1:15">
      <c r="A924" s="446">
        <v>773</v>
      </c>
      <c r="B924" s="446" t="s">
        <v>346</v>
      </c>
      <c r="C924" s="446" t="s">
        <v>700</v>
      </c>
      <c r="D924" s="446" t="s">
        <v>701</v>
      </c>
      <c r="E924" s="450" t="s">
        <v>1102</v>
      </c>
      <c r="F924" s="449" t="s">
        <v>403</v>
      </c>
      <c r="G924" s="450" t="s">
        <v>404</v>
      </c>
      <c r="H924" s="450">
        <v>40</v>
      </c>
      <c r="I924" s="450" t="s">
        <v>101</v>
      </c>
      <c r="J924" s="459">
        <v>60</v>
      </c>
      <c r="K924" s="460">
        <v>2400</v>
      </c>
      <c r="L924" s="463" t="s">
        <v>47</v>
      </c>
      <c r="M924" s="463"/>
      <c r="N924" s="463"/>
      <c r="O924" s="462"/>
    </row>
    <row r="925" hidden="1" customHeight="1" spans="1:15">
      <c r="A925" s="446">
        <v>774</v>
      </c>
      <c r="B925" s="446" t="s">
        <v>346</v>
      </c>
      <c r="C925" s="446" t="s">
        <v>700</v>
      </c>
      <c r="D925" s="446" t="s">
        <v>701</v>
      </c>
      <c r="E925" s="450" t="s">
        <v>1103</v>
      </c>
      <c r="F925" s="449" t="s">
        <v>403</v>
      </c>
      <c r="G925" s="450" t="s">
        <v>404</v>
      </c>
      <c r="H925" s="450">
        <v>30</v>
      </c>
      <c r="I925" s="450" t="s">
        <v>704</v>
      </c>
      <c r="J925" s="459">
        <v>40</v>
      </c>
      <c r="K925" s="460">
        <v>1200</v>
      </c>
      <c r="L925" s="463" t="s">
        <v>47</v>
      </c>
      <c r="M925" s="463"/>
      <c r="N925" s="463"/>
      <c r="O925" s="462"/>
    </row>
    <row r="926" hidden="1" customHeight="1" spans="1:15">
      <c r="A926" s="446">
        <v>775</v>
      </c>
      <c r="B926" s="446" t="s">
        <v>346</v>
      </c>
      <c r="C926" s="446" t="s">
        <v>700</v>
      </c>
      <c r="D926" s="446" t="s">
        <v>701</v>
      </c>
      <c r="E926" s="450" t="s">
        <v>1104</v>
      </c>
      <c r="F926" s="449" t="s">
        <v>403</v>
      </c>
      <c r="G926" s="450" t="s">
        <v>404</v>
      </c>
      <c r="H926" s="450">
        <v>20</v>
      </c>
      <c r="I926" s="450" t="s">
        <v>101</v>
      </c>
      <c r="J926" s="459">
        <v>30</v>
      </c>
      <c r="K926" s="460">
        <v>600</v>
      </c>
      <c r="L926" s="463" t="s">
        <v>47</v>
      </c>
      <c r="M926" s="463"/>
      <c r="N926" s="463"/>
      <c r="O926" s="462"/>
    </row>
    <row r="927" hidden="1" customHeight="1" spans="1:15">
      <c r="A927" s="446">
        <v>776</v>
      </c>
      <c r="B927" s="446" t="s">
        <v>346</v>
      </c>
      <c r="C927" s="446" t="s">
        <v>700</v>
      </c>
      <c r="D927" s="446" t="s">
        <v>701</v>
      </c>
      <c r="E927" s="450" t="s">
        <v>1105</v>
      </c>
      <c r="F927" s="449" t="s">
        <v>403</v>
      </c>
      <c r="G927" s="450" t="s">
        <v>404</v>
      </c>
      <c r="H927" s="450">
        <v>30</v>
      </c>
      <c r="I927" s="450" t="s">
        <v>101</v>
      </c>
      <c r="J927" s="459">
        <v>37.5</v>
      </c>
      <c r="K927" s="460">
        <v>1125</v>
      </c>
      <c r="L927" s="463" t="s">
        <v>47</v>
      </c>
      <c r="M927" s="463"/>
      <c r="N927" s="463"/>
      <c r="O927" s="462"/>
    </row>
    <row r="928" hidden="1" customHeight="1" spans="1:15">
      <c r="A928" s="446">
        <v>777</v>
      </c>
      <c r="B928" s="446" t="s">
        <v>346</v>
      </c>
      <c r="C928" s="446" t="s">
        <v>700</v>
      </c>
      <c r="D928" s="446" t="s">
        <v>701</v>
      </c>
      <c r="E928" s="450" t="s">
        <v>1106</v>
      </c>
      <c r="F928" s="449" t="s">
        <v>403</v>
      </c>
      <c r="G928" s="450" t="s">
        <v>404</v>
      </c>
      <c r="H928" s="450">
        <v>25</v>
      </c>
      <c r="I928" s="450" t="s">
        <v>101</v>
      </c>
      <c r="J928" s="459">
        <v>56</v>
      </c>
      <c r="K928" s="460">
        <v>1400</v>
      </c>
      <c r="L928" s="463" t="s">
        <v>47</v>
      </c>
      <c r="M928" s="463"/>
      <c r="N928" s="463"/>
      <c r="O928" s="462"/>
    </row>
    <row r="929" hidden="1" customHeight="1" spans="1:15">
      <c r="A929" s="446">
        <v>778</v>
      </c>
      <c r="B929" s="446" t="s">
        <v>346</v>
      </c>
      <c r="C929" s="446" t="s">
        <v>700</v>
      </c>
      <c r="D929" s="446" t="s">
        <v>701</v>
      </c>
      <c r="E929" s="450" t="s">
        <v>1107</v>
      </c>
      <c r="F929" s="449" t="s">
        <v>403</v>
      </c>
      <c r="G929" s="450" t="s">
        <v>404</v>
      </c>
      <c r="H929" s="450">
        <v>20</v>
      </c>
      <c r="I929" s="450" t="s">
        <v>757</v>
      </c>
      <c r="J929" s="459">
        <v>28.5</v>
      </c>
      <c r="K929" s="460">
        <v>570</v>
      </c>
      <c r="L929" s="463" t="s">
        <v>47</v>
      </c>
      <c r="M929" s="463"/>
      <c r="N929" s="463"/>
      <c r="O929" s="462"/>
    </row>
    <row r="930" hidden="1" customHeight="1" spans="1:15">
      <c r="A930" s="446">
        <v>779</v>
      </c>
      <c r="B930" s="446" t="s">
        <v>346</v>
      </c>
      <c r="C930" s="446" t="s">
        <v>700</v>
      </c>
      <c r="D930" s="446" t="s">
        <v>701</v>
      </c>
      <c r="E930" s="450" t="s">
        <v>1108</v>
      </c>
      <c r="F930" s="449" t="s">
        <v>403</v>
      </c>
      <c r="G930" s="450" t="s">
        <v>404</v>
      </c>
      <c r="H930" s="450">
        <v>500</v>
      </c>
      <c r="I930" s="450" t="s">
        <v>704</v>
      </c>
      <c r="J930" s="459">
        <v>1</v>
      </c>
      <c r="K930" s="460">
        <v>500</v>
      </c>
      <c r="L930" s="463" t="s">
        <v>47</v>
      </c>
      <c r="M930" s="463"/>
      <c r="N930" s="463"/>
      <c r="O930" s="462"/>
    </row>
    <row r="931" hidden="1" customHeight="1" spans="1:15">
      <c r="A931" s="446">
        <v>780</v>
      </c>
      <c r="B931" s="446" t="s">
        <v>346</v>
      </c>
      <c r="C931" s="446" t="s">
        <v>700</v>
      </c>
      <c r="D931" s="446" t="s">
        <v>701</v>
      </c>
      <c r="E931" s="450" t="s">
        <v>1108</v>
      </c>
      <c r="F931" s="449" t="s">
        <v>403</v>
      </c>
      <c r="G931" s="450" t="s">
        <v>404</v>
      </c>
      <c r="H931" s="450">
        <v>50</v>
      </c>
      <c r="I931" s="450" t="s">
        <v>1109</v>
      </c>
      <c r="J931" s="459">
        <v>22</v>
      </c>
      <c r="K931" s="460">
        <v>1100</v>
      </c>
      <c r="L931" s="463" t="s">
        <v>47</v>
      </c>
      <c r="M931" s="463"/>
      <c r="N931" s="463"/>
      <c r="O931" s="462"/>
    </row>
    <row r="932" hidden="1" customHeight="1" spans="1:15">
      <c r="A932" s="446">
        <v>781</v>
      </c>
      <c r="B932" s="446" t="s">
        <v>346</v>
      </c>
      <c r="C932" s="446" t="s">
        <v>700</v>
      </c>
      <c r="D932" s="446" t="s">
        <v>701</v>
      </c>
      <c r="E932" s="450" t="s">
        <v>1110</v>
      </c>
      <c r="F932" s="449" t="s">
        <v>403</v>
      </c>
      <c r="G932" s="450" t="s">
        <v>404</v>
      </c>
      <c r="H932" s="450">
        <v>10</v>
      </c>
      <c r="I932" s="450" t="s">
        <v>840</v>
      </c>
      <c r="J932" s="459">
        <v>165</v>
      </c>
      <c r="K932" s="460">
        <v>1650</v>
      </c>
      <c r="L932" s="463" t="s">
        <v>47</v>
      </c>
      <c r="M932" s="463"/>
      <c r="N932" s="463"/>
      <c r="O932" s="462"/>
    </row>
    <row r="933" hidden="1" customHeight="1" spans="1:15">
      <c r="A933" s="446">
        <v>782</v>
      </c>
      <c r="B933" s="446" t="s">
        <v>346</v>
      </c>
      <c r="C933" s="446" t="s">
        <v>700</v>
      </c>
      <c r="D933" s="446" t="s">
        <v>701</v>
      </c>
      <c r="E933" s="450" t="s">
        <v>1111</v>
      </c>
      <c r="F933" s="449" t="s">
        <v>403</v>
      </c>
      <c r="G933" s="450" t="s">
        <v>404</v>
      </c>
      <c r="H933" s="450">
        <v>20</v>
      </c>
      <c r="I933" s="450" t="s">
        <v>703</v>
      </c>
      <c r="J933" s="459">
        <v>135</v>
      </c>
      <c r="K933" s="460">
        <v>2700</v>
      </c>
      <c r="L933" s="463" t="s">
        <v>47</v>
      </c>
      <c r="M933" s="463"/>
      <c r="N933" s="463"/>
      <c r="O933" s="462"/>
    </row>
    <row r="934" hidden="1" customHeight="1" spans="1:15">
      <c r="A934" s="446">
        <v>783</v>
      </c>
      <c r="B934" s="446" t="s">
        <v>346</v>
      </c>
      <c r="C934" s="446" t="s">
        <v>700</v>
      </c>
      <c r="D934" s="446" t="s">
        <v>701</v>
      </c>
      <c r="E934" s="450" t="s">
        <v>1112</v>
      </c>
      <c r="F934" s="449" t="s">
        <v>403</v>
      </c>
      <c r="G934" s="450" t="s">
        <v>404</v>
      </c>
      <c r="H934" s="450">
        <v>20</v>
      </c>
      <c r="I934" s="450" t="s">
        <v>863</v>
      </c>
      <c r="J934" s="459">
        <v>130</v>
      </c>
      <c r="K934" s="460">
        <v>2600</v>
      </c>
      <c r="L934" s="463" t="s">
        <v>47</v>
      </c>
      <c r="M934" s="463"/>
      <c r="N934" s="463"/>
      <c r="O934" s="462"/>
    </row>
    <row r="935" hidden="1" customHeight="1" spans="1:15">
      <c r="A935" s="446">
        <v>784</v>
      </c>
      <c r="B935" s="446" t="s">
        <v>346</v>
      </c>
      <c r="C935" s="446" t="s">
        <v>700</v>
      </c>
      <c r="D935" s="446" t="s">
        <v>701</v>
      </c>
      <c r="E935" s="450" t="s">
        <v>1113</v>
      </c>
      <c r="F935" s="449" t="s">
        <v>403</v>
      </c>
      <c r="G935" s="450" t="s">
        <v>404</v>
      </c>
      <c r="H935" s="450">
        <v>10</v>
      </c>
      <c r="I935" s="450" t="s">
        <v>703</v>
      </c>
      <c r="J935" s="459">
        <v>135</v>
      </c>
      <c r="K935" s="460">
        <v>1350</v>
      </c>
      <c r="L935" s="463" t="s">
        <v>47</v>
      </c>
      <c r="M935" s="463"/>
      <c r="N935" s="463"/>
      <c r="O935" s="462"/>
    </row>
    <row r="936" hidden="1" customHeight="1" spans="1:15">
      <c r="A936" s="446">
        <v>785</v>
      </c>
      <c r="B936" s="446" t="s">
        <v>346</v>
      </c>
      <c r="C936" s="446" t="s">
        <v>700</v>
      </c>
      <c r="D936" s="446" t="s">
        <v>701</v>
      </c>
      <c r="E936" s="450" t="s">
        <v>1113</v>
      </c>
      <c r="F936" s="449" t="s">
        <v>403</v>
      </c>
      <c r="G936" s="450" t="s">
        <v>404</v>
      </c>
      <c r="H936" s="450">
        <v>100</v>
      </c>
      <c r="I936" s="450" t="s">
        <v>724</v>
      </c>
      <c r="J936" s="459">
        <v>3.5</v>
      </c>
      <c r="K936" s="460">
        <v>350</v>
      </c>
      <c r="L936" s="463" t="s">
        <v>47</v>
      </c>
      <c r="M936" s="463"/>
      <c r="N936" s="463"/>
      <c r="O936" s="462"/>
    </row>
    <row r="937" hidden="1" customHeight="1" spans="1:15">
      <c r="A937" s="446">
        <v>786</v>
      </c>
      <c r="B937" s="446" t="s">
        <v>346</v>
      </c>
      <c r="C937" s="446" t="s">
        <v>700</v>
      </c>
      <c r="D937" s="446" t="s">
        <v>701</v>
      </c>
      <c r="E937" s="450" t="s">
        <v>1114</v>
      </c>
      <c r="F937" s="449" t="s">
        <v>403</v>
      </c>
      <c r="G937" s="450" t="s">
        <v>404</v>
      </c>
      <c r="H937" s="450">
        <v>20</v>
      </c>
      <c r="I937" s="450" t="s">
        <v>105</v>
      </c>
      <c r="J937" s="459">
        <v>35</v>
      </c>
      <c r="K937" s="460">
        <v>700</v>
      </c>
      <c r="L937" s="463" t="s">
        <v>47</v>
      </c>
      <c r="M937" s="463"/>
      <c r="N937" s="463"/>
      <c r="O937" s="462"/>
    </row>
    <row r="938" hidden="1" customHeight="1" spans="1:15">
      <c r="A938" s="446">
        <v>787</v>
      </c>
      <c r="B938" s="446" t="s">
        <v>346</v>
      </c>
      <c r="C938" s="446" t="s">
        <v>700</v>
      </c>
      <c r="D938" s="446" t="s">
        <v>701</v>
      </c>
      <c r="E938" s="450" t="s">
        <v>1115</v>
      </c>
      <c r="F938" s="449" t="s">
        <v>403</v>
      </c>
      <c r="G938" s="450" t="s">
        <v>404</v>
      </c>
      <c r="H938" s="450">
        <v>20</v>
      </c>
      <c r="I938" s="450" t="s">
        <v>703</v>
      </c>
      <c r="J938" s="459">
        <v>150</v>
      </c>
      <c r="K938" s="460">
        <v>3000</v>
      </c>
      <c r="L938" s="463" t="s">
        <v>47</v>
      </c>
      <c r="M938" s="463"/>
      <c r="N938" s="463"/>
      <c r="O938" s="462"/>
    </row>
    <row r="939" hidden="1" customHeight="1" spans="1:15">
      <c r="A939" s="446">
        <v>788</v>
      </c>
      <c r="B939" s="446" t="s">
        <v>346</v>
      </c>
      <c r="C939" s="446" t="s">
        <v>700</v>
      </c>
      <c r="D939" s="446" t="s">
        <v>701</v>
      </c>
      <c r="E939" s="450" t="s">
        <v>1116</v>
      </c>
      <c r="F939" s="449" t="s">
        <v>403</v>
      </c>
      <c r="G939" s="450" t="s">
        <v>404</v>
      </c>
      <c r="H939" s="450">
        <v>30</v>
      </c>
      <c r="I939" s="450" t="s">
        <v>703</v>
      </c>
      <c r="J939" s="459">
        <v>450</v>
      </c>
      <c r="K939" s="460">
        <v>13500</v>
      </c>
      <c r="L939" s="463" t="s">
        <v>47</v>
      </c>
      <c r="M939" s="463"/>
      <c r="N939" s="463"/>
      <c r="O939" s="462"/>
    </row>
    <row r="940" hidden="1" customHeight="1" spans="1:15">
      <c r="A940" s="446">
        <v>789</v>
      </c>
      <c r="B940" s="446" t="s">
        <v>346</v>
      </c>
      <c r="C940" s="446" t="s">
        <v>700</v>
      </c>
      <c r="D940" s="446" t="s">
        <v>701</v>
      </c>
      <c r="E940" s="450" t="s">
        <v>1117</v>
      </c>
      <c r="F940" s="449" t="s">
        <v>403</v>
      </c>
      <c r="G940" s="450" t="s">
        <v>404</v>
      </c>
      <c r="H940" s="450">
        <v>50</v>
      </c>
      <c r="I940" s="450" t="s">
        <v>810</v>
      </c>
      <c r="J940" s="459">
        <v>2</v>
      </c>
      <c r="K940" s="460">
        <v>100</v>
      </c>
      <c r="L940" s="463" t="s">
        <v>47</v>
      </c>
      <c r="M940" s="463"/>
      <c r="N940" s="463"/>
      <c r="O940" s="462"/>
    </row>
    <row r="941" hidden="1" customHeight="1" spans="1:15">
      <c r="A941" s="446">
        <v>790</v>
      </c>
      <c r="B941" s="446" t="s">
        <v>346</v>
      </c>
      <c r="C941" s="446" t="s">
        <v>700</v>
      </c>
      <c r="D941" s="446" t="s">
        <v>701</v>
      </c>
      <c r="E941" s="450" t="s">
        <v>1118</v>
      </c>
      <c r="F941" s="449" t="s">
        <v>403</v>
      </c>
      <c r="G941" s="450" t="s">
        <v>404</v>
      </c>
      <c r="H941" s="450">
        <v>20</v>
      </c>
      <c r="I941" s="450" t="s">
        <v>135</v>
      </c>
      <c r="J941" s="459">
        <v>145</v>
      </c>
      <c r="K941" s="460">
        <v>2900</v>
      </c>
      <c r="L941" s="463" t="s">
        <v>47</v>
      </c>
      <c r="M941" s="463"/>
      <c r="N941" s="463"/>
      <c r="O941" s="462"/>
    </row>
    <row r="942" hidden="1" customHeight="1" spans="1:15">
      <c r="A942" s="446">
        <v>791</v>
      </c>
      <c r="B942" s="446" t="s">
        <v>346</v>
      </c>
      <c r="C942" s="446" t="s">
        <v>700</v>
      </c>
      <c r="D942" s="446" t="s">
        <v>701</v>
      </c>
      <c r="E942" s="450" t="s">
        <v>1119</v>
      </c>
      <c r="F942" s="449" t="s">
        <v>403</v>
      </c>
      <c r="G942" s="450" t="s">
        <v>404</v>
      </c>
      <c r="H942" s="450">
        <v>5</v>
      </c>
      <c r="I942" s="450" t="s">
        <v>1120</v>
      </c>
      <c r="J942" s="459">
        <v>2500</v>
      </c>
      <c r="K942" s="460">
        <v>12500</v>
      </c>
      <c r="L942" s="463" t="s">
        <v>47</v>
      </c>
      <c r="M942" s="463"/>
      <c r="N942" s="463"/>
      <c r="O942" s="462"/>
    </row>
    <row r="943" hidden="1" customHeight="1" spans="1:15">
      <c r="A943" s="446">
        <v>792</v>
      </c>
      <c r="B943" s="446" t="s">
        <v>346</v>
      </c>
      <c r="C943" s="446" t="s">
        <v>700</v>
      </c>
      <c r="D943" s="446" t="s">
        <v>701</v>
      </c>
      <c r="E943" s="450" t="s">
        <v>1121</v>
      </c>
      <c r="F943" s="449" t="s">
        <v>403</v>
      </c>
      <c r="G943" s="450" t="s">
        <v>404</v>
      </c>
      <c r="H943" s="450">
        <v>30</v>
      </c>
      <c r="I943" s="450" t="s">
        <v>704</v>
      </c>
      <c r="J943" s="459">
        <v>75</v>
      </c>
      <c r="K943" s="460">
        <v>2250</v>
      </c>
      <c r="L943" s="463" t="s">
        <v>47</v>
      </c>
      <c r="M943" s="463"/>
      <c r="N943" s="463"/>
      <c r="O943" s="462"/>
    </row>
    <row r="944" hidden="1" customHeight="1" spans="1:15">
      <c r="A944" s="446">
        <v>793</v>
      </c>
      <c r="B944" s="446" t="s">
        <v>346</v>
      </c>
      <c r="C944" s="446" t="s">
        <v>700</v>
      </c>
      <c r="D944" s="446" t="s">
        <v>701</v>
      </c>
      <c r="E944" s="450" t="s">
        <v>1122</v>
      </c>
      <c r="F944" s="449" t="s">
        <v>403</v>
      </c>
      <c r="G944" s="450" t="s">
        <v>404</v>
      </c>
      <c r="H944" s="450">
        <v>10</v>
      </c>
      <c r="I944" s="450" t="s">
        <v>757</v>
      </c>
      <c r="J944" s="459">
        <v>537</v>
      </c>
      <c r="K944" s="460">
        <v>5370</v>
      </c>
      <c r="L944" s="463" t="s">
        <v>47</v>
      </c>
      <c r="M944" s="463"/>
      <c r="N944" s="463"/>
      <c r="O944" s="462"/>
    </row>
    <row r="945" hidden="1" customHeight="1" spans="1:15">
      <c r="A945" s="446">
        <v>794</v>
      </c>
      <c r="B945" s="446" t="s">
        <v>346</v>
      </c>
      <c r="C945" s="446" t="s">
        <v>700</v>
      </c>
      <c r="D945" s="446" t="s">
        <v>701</v>
      </c>
      <c r="E945" s="450" t="s">
        <v>1123</v>
      </c>
      <c r="F945" s="449" t="s">
        <v>403</v>
      </c>
      <c r="G945" s="450" t="s">
        <v>404</v>
      </c>
      <c r="H945" s="450">
        <v>10</v>
      </c>
      <c r="I945" s="450" t="s">
        <v>101</v>
      </c>
      <c r="J945" s="459">
        <v>837</v>
      </c>
      <c r="K945" s="460">
        <v>8370</v>
      </c>
      <c r="L945" s="463" t="s">
        <v>47</v>
      </c>
      <c r="M945" s="463"/>
      <c r="N945" s="463"/>
      <c r="O945" s="462"/>
    </row>
    <row r="946" hidden="1" customHeight="1" spans="1:15">
      <c r="A946" s="446">
        <v>795</v>
      </c>
      <c r="B946" s="446" t="s">
        <v>346</v>
      </c>
      <c r="C946" s="446" t="s">
        <v>700</v>
      </c>
      <c r="D946" s="446" t="s">
        <v>701</v>
      </c>
      <c r="E946" s="450" t="s">
        <v>1124</v>
      </c>
      <c r="F946" s="449" t="s">
        <v>403</v>
      </c>
      <c r="G946" s="450" t="s">
        <v>404</v>
      </c>
      <c r="H946" s="450">
        <v>20</v>
      </c>
      <c r="I946" s="450" t="s">
        <v>845</v>
      </c>
      <c r="J946" s="459">
        <v>85.4</v>
      </c>
      <c r="K946" s="460">
        <v>1708</v>
      </c>
      <c r="L946" s="463" t="s">
        <v>47</v>
      </c>
      <c r="M946" s="463"/>
      <c r="N946" s="463"/>
      <c r="O946" s="462"/>
    </row>
    <row r="947" hidden="1" customHeight="1" spans="1:15">
      <c r="A947" s="446">
        <v>796</v>
      </c>
      <c r="B947" s="446" t="s">
        <v>346</v>
      </c>
      <c r="C947" s="446" t="s">
        <v>700</v>
      </c>
      <c r="D947" s="446" t="s">
        <v>701</v>
      </c>
      <c r="E947" s="450" t="s">
        <v>1125</v>
      </c>
      <c r="F947" s="449" t="s">
        <v>403</v>
      </c>
      <c r="G947" s="450" t="s">
        <v>404</v>
      </c>
      <c r="H947" s="450">
        <v>30</v>
      </c>
      <c r="I947" s="450" t="s">
        <v>703</v>
      </c>
      <c r="J947" s="459">
        <v>1100</v>
      </c>
      <c r="K947" s="460">
        <v>33000</v>
      </c>
      <c r="L947" s="463" t="s">
        <v>47</v>
      </c>
      <c r="M947" s="463"/>
      <c r="N947" s="463"/>
      <c r="O947" s="462"/>
    </row>
    <row r="948" hidden="1" customHeight="1" spans="1:15">
      <c r="A948" s="446">
        <v>797</v>
      </c>
      <c r="B948" s="446" t="s">
        <v>346</v>
      </c>
      <c r="C948" s="446" t="s">
        <v>700</v>
      </c>
      <c r="D948" s="446" t="s">
        <v>701</v>
      </c>
      <c r="E948" s="450" t="s">
        <v>1126</v>
      </c>
      <c r="F948" s="449" t="s">
        <v>403</v>
      </c>
      <c r="G948" s="450" t="s">
        <v>404</v>
      </c>
      <c r="H948" s="450">
        <v>30</v>
      </c>
      <c r="I948" s="450" t="s">
        <v>98</v>
      </c>
      <c r="J948" s="459">
        <v>6.5</v>
      </c>
      <c r="K948" s="460">
        <v>195</v>
      </c>
      <c r="L948" s="463" t="s">
        <v>47</v>
      </c>
      <c r="M948" s="463"/>
      <c r="N948" s="463"/>
      <c r="O948" s="462"/>
    </row>
    <row r="949" hidden="1" customHeight="1" spans="1:15">
      <c r="A949" s="446">
        <v>798</v>
      </c>
      <c r="B949" s="446" t="s">
        <v>346</v>
      </c>
      <c r="C949" s="446" t="s">
        <v>700</v>
      </c>
      <c r="D949" s="446" t="s">
        <v>701</v>
      </c>
      <c r="E949" s="450" t="s">
        <v>1127</v>
      </c>
      <c r="F949" s="449" t="s">
        <v>403</v>
      </c>
      <c r="G949" s="450" t="s">
        <v>404</v>
      </c>
      <c r="H949" s="450">
        <v>10</v>
      </c>
      <c r="I949" s="450" t="s">
        <v>105</v>
      </c>
      <c r="J949" s="459">
        <v>145</v>
      </c>
      <c r="K949" s="460">
        <v>1450</v>
      </c>
      <c r="L949" s="463" t="s">
        <v>47</v>
      </c>
      <c r="M949" s="463"/>
      <c r="N949" s="463"/>
      <c r="O949" s="462"/>
    </row>
    <row r="950" hidden="1" customHeight="1" spans="1:15">
      <c r="A950" s="446">
        <v>799</v>
      </c>
      <c r="B950" s="446" t="s">
        <v>346</v>
      </c>
      <c r="C950" s="446" t="s">
        <v>700</v>
      </c>
      <c r="D950" s="446" t="s">
        <v>701</v>
      </c>
      <c r="E950" s="450" t="s">
        <v>1128</v>
      </c>
      <c r="F950" s="449" t="s">
        <v>403</v>
      </c>
      <c r="G950" s="450" t="s">
        <v>404</v>
      </c>
      <c r="H950" s="450">
        <v>20</v>
      </c>
      <c r="I950" s="450" t="s">
        <v>135</v>
      </c>
      <c r="J950" s="459">
        <v>380</v>
      </c>
      <c r="K950" s="460">
        <v>7600</v>
      </c>
      <c r="L950" s="463" t="s">
        <v>47</v>
      </c>
      <c r="M950" s="463"/>
      <c r="N950" s="463"/>
      <c r="O950" s="462"/>
    </row>
    <row r="951" hidden="1" customHeight="1" spans="1:15">
      <c r="A951" s="446">
        <v>800</v>
      </c>
      <c r="B951" s="446" t="s">
        <v>346</v>
      </c>
      <c r="C951" s="446" t="s">
        <v>700</v>
      </c>
      <c r="D951" s="446" t="s">
        <v>701</v>
      </c>
      <c r="E951" s="450" t="s">
        <v>1129</v>
      </c>
      <c r="F951" s="449" t="s">
        <v>403</v>
      </c>
      <c r="G951" s="450" t="s">
        <v>404</v>
      </c>
      <c r="H951" s="450">
        <v>10</v>
      </c>
      <c r="I951" s="450" t="s">
        <v>724</v>
      </c>
      <c r="J951" s="459">
        <v>450</v>
      </c>
      <c r="K951" s="460">
        <v>4500</v>
      </c>
      <c r="L951" s="463" t="s">
        <v>47</v>
      </c>
      <c r="M951" s="463"/>
      <c r="N951" s="463"/>
      <c r="O951" s="462"/>
    </row>
    <row r="952" hidden="1" customHeight="1" spans="1:15">
      <c r="A952" s="446">
        <v>801</v>
      </c>
      <c r="B952" s="446" t="s">
        <v>346</v>
      </c>
      <c r="C952" s="446" t="s">
        <v>700</v>
      </c>
      <c r="D952" s="446" t="s">
        <v>701</v>
      </c>
      <c r="E952" s="450" t="s">
        <v>1130</v>
      </c>
      <c r="F952" s="449" t="s">
        <v>403</v>
      </c>
      <c r="G952" s="450" t="s">
        <v>404</v>
      </c>
      <c r="H952" s="450">
        <v>30</v>
      </c>
      <c r="I952" s="450" t="s">
        <v>101</v>
      </c>
      <c r="J952" s="459">
        <v>8</v>
      </c>
      <c r="K952" s="460">
        <v>240</v>
      </c>
      <c r="L952" s="463" t="s">
        <v>47</v>
      </c>
      <c r="M952" s="463"/>
      <c r="N952" s="463"/>
      <c r="O952" s="462"/>
    </row>
    <row r="953" hidden="1" customHeight="1" spans="1:15">
      <c r="A953" s="446">
        <v>802</v>
      </c>
      <c r="B953" s="446" t="s">
        <v>346</v>
      </c>
      <c r="C953" s="446" t="s">
        <v>700</v>
      </c>
      <c r="D953" s="446" t="s">
        <v>701</v>
      </c>
      <c r="E953" s="450" t="s">
        <v>1131</v>
      </c>
      <c r="F953" s="449" t="s">
        <v>403</v>
      </c>
      <c r="G953" s="450" t="s">
        <v>404</v>
      </c>
      <c r="H953" s="450">
        <v>50</v>
      </c>
      <c r="I953" s="450" t="s">
        <v>101</v>
      </c>
      <c r="J953" s="459">
        <v>45</v>
      </c>
      <c r="K953" s="460">
        <v>2250</v>
      </c>
      <c r="L953" s="463" t="s">
        <v>47</v>
      </c>
      <c r="M953" s="463"/>
      <c r="N953" s="463"/>
      <c r="O953" s="462"/>
    </row>
    <row r="954" hidden="1" customHeight="1" spans="1:15">
      <c r="A954" s="446">
        <v>803</v>
      </c>
      <c r="B954" s="446" t="s">
        <v>346</v>
      </c>
      <c r="C954" s="446" t="s">
        <v>700</v>
      </c>
      <c r="D954" s="446" t="s">
        <v>701</v>
      </c>
      <c r="E954" s="450" t="s">
        <v>1132</v>
      </c>
      <c r="F954" s="449" t="s">
        <v>403</v>
      </c>
      <c r="G954" s="450" t="s">
        <v>404</v>
      </c>
      <c r="H954" s="450">
        <v>35</v>
      </c>
      <c r="I954" s="450" t="s">
        <v>840</v>
      </c>
      <c r="J954" s="459">
        <v>30</v>
      </c>
      <c r="K954" s="460">
        <v>1050</v>
      </c>
      <c r="L954" s="463" t="s">
        <v>47</v>
      </c>
      <c r="M954" s="463"/>
      <c r="N954" s="463"/>
      <c r="O954" s="462"/>
    </row>
    <row r="955" hidden="1" customHeight="1" spans="1:15">
      <c r="A955" s="446">
        <v>804</v>
      </c>
      <c r="B955" s="446" t="s">
        <v>346</v>
      </c>
      <c r="C955" s="446" t="s">
        <v>700</v>
      </c>
      <c r="D955" s="446" t="s">
        <v>701</v>
      </c>
      <c r="E955" s="450" t="s">
        <v>1133</v>
      </c>
      <c r="F955" s="449" t="s">
        <v>403</v>
      </c>
      <c r="G955" s="450" t="s">
        <v>404</v>
      </c>
      <c r="H955" s="450">
        <v>20</v>
      </c>
      <c r="I955" s="450" t="s">
        <v>101</v>
      </c>
      <c r="J955" s="459">
        <v>35</v>
      </c>
      <c r="K955" s="460">
        <v>700</v>
      </c>
      <c r="L955" s="463" t="s">
        <v>47</v>
      </c>
      <c r="M955" s="463"/>
      <c r="N955" s="463"/>
      <c r="O955" s="462"/>
    </row>
    <row r="956" hidden="1" customHeight="1" spans="1:15">
      <c r="A956" s="446">
        <v>805</v>
      </c>
      <c r="B956" s="446" t="s">
        <v>346</v>
      </c>
      <c r="C956" s="446" t="s">
        <v>700</v>
      </c>
      <c r="D956" s="446" t="s">
        <v>701</v>
      </c>
      <c r="E956" s="450" t="s">
        <v>1134</v>
      </c>
      <c r="F956" s="449" t="s">
        <v>403</v>
      </c>
      <c r="G956" s="450" t="s">
        <v>404</v>
      </c>
      <c r="H956" s="450">
        <v>50</v>
      </c>
      <c r="I956" s="450" t="s">
        <v>101</v>
      </c>
      <c r="J956" s="459">
        <v>85</v>
      </c>
      <c r="K956" s="460">
        <v>4250</v>
      </c>
      <c r="L956" s="463" t="s">
        <v>47</v>
      </c>
      <c r="M956" s="463"/>
      <c r="N956" s="463"/>
      <c r="O956" s="462"/>
    </row>
    <row r="957" hidden="1" customHeight="1" spans="1:15">
      <c r="A957" s="446">
        <v>806</v>
      </c>
      <c r="B957" s="446" t="s">
        <v>346</v>
      </c>
      <c r="C957" s="446" t="s">
        <v>700</v>
      </c>
      <c r="D957" s="446" t="s">
        <v>701</v>
      </c>
      <c r="E957" s="450" t="s">
        <v>1135</v>
      </c>
      <c r="F957" s="449" t="s">
        <v>403</v>
      </c>
      <c r="G957" s="450" t="s">
        <v>404</v>
      </c>
      <c r="H957" s="450">
        <v>10</v>
      </c>
      <c r="I957" s="450" t="s">
        <v>70</v>
      </c>
      <c r="J957" s="459">
        <v>900</v>
      </c>
      <c r="K957" s="460">
        <v>9000</v>
      </c>
      <c r="L957" s="463" t="s">
        <v>47</v>
      </c>
      <c r="M957" s="463"/>
      <c r="N957" s="463"/>
      <c r="O957" s="462"/>
    </row>
    <row r="958" hidden="1" customHeight="1" spans="1:15">
      <c r="A958" s="446">
        <v>807</v>
      </c>
      <c r="B958" s="446" t="s">
        <v>346</v>
      </c>
      <c r="C958" s="446" t="s">
        <v>700</v>
      </c>
      <c r="D958" s="446" t="s">
        <v>701</v>
      </c>
      <c r="E958" s="450" t="s">
        <v>1136</v>
      </c>
      <c r="F958" s="449" t="s">
        <v>403</v>
      </c>
      <c r="G958" s="450" t="s">
        <v>404</v>
      </c>
      <c r="H958" s="450">
        <v>30</v>
      </c>
      <c r="I958" s="450" t="s">
        <v>703</v>
      </c>
      <c r="J958" s="459">
        <v>22</v>
      </c>
      <c r="K958" s="460">
        <v>660</v>
      </c>
      <c r="L958" s="463" t="s">
        <v>47</v>
      </c>
      <c r="M958" s="463"/>
      <c r="N958" s="463"/>
      <c r="O958" s="462"/>
    </row>
    <row r="959" hidden="1" customHeight="1" spans="1:15">
      <c r="A959" s="446">
        <v>808</v>
      </c>
      <c r="B959" s="446" t="s">
        <v>346</v>
      </c>
      <c r="C959" s="446" t="s">
        <v>700</v>
      </c>
      <c r="D959" s="446" t="s">
        <v>701</v>
      </c>
      <c r="E959" s="450" t="s">
        <v>1137</v>
      </c>
      <c r="F959" s="449" t="s">
        <v>403</v>
      </c>
      <c r="G959" s="450" t="s">
        <v>404</v>
      </c>
      <c r="H959" s="450">
        <v>30</v>
      </c>
      <c r="I959" s="450" t="s">
        <v>101</v>
      </c>
      <c r="J959" s="459">
        <v>37.5</v>
      </c>
      <c r="K959" s="460">
        <v>1125</v>
      </c>
      <c r="L959" s="463" t="s">
        <v>47</v>
      </c>
      <c r="M959" s="463"/>
      <c r="N959" s="463"/>
      <c r="O959" s="462"/>
    </row>
    <row r="960" hidden="1" customHeight="1" spans="1:15">
      <c r="A960" s="446">
        <v>809</v>
      </c>
      <c r="B960" s="446" t="s">
        <v>346</v>
      </c>
      <c r="C960" s="446" t="s">
        <v>700</v>
      </c>
      <c r="D960" s="446" t="s">
        <v>701</v>
      </c>
      <c r="E960" s="450" t="s">
        <v>1138</v>
      </c>
      <c r="F960" s="449" t="s">
        <v>403</v>
      </c>
      <c r="G960" s="450" t="s">
        <v>404</v>
      </c>
      <c r="H960" s="450">
        <v>50</v>
      </c>
      <c r="I960" s="450" t="s">
        <v>105</v>
      </c>
      <c r="J960" s="459">
        <v>5</v>
      </c>
      <c r="K960" s="460">
        <v>250</v>
      </c>
      <c r="L960" s="463" t="s">
        <v>47</v>
      </c>
      <c r="M960" s="463"/>
      <c r="N960" s="463"/>
      <c r="O960" s="462"/>
    </row>
    <row r="961" hidden="1" customHeight="1" spans="1:15">
      <c r="A961" s="446">
        <v>810</v>
      </c>
      <c r="B961" s="446" t="s">
        <v>346</v>
      </c>
      <c r="C961" s="446" t="s">
        <v>700</v>
      </c>
      <c r="D961" s="446" t="s">
        <v>701</v>
      </c>
      <c r="E961" s="450" t="s">
        <v>1139</v>
      </c>
      <c r="F961" s="449" t="s">
        <v>403</v>
      </c>
      <c r="G961" s="450" t="s">
        <v>404</v>
      </c>
      <c r="H961" s="450">
        <v>30</v>
      </c>
      <c r="I961" s="450" t="s">
        <v>101</v>
      </c>
      <c r="J961" s="459">
        <v>22</v>
      </c>
      <c r="K961" s="460">
        <v>660</v>
      </c>
      <c r="L961" s="463" t="s">
        <v>47</v>
      </c>
      <c r="M961" s="463"/>
      <c r="N961" s="463"/>
      <c r="O961" s="462"/>
    </row>
    <row r="962" hidden="1" customHeight="1" spans="1:15">
      <c r="A962" s="446">
        <v>811</v>
      </c>
      <c r="B962" s="446" t="s">
        <v>346</v>
      </c>
      <c r="C962" s="446" t="s">
        <v>700</v>
      </c>
      <c r="D962" s="446" t="s">
        <v>701</v>
      </c>
      <c r="E962" s="450" t="s">
        <v>1140</v>
      </c>
      <c r="F962" s="449" t="s">
        <v>403</v>
      </c>
      <c r="G962" s="450" t="s">
        <v>404</v>
      </c>
      <c r="H962" s="450">
        <v>15</v>
      </c>
      <c r="I962" s="450" t="s">
        <v>810</v>
      </c>
      <c r="J962" s="459">
        <v>16</v>
      </c>
      <c r="K962" s="460">
        <v>240</v>
      </c>
      <c r="L962" s="463" t="s">
        <v>47</v>
      </c>
      <c r="M962" s="463"/>
      <c r="N962" s="463"/>
      <c r="O962" s="462"/>
    </row>
    <row r="963" hidden="1" customHeight="1" spans="1:15">
      <c r="A963" s="446">
        <v>812</v>
      </c>
      <c r="B963" s="446" t="s">
        <v>346</v>
      </c>
      <c r="C963" s="446" t="s">
        <v>700</v>
      </c>
      <c r="D963" s="446" t="s">
        <v>701</v>
      </c>
      <c r="E963" s="450" t="s">
        <v>1141</v>
      </c>
      <c r="F963" s="449" t="s">
        <v>403</v>
      </c>
      <c r="G963" s="450" t="s">
        <v>404</v>
      </c>
      <c r="H963" s="450">
        <v>20</v>
      </c>
      <c r="I963" s="450" t="s">
        <v>703</v>
      </c>
      <c r="J963" s="459">
        <v>45</v>
      </c>
      <c r="K963" s="460">
        <v>900</v>
      </c>
      <c r="L963" s="463" t="s">
        <v>47</v>
      </c>
      <c r="M963" s="463"/>
      <c r="N963" s="463"/>
      <c r="O963" s="462"/>
    </row>
    <row r="964" hidden="1" customHeight="1" spans="1:15">
      <c r="A964" s="446">
        <v>813</v>
      </c>
      <c r="B964" s="446" t="s">
        <v>346</v>
      </c>
      <c r="C964" s="446" t="s">
        <v>700</v>
      </c>
      <c r="D964" s="446" t="s">
        <v>701</v>
      </c>
      <c r="E964" s="450" t="s">
        <v>1142</v>
      </c>
      <c r="F964" s="449" t="s">
        <v>403</v>
      </c>
      <c r="G964" s="450" t="s">
        <v>404</v>
      </c>
      <c r="H964" s="450">
        <v>50</v>
      </c>
      <c r="I964" s="450" t="s">
        <v>1143</v>
      </c>
      <c r="J964" s="459">
        <v>5</v>
      </c>
      <c r="K964" s="460">
        <v>250</v>
      </c>
      <c r="L964" s="463" t="s">
        <v>47</v>
      </c>
      <c r="M964" s="463"/>
      <c r="N964" s="463"/>
      <c r="O964" s="462"/>
    </row>
    <row r="965" hidden="1" customHeight="1" spans="1:15">
      <c r="A965" s="446">
        <v>814</v>
      </c>
      <c r="B965" s="446" t="s">
        <v>346</v>
      </c>
      <c r="C965" s="446" t="s">
        <v>700</v>
      </c>
      <c r="D965" s="446" t="s">
        <v>701</v>
      </c>
      <c r="E965" s="450" t="s">
        <v>1142</v>
      </c>
      <c r="F965" s="449" t="s">
        <v>403</v>
      </c>
      <c r="G965" s="450" t="s">
        <v>404</v>
      </c>
      <c r="H965" s="450">
        <v>50</v>
      </c>
      <c r="I965" s="450" t="s">
        <v>1143</v>
      </c>
      <c r="J965" s="459">
        <v>5.5</v>
      </c>
      <c r="K965" s="460">
        <v>275</v>
      </c>
      <c r="L965" s="463" t="s">
        <v>47</v>
      </c>
      <c r="M965" s="463"/>
      <c r="N965" s="463"/>
      <c r="O965" s="462"/>
    </row>
    <row r="966" hidden="1" customHeight="1" spans="1:15">
      <c r="A966" s="446">
        <v>815</v>
      </c>
      <c r="B966" s="446" t="s">
        <v>346</v>
      </c>
      <c r="C966" s="446" t="s">
        <v>700</v>
      </c>
      <c r="D966" s="446" t="s">
        <v>701</v>
      </c>
      <c r="E966" s="450" t="s">
        <v>1144</v>
      </c>
      <c r="F966" s="449" t="s">
        <v>403</v>
      </c>
      <c r="G966" s="450" t="s">
        <v>404</v>
      </c>
      <c r="H966" s="450">
        <v>30</v>
      </c>
      <c r="I966" s="450" t="s">
        <v>745</v>
      </c>
      <c r="J966" s="459">
        <v>15</v>
      </c>
      <c r="K966" s="460">
        <v>450</v>
      </c>
      <c r="L966" s="463" t="s">
        <v>47</v>
      </c>
      <c r="M966" s="463"/>
      <c r="N966" s="463"/>
      <c r="O966" s="462"/>
    </row>
    <row r="967" hidden="1" customHeight="1" spans="1:15">
      <c r="A967" s="446">
        <v>816</v>
      </c>
      <c r="B967" s="446" t="s">
        <v>346</v>
      </c>
      <c r="C967" s="446" t="s">
        <v>700</v>
      </c>
      <c r="D967" s="446" t="s">
        <v>701</v>
      </c>
      <c r="E967" s="450" t="s">
        <v>1144</v>
      </c>
      <c r="F967" s="449" t="s">
        <v>403</v>
      </c>
      <c r="G967" s="450" t="s">
        <v>404</v>
      </c>
      <c r="H967" s="450">
        <v>50</v>
      </c>
      <c r="I967" s="450" t="s">
        <v>745</v>
      </c>
      <c r="J967" s="459">
        <v>15</v>
      </c>
      <c r="K967" s="460">
        <v>750</v>
      </c>
      <c r="L967" s="463" t="s">
        <v>47</v>
      </c>
      <c r="M967" s="463"/>
      <c r="N967" s="463"/>
      <c r="O967" s="462"/>
    </row>
    <row r="968" hidden="1" customHeight="1" spans="1:15">
      <c r="A968" s="446">
        <v>817</v>
      </c>
      <c r="B968" s="446" t="s">
        <v>346</v>
      </c>
      <c r="C968" s="446" t="s">
        <v>700</v>
      </c>
      <c r="D968" s="446" t="s">
        <v>701</v>
      </c>
      <c r="E968" s="450" t="s">
        <v>1145</v>
      </c>
      <c r="F968" s="449" t="s">
        <v>403</v>
      </c>
      <c r="G968" s="450" t="s">
        <v>404</v>
      </c>
      <c r="H968" s="450">
        <v>10</v>
      </c>
      <c r="I968" s="450" t="s">
        <v>135</v>
      </c>
      <c r="J968" s="459">
        <v>600</v>
      </c>
      <c r="K968" s="460">
        <v>6000</v>
      </c>
      <c r="L968" s="463" t="s">
        <v>47</v>
      </c>
      <c r="M968" s="463"/>
      <c r="N968" s="463"/>
      <c r="O968" s="462"/>
    </row>
    <row r="969" hidden="1" customHeight="1" spans="1:15">
      <c r="A969" s="446">
        <v>818</v>
      </c>
      <c r="B969" s="446" t="s">
        <v>346</v>
      </c>
      <c r="C969" s="446" t="s">
        <v>700</v>
      </c>
      <c r="D969" s="446" t="s">
        <v>701</v>
      </c>
      <c r="E969" s="450" t="s">
        <v>1146</v>
      </c>
      <c r="F969" s="449" t="s">
        <v>403</v>
      </c>
      <c r="G969" s="450" t="s">
        <v>404</v>
      </c>
      <c r="H969" s="450">
        <v>30</v>
      </c>
      <c r="I969" s="450" t="s">
        <v>845</v>
      </c>
      <c r="J969" s="459">
        <v>45</v>
      </c>
      <c r="K969" s="460">
        <v>1350</v>
      </c>
      <c r="L969" s="463" t="s">
        <v>47</v>
      </c>
      <c r="M969" s="463"/>
      <c r="N969" s="463"/>
      <c r="O969" s="462"/>
    </row>
    <row r="970" hidden="1" customHeight="1" spans="1:15">
      <c r="A970" s="446">
        <v>819</v>
      </c>
      <c r="B970" s="446" t="s">
        <v>346</v>
      </c>
      <c r="C970" s="446" t="s">
        <v>700</v>
      </c>
      <c r="D970" s="446" t="s">
        <v>701</v>
      </c>
      <c r="E970" s="450" t="s">
        <v>1147</v>
      </c>
      <c r="F970" s="449" t="s">
        <v>403</v>
      </c>
      <c r="G970" s="450" t="s">
        <v>404</v>
      </c>
      <c r="H970" s="450">
        <v>25</v>
      </c>
      <c r="I970" s="450" t="s">
        <v>101</v>
      </c>
      <c r="J970" s="459">
        <v>70</v>
      </c>
      <c r="K970" s="460">
        <v>1750</v>
      </c>
      <c r="L970" s="463" t="s">
        <v>47</v>
      </c>
      <c r="M970" s="463"/>
      <c r="N970" s="463"/>
      <c r="O970" s="462"/>
    </row>
    <row r="971" hidden="1" customHeight="1" spans="1:15">
      <c r="A971" s="446">
        <v>820</v>
      </c>
      <c r="B971" s="446" t="s">
        <v>346</v>
      </c>
      <c r="C971" s="446" t="s">
        <v>700</v>
      </c>
      <c r="D971" s="446" t="s">
        <v>701</v>
      </c>
      <c r="E971" s="450" t="s">
        <v>1148</v>
      </c>
      <c r="F971" s="449" t="s">
        <v>403</v>
      </c>
      <c r="G971" s="450" t="s">
        <v>404</v>
      </c>
      <c r="H971" s="450">
        <v>20</v>
      </c>
      <c r="I971" s="450" t="s">
        <v>757</v>
      </c>
      <c r="J971" s="459">
        <v>180</v>
      </c>
      <c r="K971" s="460">
        <v>3600</v>
      </c>
      <c r="L971" s="463" t="s">
        <v>47</v>
      </c>
      <c r="M971" s="463"/>
      <c r="N971" s="463"/>
      <c r="O971" s="462"/>
    </row>
    <row r="972" hidden="1" customHeight="1" spans="1:15">
      <c r="A972" s="446">
        <v>821</v>
      </c>
      <c r="B972" s="446" t="s">
        <v>346</v>
      </c>
      <c r="C972" s="446" t="s">
        <v>700</v>
      </c>
      <c r="D972" s="446" t="s">
        <v>701</v>
      </c>
      <c r="E972" s="450" t="s">
        <v>1149</v>
      </c>
      <c r="F972" s="449" t="s">
        <v>403</v>
      </c>
      <c r="G972" s="450" t="s">
        <v>404</v>
      </c>
      <c r="H972" s="450">
        <v>15</v>
      </c>
      <c r="I972" s="450" t="s">
        <v>757</v>
      </c>
      <c r="J972" s="459">
        <v>45</v>
      </c>
      <c r="K972" s="460">
        <v>675</v>
      </c>
      <c r="L972" s="463" t="s">
        <v>47</v>
      </c>
      <c r="M972" s="463"/>
      <c r="N972" s="463"/>
      <c r="O972" s="462"/>
    </row>
    <row r="973" hidden="1" customHeight="1" spans="1:15">
      <c r="A973" s="446">
        <v>822</v>
      </c>
      <c r="B973" s="446" t="s">
        <v>346</v>
      </c>
      <c r="C973" s="446" t="s">
        <v>700</v>
      </c>
      <c r="D973" s="446" t="s">
        <v>701</v>
      </c>
      <c r="E973" s="450" t="s">
        <v>1150</v>
      </c>
      <c r="F973" s="449" t="s">
        <v>403</v>
      </c>
      <c r="G973" s="450" t="s">
        <v>404</v>
      </c>
      <c r="H973" s="450">
        <v>35</v>
      </c>
      <c r="I973" s="450" t="s">
        <v>757</v>
      </c>
      <c r="J973" s="459">
        <v>15</v>
      </c>
      <c r="K973" s="460">
        <v>525</v>
      </c>
      <c r="L973" s="463" t="s">
        <v>47</v>
      </c>
      <c r="M973" s="463"/>
      <c r="N973" s="463"/>
      <c r="O973" s="462"/>
    </row>
    <row r="974" hidden="1" customHeight="1" spans="1:15">
      <c r="A974" s="446">
        <v>823</v>
      </c>
      <c r="B974" s="446" t="s">
        <v>346</v>
      </c>
      <c r="C974" s="446" t="s">
        <v>700</v>
      </c>
      <c r="D974" s="446" t="s">
        <v>701</v>
      </c>
      <c r="E974" s="450" t="s">
        <v>1150</v>
      </c>
      <c r="F974" s="449" t="s">
        <v>403</v>
      </c>
      <c r="G974" s="450" t="s">
        <v>404</v>
      </c>
      <c r="H974" s="450">
        <v>35</v>
      </c>
      <c r="I974" s="450" t="s">
        <v>757</v>
      </c>
      <c r="J974" s="459">
        <v>18</v>
      </c>
      <c r="K974" s="460">
        <v>630</v>
      </c>
      <c r="L974" s="463" t="s">
        <v>47</v>
      </c>
      <c r="M974" s="463"/>
      <c r="N974" s="463"/>
      <c r="O974" s="462"/>
    </row>
    <row r="975" hidden="1" customHeight="1" spans="1:15">
      <c r="A975" s="446">
        <v>824</v>
      </c>
      <c r="B975" s="446" t="s">
        <v>346</v>
      </c>
      <c r="C975" s="446" t="s">
        <v>700</v>
      </c>
      <c r="D975" s="446" t="s">
        <v>701</v>
      </c>
      <c r="E975" s="450" t="s">
        <v>1151</v>
      </c>
      <c r="F975" s="449" t="s">
        <v>403</v>
      </c>
      <c r="G975" s="450" t="s">
        <v>404</v>
      </c>
      <c r="H975" s="450">
        <v>15</v>
      </c>
      <c r="I975" s="450" t="s">
        <v>757</v>
      </c>
      <c r="J975" s="459">
        <v>75</v>
      </c>
      <c r="K975" s="460">
        <v>1125</v>
      </c>
      <c r="L975" s="463" t="s">
        <v>47</v>
      </c>
      <c r="M975" s="463"/>
      <c r="N975" s="463"/>
      <c r="O975" s="462"/>
    </row>
    <row r="976" hidden="1" customHeight="1" spans="1:15">
      <c r="A976" s="446">
        <v>825</v>
      </c>
      <c r="B976" s="446" t="s">
        <v>346</v>
      </c>
      <c r="C976" s="446" t="s">
        <v>700</v>
      </c>
      <c r="D976" s="446" t="s">
        <v>701</v>
      </c>
      <c r="E976" s="450" t="s">
        <v>1152</v>
      </c>
      <c r="F976" s="449" t="s">
        <v>403</v>
      </c>
      <c r="G976" s="450" t="s">
        <v>404</v>
      </c>
      <c r="H976" s="450">
        <v>100</v>
      </c>
      <c r="I976" s="450" t="s">
        <v>101</v>
      </c>
      <c r="J976" s="459">
        <v>5</v>
      </c>
      <c r="K976" s="460">
        <v>500</v>
      </c>
      <c r="L976" s="463" t="s">
        <v>47</v>
      </c>
      <c r="M976" s="463"/>
      <c r="N976" s="463"/>
      <c r="O976" s="462"/>
    </row>
    <row r="977" hidden="1" customHeight="1" spans="1:15">
      <c r="A977" s="446">
        <v>826</v>
      </c>
      <c r="B977" s="446" t="s">
        <v>346</v>
      </c>
      <c r="C977" s="446" t="s">
        <v>700</v>
      </c>
      <c r="D977" s="446" t="s">
        <v>701</v>
      </c>
      <c r="E977" s="450" t="s">
        <v>1153</v>
      </c>
      <c r="F977" s="449" t="s">
        <v>403</v>
      </c>
      <c r="G977" s="450" t="s">
        <v>404</v>
      </c>
      <c r="H977" s="450">
        <v>20</v>
      </c>
      <c r="I977" s="450" t="s">
        <v>101</v>
      </c>
      <c r="J977" s="459">
        <v>16</v>
      </c>
      <c r="K977" s="460">
        <v>320</v>
      </c>
      <c r="L977" s="463" t="s">
        <v>47</v>
      </c>
      <c r="M977" s="463"/>
      <c r="N977" s="463"/>
      <c r="O977" s="462"/>
    </row>
    <row r="978" hidden="1" customHeight="1" spans="1:15">
      <c r="A978" s="446">
        <v>827</v>
      </c>
      <c r="B978" s="446" t="s">
        <v>346</v>
      </c>
      <c r="C978" s="446" t="s">
        <v>700</v>
      </c>
      <c r="D978" s="446" t="s">
        <v>701</v>
      </c>
      <c r="E978" s="450" t="s">
        <v>1154</v>
      </c>
      <c r="F978" s="449" t="s">
        <v>403</v>
      </c>
      <c r="G978" s="450" t="s">
        <v>404</v>
      </c>
      <c r="H978" s="450">
        <v>30</v>
      </c>
      <c r="I978" s="450" t="s">
        <v>101</v>
      </c>
      <c r="J978" s="459">
        <v>80</v>
      </c>
      <c r="K978" s="460">
        <v>2400</v>
      </c>
      <c r="L978" s="463" t="s">
        <v>47</v>
      </c>
      <c r="M978" s="463"/>
      <c r="N978" s="463"/>
      <c r="O978" s="462"/>
    </row>
    <row r="979" hidden="1" customHeight="1" spans="1:15">
      <c r="A979" s="446">
        <v>828</v>
      </c>
      <c r="B979" s="446" t="s">
        <v>346</v>
      </c>
      <c r="C979" s="446" t="s">
        <v>700</v>
      </c>
      <c r="D979" s="446" t="s">
        <v>701</v>
      </c>
      <c r="E979" s="450" t="s">
        <v>1155</v>
      </c>
      <c r="F979" s="449" t="s">
        <v>403</v>
      </c>
      <c r="G979" s="450" t="s">
        <v>404</v>
      </c>
      <c r="H979" s="450">
        <v>10</v>
      </c>
      <c r="I979" s="450" t="s">
        <v>135</v>
      </c>
      <c r="J979" s="459">
        <v>120</v>
      </c>
      <c r="K979" s="460">
        <v>1200</v>
      </c>
      <c r="L979" s="463" t="s">
        <v>47</v>
      </c>
      <c r="M979" s="463"/>
      <c r="N979" s="463"/>
      <c r="O979" s="462"/>
    </row>
    <row r="980" hidden="1" customHeight="1" spans="1:15">
      <c r="A980" s="446">
        <v>829</v>
      </c>
      <c r="B980" s="446" t="s">
        <v>346</v>
      </c>
      <c r="C980" s="446" t="s">
        <v>700</v>
      </c>
      <c r="D980" s="446" t="s">
        <v>701</v>
      </c>
      <c r="E980" s="450" t="s">
        <v>1156</v>
      </c>
      <c r="F980" s="449" t="s">
        <v>403</v>
      </c>
      <c r="G980" s="450" t="s">
        <v>404</v>
      </c>
      <c r="H980" s="450">
        <v>10</v>
      </c>
      <c r="I980" s="450" t="s">
        <v>101</v>
      </c>
      <c r="J980" s="459">
        <v>105</v>
      </c>
      <c r="K980" s="460">
        <v>1050</v>
      </c>
      <c r="L980" s="463" t="s">
        <v>47</v>
      </c>
      <c r="M980" s="463"/>
      <c r="N980" s="463"/>
      <c r="O980" s="462"/>
    </row>
    <row r="981" hidden="1" customHeight="1" spans="1:15">
      <c r="A981" s="446">
        <v>830</v>
      </c>
      <c r="B981" s="446" t="s">
        <v>346</v>
      </c>
      <c r="C981" s="446" t="s">
        <v>700</v>
      </c>
      <c r="D981" s="446" t="s">
        <v>701</v>
      </c>
      <c r="E981" s="450" t="s">
        <v>1157</v>
      </c>
      <c r="F981" s="449" t="s">
        <v>403</v>
      </c>
      <c r="G981" s="450" t="s">
        <v>404</v>
      </c>
      <c r="H981" s="450">
        <v>10</v>
      </c>
      <c r="I981" s="450" t="s">
        <v>135</v>
      </c>
      <c r="J981" s="459">
        <v>170</v>
      </c>
      <c r="K981" s="460">
        <v>1700</v>
      </c>
      <c r="L981" s="463" t="s">
        <v>47</v>
      </c>
      <c r="M981" s="463"/>
      <c r="N981" s="463"/>
      <c r="O981" s="462"/>
    </row>
    <row r="982" hidden="1" customHeight="1" spans="1:15">
      <c r="A982" s="446">
        <v>831</v>
      </c>
      <c r="B982" s="446" t="s">
        <v>346</v>
      </c>
      <c r="C982" s="446" t="s">
        <v>700</v>
      </c>
      <c r="D982" s="446" t="s">
        <v>701</v>
      </c>
      <c r="E982" s="450" t="s">
        <v>1158</v>
      </c>
      <c r="F982" s="449" t="s">
        <v>403</v>
      </c>
      <c r="G982" s="450" t="s">
        <v>404</v>
      </c>
      <c r="H982" s="450">
        <v>20</v>
      </c>
      <c r="I982" s="450" t="s">
        <v>711</v>
      </c>
      <c r="J982" s="459">
        <v>10</v>
      </c>
      <c r="K982" s="460">
        <v>200</v>
      </c>
      <c r="L982" s="463" t="s">
        <v>47</v>
      </c>
      <c r="M982" s="463"/>
      <c r="N982" s="463"/>
      <c r="O982" s="462"/>
    </row>
    <row r="983" hidden="1" customHeight="1" spans="1:15">
      <c r="A983" s="446">
        <v>832</v>
      </c>
      <c r="B983" s="446" t="s">
        <v>346</v>
      </c>
      <c r="C983" s="446" t="s">
        <v>700</v>
      </c>
      <c r="D983" s="446" t="s">
        <v>701</v>
      </c>
      <c r="E983" s="450" t="s">
        <v>1159</v>
      </c>
      <c r="F983" s="449" t="s">
        <v>403</v>
      </c>
      <c r="G983" s="450" t="s">
        <v>404</v>
      </c>
      <c r="H983" s="450">
        <v>15</v>
      </c>
      <c r="I983" s="450" t="s">
        <v>775</v>
      </c>
      <c r="J983" s="459">
        <v>145</v>
      </c>
      <c r="K983" s="460">
        <v>2175</v>
      </c>
      <c r="L983" s="463" t="s">
        <v>47</v>
      </c>
      <c r="M983" s="463"/>
      <c r="N983" s="463"/>
      <c r="O983" s="462"/>
    </row>
    <row r="984" hidden="1" customHeight="1" spans="1:15">
      <c r="A984" s="446">
        <v>833</v>
      </c>
      <c r="B984" s="446" t="s">
        <v>346</v>
      </c>
      <c r="C984" s="446" t="s">
        <v>700</v>
      </c>
      <c r="D984" s="446" t="s">
        <v>701</v>
      </c>
      <c r="E984" s="450" t="s">
        <v>1160</v>
      </c>
      <c r="F984" s="449" t="s">
        <v>403</v>
      </c>
      <c r="G984" s="450" t="s">
        <v>404</v>
      </c>
      <c r="H984" s="450">
        <v>20</v>
      </c>
      <c r="I984" s="450" t="s">
        <v>704</v>
      </c>
      <c r="J984" s="459">
        <v>30</v>
      </c>
      <c r="K984" s="460">
        <v>600</v>
      </c>
      <c r="L984" s="463" t="s">
        <v>47</v>
      </c>
      <c r="M984" s="463"/>
      <c r="N984" s="463"/>
      <c r="O984" s="462"/>
    </row>
    <row r="985" hidden="1" customHeight="1" spans="1:15">
      <c r="A985" s="446">
        <v>834</v>
      </c>
      <c r="B985" s="446" t="s">
        <v>346</v>
      </c>
      <c r="C985" s="446" t="s">
        <v>700</v>
      </c>
      <c r="D985" s="446" t="s">
        <v>701</v>
      </c>
      <c r="E985" s="450" t="s">
        <v>1161</v>
      </c>
      <c r="F985" s="449" t="s">
        <v>403</v>
      </c>
      <c r="G985" s="450" t="s">
        <v>404</v>
      </c>
      <c r="H985" s="450">
        <v>10</v>
      </c>
      <c r="I985" s="450" t="s">
        <v>221</v>
      </c>
      <c r="J985" s="459">
        <v>1650</v>
      </c>
      <c r="K985" s="460">
        <v>16500</v>
      </c>
      <c r="L985" s="463" t="s">
        <v>47</v>
      </c>
      <c r="M985" s="463"/>
      <c r="N985" s="463"/>
      <c r="O985" s="462"/>
    </row>
    <row r="986" hidden="1" customHeight="1" spans="1:15">
      <c r="A986" s="446">
        <v>835</v>
      </c>
      <c r="B986" s="446" t="s">
        <v>346</v>
      </c>
      <c r="C986" s="446" t="s">
        <v>700</v>
      </c>
      <c r="D986" s="446" t="s">
        <v>701</v>
      </c>
      <c r="E986" s="450" t="s">
        <v>1162</v>
      </c>
      <c r="F986" s="449" t="s">
        <v>403</v>
      </c>
      <c r="G986" s="450" t="s">
        <v>404</v>
      </c>
      <c r="H986" s="450">
        <v>10</v>
      </c>
      <c r="I986" s="450" t="s">
        <v>221</v>
      </c>
      <c r="J986" s="459">
        <v>1650</v>
      </c>
      <c r="K986" s="460">
        <v>16500</v>
      </c>
      <c r="L986" s="463" t="s">
        <v>47</v>
      </c>
      <c r="M986" s="463"/>
      <c r="N986" s="463"/>
      <c r="O986" s="462"/>
    </row>
    <row r="987" hidden="1" customHeight="1" spans="1:15">
      <c r="A987" s="446">
        <v>836</v>
      </c>
      <c r="B987" s="446" t="s">
        <v>346</v>
      </c>
      <c r="C987" s="446" t="s">
        <v>700</v>
      </c>
      <c r="D987" s="446" t="s">
        <v>701</v>
      </c>
      <c r="E987" s="450" t="s">
        <v>1163</v>
      </c>
      <c r="F987" s="449" t="s">
        <v>403</v>
      </c>
      <c r="G987" s="450" t="s">
        <v>404</v>
      </c>
      <c r="H987" s="450">
        <v>10</v>
      </c>
      <c r="I987" s="450" t="s">
        <v>101</v>
      </c>
      <c r="J987" s="459">
        <v>1350</v>
      </c>
      <c r="K987" s="460">
        <v>13500</v>
      </c>
      <c r="L987" s="463" t="s">
        <v>47</v>
      </c>
      <c r="M987" s="463"/>
      <c r="N987" s="463"/>
      <c r="O987" s="462"/>
    </row>
    <row r="988" hidden="1" customHeight="1" spans="1:15">
      <c r="A988" s="446">
        <v>837</v>
      </c>
      <c r="B988" s="446" t="s">
        <v>346</v>
      </c>
      <c r="C988" s="446" t="s">
        <v>700</v>
      </c>
      <c r="D988" s="446" t="s">
        <v>701</v>
      </c>
      <c r="E988" s="450" t="s">
        <v>1164</v>
      </c>
      <c r="F988" s="449" t="s">
        <v>403</v>
      </c>
      <c r="G988" s="450" t="s">
        <v>404</v>
      </c>
      <c r="H988" s="450">
        <v>10</v>
      </c>
      <c r="I988" s="450" t="s">
        <v>101</v>
      </c>
      <c r="J988" s="459">
        <v>1550</v>
      </c>
      <c r="K988" s="460">
        <v>15500</v>
      </c>
      <c r="L988" s="463" t="s">
        <v>47</v>
      </c>
      <c r="M988" s="463"/>
      <c r="N988" s="463"/>
      <c r="O988" s="462"/>
    </row>
    <row r="989" hidden="1" customHeight="1" spans="1:15">
      <c r="A989" s="446">
        <v>838</v>
      </c>
      <c r="B989" s="446" t="s">
        <v>346</v>
      </c>
      <c r="C989" s="446" t="s">
        <v>700</v>
      </c>
      <c r="D989" s="446" t="s">
        <v>701</v>
      </c>
      <c r="E989" s="450" t="s">
        <v>1165</v>
      </c>
      <c r="F989" s="449" t="s">
        <v>403</v>
      </c>
      <c r="G989" s="450" t="s">
        <v>404</v>
      </c>
      <c r="H989" s="450">
        <v>20</v>
      </c>
      <c r="I989" s="450" t="s">
        <v>704</v>
      </c>
      <c r="J989" s="459">
        <v>55</v>
      </c>
      <c r="K989" s="460">
        <v>1100</v>
      </c>
      <c r="L989" s="463" t="s">
        <v>47</v>
      </c>
      <c r="M989" s="463"/>
      <c r="N989" s="463"/>
      <c r="O989" s="462"/>
    </row>
    <row r="990" hidden="1" customHeight="1" spans="1:15">
      <c r="A990" s="446">
        <v>839</v>
      </c>
      <c r="B990" s="446" t="s">
        <v>346</v>
      </c>
      <c r="C990" s="446" t="s">
        <v>700</v>
      </c>
      <c r="D990" s="446" t="s">
        <v>701</v>
      </c>
      <c r="E990" s="450" t="s">
        <v>1166</v>
      </c>
      <c r="F990" s="449" t="s">
        <v>403</v>
      </c>
      <c r="G990" s="450" t="s">
        <v>404</v>
      </c>
      <c r="H990" s="450">
        <v>40</v>
      </c>
      <c r="I990" s="450" t="s">
        <v>101</v>
      </c>
      <c r="J990" s="459">
        <v>9</v>
      </c>
      <c r="K990" s="460">
        <v>360</v>
      </c>
      <c r="L990" s="463" t="s">
        <v>47</v>
      </c>
      <c r="M990" s="463"/>
      <c r="N990" s="463"/>
      <c r="O990" s="462"/>
    </row>
    <row r="991" hidden="1" customHeight="1" spans="1:15">
      <c r="A991" s="446">
        <v>840</v>
      </c>
      <c r="B991" s="446" t="s">
        <v>346</v>
      </c>
      <c r="C991" s="446" t="s">
        <v>700</v>
      </c>
      <c r="D991" s="446" t="s">
        <v>701</v>
      </c>
      <c r="E991" s="450" t="s">
        <v>1167</v>
      </c>
      <c r="F991" s="449" t="s">
        <v>403</v>
      </c>
      <c r="G991" s="450" t="s">
        <v>404</v>
      </c>
      <c r="H991" s="450">
        <v>30</v>
      </c>
      <c r="I991" s="450" t="s">
        <v>833</v>
      </c>
      <c r="J991" s="459">
        <v>9</v>
      </c>
      <c r="K991" s="460">
        <v>270</v>
      </c>
      <c r="L991" s="463" t="s">
        <v>47</v>
      </c>
      <c r="M991" s="463"/>
      <c r="N991" s="463"/>
      <c r="O991" s="462"/>
    </row>
    <row r="992" hidden="1" customHeight="1" spans="1:15">
      <c r="A992" s="446">
        <v>841</v>
      </c>
      <c r="B992" s="446" t="s">
        <v>346</v>
      </c>
      <c r="C992" s="446" t="s">
        <v>700</v>
      </c>
      <c r="D992" s="446" t="s">
        <v>701</v>
      </c>
      <c r="E992" s="450" t="s">
        <v>1168</v>
      </c>
      <c r="F992" s="449" t="s">
        <v>403</v>
      </c>
      <c r="G992" s="450" t="s">
        <v>404</v>
      </c>
      <c r="H992" s="450">
        <v>30</v>
      </c>
      <c r="I992" s="450" t="s">
        <v>840</v>
      </c>
      <c r="J992" s="459">
        <v>8</v>
      </c>
      <c r="K992" s="460">
        <v>240</v>
      </c>
      <c r="L992" s="463" t="s">
        <v>47</v>
      </c>
      <c r="M992" s="463"/>
      <c r="N992" s="463"/>
      <c r="O992" s="462"/>
    </row>
    <row r="993" hidden="1" customHeight="1" spans="1:15">
      <c r="A993" s="446">
        <v>842</v>
      </c>
      <c r="B993" s="446" t="s">
        <v>346</v>
      </c>
      <c r="C993" s="446" t="s">
        <v>700</v>
      </c>
      <c r="D993" s="446" t="s">
        <v>701</v>
      </c>
      <c r="E993" s="450" t="s">
        <v>1169</v>
      </c>
      <c r="F993" s="449" t="s">
        <v>403</v>
      </c>
      <c r="G993" s="450" t="s">
        <v>404</v>
      </c>
      <c r="H993" s="450">
        <v>10</v>
      </c>
      <c r="I993" s="450" t="s">
        <v>757</v>
      </c>
      <c r="J993" s="459">
        <v>65</v>
      </c>
      <c r="K993" s="460">
        <v>650</v>
      </c>
      <c r="L993" s="463" t="s">
        <v>47</v>
      </c>
      <c r="M993" s="463"/>
      <c r="N993" s="463"/>
      <c r="O993" s="462"/>
    </row>
    <row r="994" hidden="1" customHeight="1" spans="1:15">
      <c r="A994" s="446">
        <v>843</v>
      </c>
      <c r="B994" s="446" t="s">
        <v>346</v>
      </c>
      <c r="C994" s="446" t="s">
        <v>700</v>
      </c>
      <c r="D994" s="446" t="s">
        <v>701</v>
      </c>
      <c r="E994" s="450" t="s">
        <v>1170</v>
      </c>
      <c r="F994" s="449" t="s">
        <v>403</v>
      </c>
      <c r="G994" s="450" t="s">
        <v>404</v>
      </c>
      <c r="H994" s="450">
        <v>20</v>
      </c>
      <c r="I994" s="450" t="s">
        <v>1077</v>
      </c>
      <c r="J994" s="459">
        <v>16</v>
      </c>
      <c r="K994" s="460">
        <v>320</v>
      </c>
      <c r="L994" s="463" t="s">
        <v>47</v>
      </c>
      <c r="M994" s="463"/>
      <c r="N994" s="463"/>
      <c r="O994" s="462"/>
    </row>
    <row r="995" hidden="1" customHeight="1" spans="1:15">
      <c r="A995" s="446">
        <v>844</v>
      </c>
      <c r="B995" s="446" t="s">
        <v>346</v>
      </c>
      <c r="C995" s="446" t="s">
        <v>700</v>
      </c>
      <c r="D995" s="446" t="s">
        <v>701</v>
      </c>
      <c r="E995" s="450" t="s">
        <v>1171</v>
      </c>
      <c r="F995" s="449" t="s">
        <v>403</v>
      </c>
      <c r="G995" s="450" t="s">
        <v>404</v>
      </c>
      <c r="H995" s="450">
        <v>15</v>
      </c>
      <c r="I995" s="450" t="s">
        <v>863</v>
      </c>
      <c r="J995" s="459">
        <v>35</v>
      </c>
      <c r="K995" s="460">
        <v>525</v>
      </c>
      <c r="L995" s="463" t="s">
        <v>47</v>
      </c>
      <c r="M995" s="463"/>
      <c r="N995" s="463"/>
      <c r="O995" s="462"/>
    </row>
    <row r="996" hidden="1" customHeight="1" spans="1:15">
      <c r="A996" s="446">
        <v>845</v>
      </c>
      <c r="B996" s="446" t="s">
        <v>346</v>
      </c>
      <c r="C996" s="446" t="s">
        <v>700</v>
      </c>
      <c r="D996" s="446" t="s">
        <v>701</v>
      </c>
      <c r="E996" s="450" t="s">
        <v>1172</v>
      </c>
      <c r="F996" s="449" t="s">
        <v>403</v>
      </c>
      <c r="G996" s="450" t="s">
        <v>404</v>
      </c>
      <c r="H996" s="450">
        <v>25</v>
      </c>
      <c r="I996" s="450" t="s">
        <v>101</v>
      </c>
      <c r="J996" s="459">
        <v>25</v>
      </c>
      <c r="K996" s="460">
        <v>625</v>
      </c>
      <c r="L996" s="463" t="s">
        <v>47</v>
      </c>
      <c r="M996" s="463"/>
      <c r="N996" s="463"/>
      <c r="O996" s="462"/>
    </row>
    <row r="997" hidden="1" customHeight="1" spans="1:15">
      <c r="A997" s="446">
        <v>846</v>
      </c>
      <c r="B997" s="446" t="s">
        <v>346</v>
      </c>
      <c r="C997" s="446" t="s">
        <v>700</v>
      </c>
      <c r="D997" s="446" t="s">
        <v>701</v>
      </c>
      <c r="E997" s="450" t="s">
        <v>1172</v>
      </c>
      <c r="F997" s="449" t="s">
        <v>403</v>
      </c>
      <c r="G997" s="450" t="s">
        <v>404</v>
      </c>
      <c r="H997" s="450">
        <v>30</v>
      </c>
      <c r="I997" s="450" t="s">
        <v>101</v>
      </c>
      <c r="J997" s="459">
        <v>35</v>
      </c>
      <c r="K997" s="460">
        <v>1050</v>
      </c>
      <c r="L997" s="463" t="s">
        <v>47</v>
      </c>
      <c r="M997" s="463"/>
      <c r="N997" s="463"/>
      <c r="O997" s="462"/>
    </row>
    <row r="998" hidden="1" customHeight="1" spans="1:15">
      <c r="A998" s="446">
        <v>847</v>
      </c>
      <c r="B998" s="446" t="s">
        <v>346</v>
      </c>
      <c r="C998" s="446" t="s">
        <v>700</v>
      </c>
      <c r="D998" s="446" t="s">
        <v>701</v>
      </c>
      <c r="E998" s="450" t="s">
        <v>1173</v>
      </c>
      <c r="F998" s="449" t="s">
        <v>403</v>
      </c>
      <c r="G998" s="450" t="s">
        <v>404</v>
      </c>
      <c r="H998" s="450">
        <v>50</v>
      </c>
      <c r="I998" s="450" t="s">
        <v>101</v>
      </c>
      <c r="J998" s="459">
        <v>9.6</v>
      </c>
      <c r="K998" s="460">
        <v>480</v>
      </c>
      <c r="L998" s="463" t="s">
        <v>47</v>
      </c>
      <c r="M998" s="463"/>
      <c r="N998" s="463"/>
      <c r="O998" s="462"/>
    </row>
    <row r="999" hidden="1" customHeight="1" spans="1:15">
      <c r="A999" s="446">
        <v>848</v>
      </c>
      <c r="B999" s="446" t="s">
        <v>346</v>
      </c>
      <c r="C999" s="446" t="s">
        <v>700</v>
      </c>
      <c r="D999" s="446" t="s">
        <v>701</v>
      </c>
      <c r="E999" s="450" t="s">
        <v>1174</v>
      </c>
      <c r="F999" s="449" t="s">
        <v>403</v>
      </c>
      <c r="G999" s="450" t="s">
        <v>404</v>
      </c>
      <c r="H999" s="450">
        <v>30</v>
      </c>
      <c r="I999" s="450" t="s">
        <v>703</v>
      </c>
      <c r="J999" s="459">
        <v>85</v>
      </c>
      <c r="K999" s="460">
        <v>2550</v>
      </c>
      <c r="L999" s="463" t="s">
        <v>47</v>
      </c>
      <c r="M999" s="463"/>
      <c r="N999" s="463"/>
      <c r="O999" s="462"/>
    </row>
    <row r="1000" hidden="1" customHeight="1" spans="1:15">
      <c r="A1000" s="446">
        <v>849</v>
      </c>
      <c r="B1000" s="446" t="s">
        <v>346</v>
      </c>
      <c r="C1000" s="446" t="s">
        <v>700</v>
      </c>
      <c r="D1000" s="446" t="s">
        <v>701</v>
      </c>
      <c r="E1000" s="450" t="s">
        <v>1175</v>
      </c>
      <c r="F1000" s="449" t="s">
        <v>403</v>
      </c>
      <c r="G1000" s="450" t="s">
        <v>404</v>
      </c>
      <c r="H1000" s="450">
        <v>500</v>
      </c>
      <c r="I1000" s="450" t="s">
        <v>1176</v>
      </c>
      <c r="J1000" s="459">
        <v>0.5</v>
      </c>
      <c r="K1000" s="460">
        <v>250</v>
      </c>
      <c r="L1000" s="463" t="s">
        <v>47</v>
      </c>
      <c r="M1000" s="463"/>
      <c r="N1000" s="463"/>
      <c r="O1000" s="462"/>
    </row>
    <row r="1001" hidden="1" customHeight="1" spans="1:15">
      <c r="A1001" s="446">
        <v>850</v>
      </c>
      <c r="B1001" s="446" t="s">
        <v>346</v>
      </c>
      <c r="C1001" s="446" t="s">
        <v>700</v>
      </c>
      <c r="D1001" s="446" t="s">
        <v>701</v>
      </c>
      <c r="E1001" s="450" t="s">
        <v>1177</v>
      </c>
      <c r="F1001" s="449" t="s">
        <v>403</v>
      </c>
      <c r="G1001" s="450" t="s">
        <v>404</v>
      </c>
      <c r="H1001" s="450">
        <v>10</v>
      </c>
      <c r="I1001" s="450" t="s">
        <v>101</v>
      </c>
      <c r="J1001" s="459">
        <v>900</v>
      </c>
      <c r="K1001" s="460">
        <v>9000</v>
      </c>
      <c r="L1001" s="463" t="s">
        <v>47</v>
      </c>
      <c r="M1001" s="463"/>
      <c r="N1001" s="463"/>
      <c r="O1001" s="462"/>
    </row>
    <row r="1002" hidden="1" customHeight="1" spans="1:15">
      <c r="A1002" s="446">
        <v>851</v>
      </c>
      <c r="B1002" s="446" t="s">
        <v>346</v>
      </c>
      <c r="C1002" s="446" t="s">
        <v>700</v>
      </c>
      <c r="D1002" s="446" t="s">
        <v>701</v>
      </c>
      <c r="E1002" s="450" t="s">
        <v>1178</v>
      </c>
      <c r="F1002" s="449" t="s">
        <v>403</v>
      </c>
      <c r="G1002" s="450" t="s">
        <v>404</v>
      </c>
      <c r="H1002" s="450">
        <v>5</v>
      </c>
      <c r="I1002" s="450" t="s">
        <v>135</v>
      </c>
      <c r="J1002" s="459">
        <v>280</v>
      </c>
      <c r="K1002" s="460">
        <v>1400</v>
      </c>
      <c r="L1002" s="463" t="s">
        <v>47</v>
      </c>
      <c r="M1002" s="463"/>
      <c r="N1002" s="463"/>
      <c r="O1002" s="462"/>
    </row>
    <row r="1003" hidden="1" customHeight="1" spans="1:15">
      <c r="A1003" s="446">
        <v>852</v>
      </c>
      <c r="B1003" s="446" t="s">
        <v>346</v>
      </c>
      <c r="C1003" s="446" t="s">
        <v>700</v>
      </c>
      <c r="D1003" s="446" t="s">
        <v>701</v>
      </c>
      <c r="E1003" s="450" t="s">
        <v>1179</v>
      </c>
      <c r="F1003" s="449" t="s">
        <v>403</v>
      </c>
      <c r="G1003" s="450" t="s">
        <v>404</v>
      </c>
      <c r="H1003" s="450">
        <v>10</v>
      </c>
      <c r="I1003" s="450" t="s">
        <v>1180</v>
      </c>
      <c r="J1003" s="459">
        <v>135</v>
      </c>
      <c r="K1003" s="460">
        <v>1350</v>
      </c>
      <c r="L1003" s="463" t="s">
        <v>47</v>
      </c>
      <c r="M1003" s="463"/>
      <c r="N1003" s="463"/>
      <c r="O1003" s="462"/>
    </row>
    <row r="1004" hidden="1" customHeight="1" spans="1:15">
      <c r="A1004" s="446">
        <v>853</v>
      </c>
      <c r="B1004" s="446" t="s">
        <v>346</v>
      </c>
      <c r="C1004" s="446" t="s">
        <v>700</v>
      </c>
      <c r="D1004" s="446" t="s">
        <v>701</v>
      </c>
      <c r="E1004" s="450" t="s">
        <v>1181</v>
      </c>
      <c r="F1004" s="449" t="s">
        <v>403</v>
      </c>
      <c r="G1004" s="450" t="s">
        <v>404</v>
      </c>
      <c r="H1004" s="450">
        <v>20</v>
      </c>
      <c r="I1004" s="450" t="s">
        <v>706</v>
      </c>
      <c r="J1004" s="459">
        <v>400</v>
      </c>
      <c r="K1004" s="460">
        <v>8000</v>
      </c>
      <c r="L1004" s="463" t="s">
        <v>47</v>
      </c>
      <c r="M1004" s="463"/>
      <c r="N1004" s="463"/>
      <c r="O1004" s="462"/>
    </row>
    <row r="1005" hidden="1" customHeight="1" spans="1:15">
      <c r="A1005" s="446">
        <v>854</v>
      </c>
      <c r="B1005" s="446" t="s">
        <v>346</v>
      </c>
      <c r="C1005" s="446" t="s">
        <v>700</v>
      </c>
      <c r="D1005" s="446" t="s">
        <v>701</v>
      </c>
      <c r="E1005" s="450" t="s">
        <v>1182</v>
      </c>
      <c r="F1005" s="449" t="s">
        <v>403</v>
      </c>
      <c r="G1005" s="450" t="s">
        <v>404</v>
      </c>
      <c r="H1005" s="450">
        <v>20</v>
      </c>
      <c r="I1005" s="450" t="s">
        <v>703</v>
      </c>
      <c r="J1005" s="459">
        <v>40</v>
      </c>
      <c r="K1005" s="460">
        <v>800</v>
      </c>
      <c r="L1005" s="463" t="s">
        <v>47</v>
      </c>
      <c r="M1005" s="463"/>
      <c r="N1005" s="463"/>
      <c r="O1005" s="462"/>
    </row>
    <row r="1006" hidden="1" customHeight="1" spans="1:15">
      <c r="A1006" s="446">
        <v>855</v>
      </c>
      <c r="B1006" s="446" t="s">
        <v>346</v>
      </c>
      <c r="C1006" s="446" t="s">
        <v>700</v>
      </c>
      <c r="D1006" s="446" t="s">
        <v>701</v>
      </c>
      <c r="E1006" s="450" t="s">
        <v>1183</v>
      </c>
      <c r="F1006" s="449" t="s">
        <v>403</v>
      </c>
      <c r="G1006" s="450" t="s">
        <v>404</v>
      </c>
      <c r="H1006" s="450">
        <v>100</v>
      </c>
      <c r="I1006" s="450" t="s">
        <v>704</v>
      </c>
      <c r="J1006" s="459">
        <v>5</v>
      </c>
      <c r="K1006" s="460">
        <v>500</v>
      </c>
      <c r="L1006" s="463" t="s">
        <v>47</v>
      </c>
      <c r="M1006" s="463"/>
      <c r="N1006" s="463"/>
      <c r="O1006" s="462"/>
    </row>
    <row r="1007" hidden="1" customHeight="1" spans="1:15">
      <c r="A1007" s="446">
        <v>856</v>
      </c>
      <c r="B1007" s="446" t="s">
        <v>346</v>
      </c>
      <c r="C1007" s="446" t="s">
        <v>700</v>
      </c>
      <c r="D1007" s="446" t="s">
        <v>701</v>
      </c>
      <c r="E1007" s="450" t="s">
        <v>1184</v>
      </c>
      <c r="F1007" s="449" t="s">
        <v>403</v>
      </c>
      <c r="G1007" s="450" t="s">
        <v>404</v>
      </c>
      <c r="H1007" s="450">
        <v>30</v>
      </c>
      <c r="I1007" s="450" t="s">
        <v>101</v>
      </c>
      <c r="J1007" s="459">
        <v>40</v>
      </c>
      <c r="K1007" s="460">
        <v>1200</v>
      </c>
      <c r="L1007" s="463" t="s">
        <v>47</v>
      </c>
      <c r="M1007" s="463"/>
      <c r="N1007" s="463"/>
      <c r="O1007" s="462"/>
    </row>
    <row r="1008" hidden="1" customHeight="1" spans="1:15">
      <c r="A1008" s="446">
        <v>857</v>
      </c>
      <c r="B1008" s="446" t="s">
        <v>346</v>
      </c>
      <c r="C1008" s="446" t="s">
        <v>700</v>
      </c>
      <c r="D1008" s="446" t="s">
        <v>701</v>
      </c>
      <c r="E1008" s="450" t="s">
        <v>1185</v>
      </c>
      <c r="F1008" s="449" t="s">
        <v>403</v>
      </c>
      <c r="G1008" s="450" t="s">
        <v>404</v>
      </c>
      <c r="H1008" s="450">
        <v>20</v>
      </c>
      <c r="I1008" s="450" t="s">
        <v>757</v>
      </c>
      <c r="J1008" s="459">
        <v>75</v>
      </c>
      <c r="K1008" s="460">
        <v>1500</v>
      </c>
      <c r="L1008" s="463" t="s">
        <v>47</v>
      </c>
      <c r="M1008" s="463"/>
      <c r="N1008" s="463"/>
      <c r="O1008" s="462"/>
    </row>
    <row r="1009" hidden="1" customHeight="1" spans="1:15">
      <c r="A1009" s="446">
        <v>858</v>
      </c>
      <c r="B1009" s="446" t="s">
        <v>346</v>
      </c>
      <c r="C1009" s="446" t="s">
        <v>700</v>
      </c>
      <c r="D1009" s="446" t="s">
        <v>701</v>
      </c>
      <c r="E1009" s="450" t="s">
        <v>1186</v>
      </c>
      <c r="F1009" s="449" t="s">
        <v>403</v>
      </c>
      <c r="G1009" s="450" t="s">
        <v>404</v>
      </c>
      <c r="H1009" s="450">
        <v>15</v>
      </c>
      <c r="I1009" s="450" t="s">
        <v>101</v>
      </c>
      <c r="J1009" s="459">
        <v>65</v>
      </c>
      <c r="K1009" s="460">
        <v>975</v>
      </c>
      <c r="L1009" s="463" t="s">
        <v>47</v>
      </c>
      <c r="M1009" s="463"/>
      <c r="N1009" s="463"/>
      <c r="O1009" s="462"/>
    </row>
    <row r="1010" hidden="1" customHeight="1" spans="1:15">
      <c r="A1010" s="446">
        <v>859</v>
      </c>
      <c r="B1010" s="446" t="s">
        <v>346</v>
      </c>
      <c r="C1010" s="446" t="s">
        <v>700</v>
      </c>
      <c r="D1010" s="446" t="s">
        <v>701</v>
      </c>
      <c r="E1010" s="450" t="s">
        <v>1187</v>
      </c>
      <c r="F1010" s="449" t="s">
        <v>403</v>
      </c>
      <c r="G1010" s="450" t="s">
        <v>404</v>
      </c>
      <c r="H1010" s="450">
        <v>20</v>
      </c>
      <c r="I1010" s="450" t="s">
        <v>704</v>
      </c>
      <c r="J1010" s="459">
        <v>60</v>
      </c>
      <c r="K1010" s="460">
        <v>1200</v>
      </c>
      <c r="L1010" s="463" t="s">
        <v>47</v>
      </c>
      <c r="M1010" s="463"/>
      <c r="N1010" s="463"/>
      <c r="O1010" s="462"/>
    </row>
    <row r="1011" hidden="1" customHeight="1" spans="1:15">
      <c r="A1011" s="446">
        <v>860</v>
      </c>
      <c r="B1011" s="446" t="s">
        <v>346</v>
      </c>
      <c r="C1011" s="446" t="s">
        <v>700</v>
      </c>
      <c r="D1011" s="446" t="s">
        <v>701</v>
      </c>
      <c r="E1011" s="450" t="s">
        <v>1188</v>
      </c>
      <c r="F1011" s="449" t="s">
        <v>403</v>
      </c>
      <c r="G1011" s="450" t="s">
        <v>404</v>
      </c>
      <c r="H1011" s="450">
        <v>5</v>
      </c>
      <c r="I1011" s="450" t="s">
        <v>101</v>
      </c>
      <c r="J1011" s="459">
        <v>450</v>
      </c>
      <c r="K1011" s="460">
        <v>2250</v>
      </c>
      <c r="L1011" s="463" t="s">
        <v>47</v>
      </c>
      <c r="M1011" s="463"/>
      <c r="N1011" s="463"/>
      <c r="O1011" s="462"/>
    </row>
    <row r="1012" hidden="1" customHeight="1" spans="1:15">
      <c r="A1012" s="446">
        <v>861</v>
      </c>
      <c r="B1012" s="446" t="s">
        <v>346</v>
      </c>
      <c r="C1012" s="446" t="s">
        <v>700</v>
      </c>
      <c r="D1012" s="446" t="s">
        <v>701</v>
      </c>
      <c r="E1012" s="450" t="s">
        <v>1189</v>
      </c>
      <c r="F1012" s="449" t="s">
        <v>403</v>
      </c>
      <c r="G1012" s="450" t="s">
        <v>404</v>
      </c>
      <c r="H1012" s="450">
        <v>30</v>
      </c>
      <c r="I1012" s="450" t="s">
        <v>840</v>
      </c>
      <c r="J1012" s="459">
        <v>20</v>
      </c>
      <c r="K1012" s="460">
        <v>600</v>
      </c>
      <c r="L1012" s="463" t="s">
        <v>47</v>
      </c>
      <c r="M1012" s="463"/>
      <c r="N1012" s="463"/>
      <c r="O1012" s="462"/>
    </row>
    <row r="1013" hidden="1" customHeight="1" spans="1:15">
      <c r="A1013" s="446">
        <v>862</v>
      </c>
      <c r="B1013" s="446" t="s">
        <v>346</v>
      </c>
      <c r="C1013" s="446" t="s">
        <v>700</v>
      </c>
      <c r="D1013" s="446" t="s">
        <v>701</v>
      </c>
      <c r="E1013" s="450" t="s">
        <v>1190</v>
      </c>
      <c r="F1013" s="449" t="s">
        <v>403</v>
      </c>
      <c r="G1013" s="450" t="s">
        <v>404</v>
      </c>
      <c r="H1013" s="450">
        <v>15</v>
      </c>
      <c r="I1013" s="450" t="s">
        <v>703</v>
      </c>
      <c r="J1013" s="459">
        <v>135</v>
      </c>
      <c r="K1013" s="460">
        <v>2025</v>
      </c>
      <c r="L1013" s="463" t="s">
        <v>47</v>
      </c>
      <c r="M1013" s="463"/>
      <c r="N1013" s="463"/>
      <c r="O1013" s="462"/>
    </row>
    <row r="1014" hidden="1" customHeight="1" spans="1:15">
      <c r="A1014" s="446">
        <v>863</v>
      </c>
      <c r="B1014" s="446" t="s">
        <v>346</v>
      </c>
      <c r="C1014" s="446" t="s">
        <v>700</v>
      </c>
      <c r="D1014" s="446" t="s">
        <v>701</v>
      </c>
      <c r="E1014" s="450" t="s">
        <v>1191</v>
      </c>
      <c r="F1014" s="449" t="s">
        <v>403</v>
      </c>
      <c r="G1014" s="450" t="s">
        <v>404</v>
      </c>
      <c r="H1014" s="450">
        <v>40</v>
      </c>
      <c r="I1014" s="450" t="s">
        <v>101</v>
      </c>
      <c r="J1014" s="459">
        <v>15</v>
      </c>
      <c r="K1014" s="460">
        <v>600</v>
      </c>
      <c r="L1014" s="463" t="s">
        <v>47</v>
      </c>
      <c r="M1014" s="463"/>
      <c r="N1014" s="463"/>
      <c r="O1014" s="462"/>
    </row>
    <row r="1015" hidden="1" customHeight="1" spans="1:15">
      <c r="A1015" s="446">
        <v>864</v>
      </c>
      <c r="B1015" s="446" t="s">
        <v>346</v>
      </c>
      <c r="C1015" s="446" t="s">
        <v>700</v>
      </c>
      <c r="D1015" s="446" t="s">
        <v>701</v>
      </c>
      <c r="E1015" s="450" t="s">
        <v>1191</v>
      </c>
      <c r="F1015" s="449" t="s">
        <v>403</v>
      </c>
      <c r="G1015" s="450" t="s">
        <v>404</v>
      </c>
      <c r="H1015" s="450">
        <v>30</v>
      </c>
      <c r="I1015" s="450" t="s">
        <v>101</v>
      </c>
      <c r="J1015" s="459">
        <v>11</v>
      </c>
      <c r="K1015" s="460">
        <v>330</v>
      </c>
      <c r="L1015" s="463" t="s">
        <v>47</v>
      </c>
      <c r="M1015" s="463"/>
      <c r="N1015" s="463"/>
      <c r="O1015" s="462"/>
    </row>
    <row r="1016" hidden="1" customHeight="1" spans="1:15">
      <c r="A1016" s="446">
        <v>865</v>
      </c>
      <c r="B1016" s="446" t="s">
        <v>346</v>
      </c>
      <c r="C1016" s="446" t="s">
        <v>700</v>
      </c>
      <c r="D1016" s="446" t="s">
        <v>701</v>
      </c>
      <c r="E1016" s="450" t="s">
        <v>1191</v>
      </c>
      <c r="F1016" s="449" t="s">
        <v>403</v>
      </c>
      <c r="G1016" s="450" t="s">
        <v>404</v>
      </c>
      <c r="H1016" s="450">
        <v>50</v>
      </c>
      <c r="I1016" s="450" t="s">
        <v>101</v>
      </c>
      <c r="J1016" s="459">
        <v>15</v>
      </c>
      <c r="K1016" s="460">
        <v>750</v>
      </c>
      <c r="L1016" s="463" t="s">
        <v>47</v>
      </c>
      <c r="M1016" s="463"/>
      <c r="N1016" s="463"/>
      <c r="O1016" s="462"/>
    </row>
    <row r="1017" hidden="1" customHeight="1" spans="1:15">
      <c r="A1017" s="446">
        <v>866</v>
      </c>
      <c r="B1017" s="446" t="s">
        <v>346</v>
      </c>
      <c r="C1017" s="446" t="s">
        <v>700</v>
      </c>
      <c r="D1017" s="446" t="s">
        <v>701</v>
      </c>
      <c r="E1017" s="450" t="s">
        <v>1192</v>
      </c>
      <c r="F1017" s="449" t="s">
        <v>403</v>
      </c>
      <c r="G1017" s="450" t="s">
        <v>404</v>
      </c>
      <c r="H1017" s="450">
        <v>20</v>
      </c>
      <c r="I1017" s="450" t="s">
        <v>711</v>
      </c>
      <c r="J1017" s="459">
        <v>85</v>
      </c>
      <c r="K1017" s="460">
        <v>1700</v>
      </c>
      <c r="L1017" s="463" t="s">
        <v>47</v>
      </c>
      <c r="M1017" s="463"/>
      <c r="N1017" s="463"/>
      <c r="O1017" s="462"/>
    </row>
    <row r="1018" hidden="1" customHeight="1" spans="1:15">
      <c r="A1018" s="446">
        <v>867</v>
      </c>
      <c r="B1018" s="446" t="s">
        <v>346</v>
      </c>
      <c r="C1018" s="446" t="s">
        <v>700</v>
      </c>
      <c r="D1018" s="446" t="s">
        <v>701</v>
      </c>
      <c r="E1018" s="450" t="s">
        <v>1193</v>
      </c>
      <c r="F1018" s="449" t="s">
        <v>403</v>
      </c>
      <c r="G1018" s="450" t="s">
        <v>404</v>
      </c>
      <c r="H1018" s="450">
        <v>15</v>
      </c>
      <c r="I1018" s="450" t="s">
        <v>1143</v>
      </c>
      <c r="J1018" s="459">
        <v>54</v>
      </c>
      <c r="K1018" s="460">
        <v>810</v>
      </c>
      <c r="L1018" s="463" t="s">
        <v>47</v>
      </c>
      <c r="M1018" s="463"/>
      <c r="N1018" s="463"/>
      <c r="O1018" s="462"/>
    </row>
    <row r="1019" hidden="1" customHeight="1" spans="1:15">
      <c r="A1019" s="446">
        <v>868</v>
      </c>
      <c r="B1019" s="446" t="s">
        <v>346</v>
      </c>
      <c r="C1019" s="446" t="s">
        <v>700</v>
      </c>
      <c r="D1019" s="446" t="s">
        <v>701</v>
      </c>
      <c r="E1019" s="450" t="s">
        <v>1194</v>
      </c>
      <c r="F1019" s="449" t="s">
        <v>403</v>
      </c>
      <c r="G1019" s="450" t="s">
        <v>404</v>
      </c>
      <c r="H1019" s="450">
        <v>200</v>
      </c>
      <c r="I1019" s="450" t="s">
        <v>778</v>
      </c>
      <c r="J1019" s="459">
        <v>1</v>
      </c>
      <c r="K1019" s="460">
        <v>200</v>
      </c>
      <c r="L1019" s="463" t="s">
        <v>47</v>
      </c>
      <c r="M1019" s="463"/>
      <c r="N1019" s="463"/>
      <c r="O1019" s="462"/>
    </row>
    <row r="1020" hidden="1" customHeight="1" spans="1:15">
      <c r="A1020" s="446">
        <v>869</v>
      </c>
      <c r="B1020" s="446" t="s">
        <v>346</v>
      </c>
      <c r="C1020" s="446" t="s">
        <v>700</v>
      </c>
      <c r="D1020" s="446" t="s">
        <v>701</v>
      </c>
      <c r="E1020" s="450" t="s">
        <v>1195</v>
      </c>
      <c r="F1020" s="449" t="s">
        <v>403</v>
      </c>
      <c r="G1020" s="450" t="s">
        <v>404</v>
      </c>
      <c r="H1020" s="450">
        <v>50</v>
      </c>
      <c r="I1020" s="450" t="s">
        <v>101</v>
      </c>
      <c r="J1020" s="459">
        <v>5.6</v>
      </c>
      <c r="K1020" s="460">
        <v>280</v>
      </c>
      <c r="L1020" s="463" t="s">
        <v>47</v>
      </c>
      <c r="M1020" s="463"/>
      <c r="N1020" s="463"/>
      <c r="O1020" s="462"/>
    </row>
    <row r="1021" hidden="1" customHeight="1" spans="1:15">
      <c r="A1021" s="446">
        <v>870</v>
      </c>
      <c r="B1021" s="446" t="s">
        <v>346</v>
      </c>
      <c r="C1021" s="446" t="s">
        <v>700</v>
      </c>
      <c r="D1021" s="446" t="s">
        <v>701</v>
      </c>
      <c r="E1021" s="450" t="s">
        <v>1196</v>
      </c>
      <c r="F1021" s="449" t="s">
        <v>403</v>
      </c>
      <c r="G1021" s="450" t="s">
        <v>404</v>
      </c>
      <c r="H1021" s="450">
        <v>20</v>
      </c>
      <c r="I1021" s="450" t="s">
        <v>757</v>
      </c>
      <c r="J1021" s="459">
        <v>95</v>
      </c>
      <c r="K1021" s="460">
        <v>1900</v>
      </c>
      <c r="L1021" s="463" t="s">
        <v>47</v>
      </c>
      <c r="M1021" s="463"/>
      <c r="N1021" s="463"/>
      <c r="O1021" s="462"/>
    </row>
    <row r="1022" hidden="1" customHeight="1" spans="1:15">
      <c r="A1022" s="446">
        <v>871</v>
      </c>
      <c r="B1022" s="446" t="s">
        <v>346</v>
      </c>
      <c r="C1022" s="446" t="s">
        <v>700</v>
      </c>
      <c r="D1022" s="446" t="s">
        <v>701</v>
      </c>
      <c r="E1022" s="450" t="s">
        <v>1197</v>
      </c>
      <c r="F1022" s="449" t="s">
        <v>403</v>
      </c>
      <c r="G1022" s="450" t="s">
        <v>404</v>
      </c>
      <c r="H1022" s="450">
        <v>30</v>
      </c>
      <c r="I1022" s="450" t="s">
        <v>827</v>
      </c>
      <c r="J1022" s="459">
        <v>20</v>
      </c>
      <c r="K1022" s="460">
        <v>600</v>
      </c>
      <c r="L1022" s="463" t="s">
        <v>47</v>
      </c>
      <c r="M1022" s="463"/>
      <c r="N1022" s="463"/>
      <c r="O1022" s="462"/>
    </row>
    <row r="1023" hidden="1" customHeight="1" spans="1:15">
      <c r="A1023" s="446">
        <v>872</v>
      </c>
      <c r="B1023" s="446" t="s">
        <v>346</v>
      </c>
      <c r="C1023" s="446" t="s">
        <v>700</v>
      </c>
      <c r="D1023" s="446" t="s">
        <v>701</v>
      </c>
      <c r="E1023" s="450" t="s">
        <v>1197</v>
      </c>
      <c r="F1023" s="449" t="s">
        <v>403</v>
      </c>
      <c r="G1023" s="450" t="s">
        <v>404</v>
      </c>
      <c r="H1023" s="450">
        <v>30</v>
      </c>
      <c r="I1023" s="450" t="s">
        <v>827</v>
      </c>
      <c r="J1023" s="459">
        <v>22</v>
      </c>
      <c r="K1023" s="460">
        <v>660</v>
      </c>
      <c r="L1023" s="463" t="s">
        <v>47</v>
      </c>
      <c r="M1023" s="463"/>
      <c r="N1023" s="463"/>
      <c r="O1023" s="462"/>
    </row>
    <row r="1024" hidden="1" customHeight="1" spans="1:15">
      <c r="A1024" s="446">
        <v>873</v>
      </c>
      <c r="B1024" s="446" t="s">
        <v>346</v>
      </c>
      <c r="C1024" s="446" t="s">
        <v>700</v>
      </c>
      <c r="D1024" s="446" t="s">
        <v>701</v>
      </c>
      <c r="E1024" s="450" t="s">
        <v>1198</v>
      </c>
      <c r="F1024" s="449" t="s">
        <v>403</v>
      </c>
      <c r="G1024" s="450" t="s">
        <v>404</v>
      </c>
      <c r="H1024" s="450">
        <v>20</v>
      </c>
      <c r="I1024" s="450" t="s">
        <v>101</v>
      </c>
      <c r="J1024" s="459">
        <v>90</v>
      </c>
      <c r="K1024" s="460">
        <v>1800</v>
      </c>
      <c r="L1024" s="463" t="s">
        <v>47</v>
      </c>
      <c r="M1024" s="463"/>
      <c r="N1024" s="463"/>
      <c r="O1024" s="462"/>
    </row>
    <row r="1025" hidden="1" customHeight="1" spans="1:15">
      <c r="A1025" s="446">
        <v>874</v>
      </c>
      <c r="B1025" s="446" t="s">
        <v>346</v>
      </c>
      <c r="C1025" s="446" t="s">
        <v>700</v>
      </c>
      <c r="D1025" s="446" t="s">
        <v>701</v>
      </c>
      <c r="E1025" s="450" t="s">
        <v>1199</v>
      </c>
      <c r="F1025" s="449" t="s">
        <v>403</v>
      </c>
      <c r="G1025" s="450" t="s">
        <v>404</v>
      </c>
      <c r="H1025" s="450">
        <v>30</v>
      </c>
      <c r="I1025" s="450" t="s">
        <v>703</v>
      </c>
      <c r="J1025" s="459">
        <v>20</v>
      </c>
      <c r="K1025" s="460">
        <v>600</v>
      </c>
      <c r="L1025" s="463" t="s">
        <v>47</v>
      </c>
      <c r="M1025" s="463"/>
      <c r="N1025" s="463"/>
      <c r="O1025" s="462"/>
    </row>
    <row r="1026" hidden="1" customHeight="1" spans="1:15">
      <c r="A1026" s="446">
        <v>875</v>
      </c>
      <c r="B1026" s="446" t="s">
        <v>346</v>
      </c>
      <c r="C1026" s="446" t="s">
        <v>700</v>
      </c>
      <c r="D1026" s="446" t="s">
        <v>701</v>
      </c>
      <c r="E1026" s="450" t="s">
        <v>1200</v>
      </c>
      <c r="F1026" s="449" t="s">
        <v>403</v>
      </c>
      <c r="G1026" s="450" t="s">
        <v>404</v>
      </c>
      <c r="H1026" s="450">
        <v>50</v>
      </c>
      <c r="I1026" s="450" t="s">
        <v>840</v>
      </c>
      <c r="J1026" s="459">
        <v>6.5</v>
      </c>
      <c r="K1026" s="460">
        <v>325</v>
      </c>
      <c r="L1026" s="463" t="s">
        <v>47</v>
      </c>
      <c r="M1026" s="463"/>
      <c r="N1026" s="463"/>
      <c r="O1026" s="462"/>
    </row>
    <row r="1027" hidden="1" customHeight="1" spans="1:15">
      <c r="A1027" s="446">
        <v>876</v>
      </c>
      <c r="B1027" s="446" t="s">
        <v>346</v>
      </c>
      <c r="C1027" s="446" t="s">
        <v>700</v>
      </c>
      <c r="D1027" s="446" t="s">
        <v>701</v>
      </c>
      <c r="E1027" s="450" t="s">
        <v>1201</v>
      </c>
      <c r="F1027" s="449" t="s">
        <v>403</v>
      </c>
      <c r="G1027" s="450" t="s">
        <v>404</v>
      </c>
      <c r="H1027" s="450">
        <v>30</v>
      </c>
      <c r="I1027" s="450" t="s">
        <v>840</v>
      </c>
      <c r="J1027" s="459">
        <v>35</v>
      </c>
      <c r="K1027" s="460">
        <v>1050</v>
      </c>
      <c r="L1027" s="463" t="s">
        <v>47</v>
      </c>
      <c r="M1027" s="463"/>
      <c r="N1027" s="463"/>
      <c r="O1027" s="462"/>
    </row>
    <row r="1028" hidden="1" customHeight="1" spans="1:15">
      <c r="A1028" s="446">
        <v>877</v>
      </c>
      <c r="B1028" s="446" t="s">
        <v>346</v>
      </c>
      <c r="C1028" s="446" t="s">
        <v>700</v>
      </c>
      <c r="D1028" s="446" t="s">
        <v>701</v>
      </c>
      <c r="E1028" s="450" t="s">
        <v>1202</v>
      </c>
      <c r="F1028" s="449" t="s">
        <v>403</v>
      </c>
      <c r="G1028" s="450" t="s">
        <v>404</v>
      </c>
      <c r="H1028" s="450">
        <v>100</v>
      </c>
      <c r="I1028" s="450" t="s">
        <v>101</v>
      </c>
      <c r="J1028" s="459">
        <v>15</v>
      </c>
      <c r="K1028" s="460">
        <v>1500</v>
      </c>
      <c r="L1028" s="463" t="s">
        <v>47</v>
      </c>
      <c r="M1028" s="463"/>
      <c r="N1028" s="463"/>
      <c r="O1028" s="462"/>
    </row>
    <row r="1029" hidden="1" customHeight="1" spans="1:15">
      <c r="A1029" s="446">
        <v>878</v>
      </c>
      <c r="B1029" s="446" t="s">
        <v>346</v>
      </c>
      <c r="C1029" s="446" t="s">
        <v>700</v>
      </c>
      <c r="D1029" s="446" t="s">
        <v>701</v>
      </c>
      <c r="E1029" s="450" t="s">
        <v>1203</v>
      </c>
      <c r="F1029" s="449" t="s">
        <v>403</v>
      </c>
      <c r="G1029" s="450" t="s">
        <v>404</v>
      </c>
      <c r="H1029" s="450">
        <v>5</v>
      </c>
      <c r="I1029" s="450" t="s">
        <v>704</v>
      </c>
      <c r="J1029" s="459">
        <v>350</v>
      </c>
      <c r="K1029" s="460">
        <v>1750</v>
      </c>
      <c r="L1029" s="463" t="s">
        <v>47</v>
      </c>
      <c r="M1029" s="463"/>
      <c r="N1029" s="463"/>
      <c r="O1029" s="462"/>
    </row>
    <row r="1030" hidden="1" customHeight="1" spans="1:15">
      <c r="A1030" s="446">
        <v>879</v>
      </c>
      <c r="B1030" s="446" t="s">
        <v>346</v>
      </c>
      <c r="C1030" s="446" t="s">
        <v>700</v>
      </c>
      <c r="D1030" s="446" t="s">
        <v>701</v>
      </c>
      <c r="E1030" s="450" t="s">
        <v>1204</v>
      </c>
      <c r="F1030" s="449" t="s">
        <v>403</v>
      </c>
      <c r="G1030" s="450" t="s">
        <v>404</v>
      </c>
      <c r="H1030" s="450">
        <v>30</v>
      </c>
      <c r="I1030" s="450" t="s">
        <v>845</v>
      </c>
      <c r="J1030" s="459">
        <v>3</v>
      </c>
      <c r="K1030" s="460">
        <v>90</v>
      </c>
      <c r="L1030" s="463" t="s">
        <v>47</v>
      </c>
      <c r="M1030" s="463"/>
      <c r="N1030" s="463"/>
      <c r="O1030" s="462"/>
    </row>
    <row r="1031" hidden="1" customHeight="1" spans="1:15">
      <c r="A1031" s="446">
        <v>880</v>
      </c>
      <c r="B1031" s="446" t="s">
        <v>346</v>
      </c>
      <c r="C1031" s="446" t="s">
        <v>700</v>
      </c>
      <c r="D1031" s="446" t="s">
        <v>701</v>
      </c>
      <c r="E1031" s="450" t="s">
        <v>1205</v>
      </c>
      <c r="F1031" s="449" t="s">
        <v>403</v>
      </c>
      <c r="G1031" s="450" t="s">
        <v>404</v>
      </c>
      <c r="H1031" s="450">
        <v>15</v>
      </c>
      <c r="I1031" s="450" t="s">
        <v>704</v>
      </c>
      <c r="J1031" s="459">
        <v>45</v>
      </c>
      <c r="K1031" s="460">
        <v>675</v>
      </c>
      <c r="L1031" s="463" t="s">
        <v>47</v>
      </c>
      <c r="M1031" s="463"/>
      <c r="N1031" s="463"/>
      <c r="O1031" s="462"/>
    </row>
    <row r="1032" hidden="1" customHeight="1" spans="1:15">
      <c r="A1032" s="446">
        <v>881</v>
      </c>
      <c r="B1032" s="446" t="s">
        <v>346</v>
      </c>
      <c r="C1032" s="446" t="s">
        <v>700</v>
      </c>
      <c r="D1032" s="446" t="s">
        <v>701</v>
      </c>
      <c r="E1032" s="450" t="s">
        <v>1206</v>
      </c>
      <c r="F1032" s="449" t="s">
        <v>403</v>
      </c>
      <c r="G1032" s="450" t="s">
        <v>404</v>
      </c>
      <c r="H1032" s="450">
        <v>30</v>
      </c>
      <c r="I1032" s="450" t="s">
        <v>221</v>
      </c>
      <c r="J1032" s="459">
        <v>675</v>
      </c>
      <c r="K1032" s="460">
        <v>20250</v>
      </c>
      <c r="L1032" s="463" t="s">
        <v>47</v>
      </c>
      <c r="M1032" s="463"/>
      <c r="N1032" s="463"/>
      <c r="O1032" s="462"/>
    </row>
    <row r="1033" hidden="1" customHeight="1" spans="1:15">
      <c r="A1033" s="446">
        <v>882</v>
      </c>
      <c r="B1033" s="446" t="s">
        <v>346</v>
      </c>
      <c r="C1033" s="446" t="s">
        <v>700</v>
      </c>
      <c r="D1033" s="446" t="s">
        <v>701</v>
      </c>
      <c r="E1033" s="450" t="s">
        <v>1207</v>
      </c>
      <c r="F1033" s="449" t="s">
        <v>403</v>
      </c>
      <c r="G1033" s="450" t="s">
        <v>404</v>
      </c>
      <c r="H1033" s="450">
        <v>15</v>
      </c>
      <c r="I1033" s="450" t="s">
        <v>704</v>
      </c>
      <c r="J1033" s="459">
        <v>45</v>
      </c>
      <c r="K1033" s="460">
        <v>675</v>
      </c>
      <c r="L1033" s="463" t="s">
        <v>47</v>
      </c>
      <c r="M1033" s="463"/>
      <c r="N1033" s="463"/>
      <c r="O1033" s="462"/>
    </row>
    <row r="1034" hidden="1" customHeight="1" spans="1:15">
      <c r="A1034" s="446">
        <v>883</v>
      </c>
      <c r="B1034" s="446" t="s">
        <v>346</v>
      </c>
      <c r="C1034" s="446" t="s">
        <v>700</v>
      </c>
      <c r="D1034" s="446" t="s">
        <v>701</v>
      </c>
      <c r="E1034" s="450" t="s">
        <v>1208</v>
      </c>
      <c r="F1034" s="449" t="s">
        <v>403</v>
      </c>
      <c r="G1034" s="450" t="s">
        <v>404</v>
      </c>
      <c r="H1034" s="450">
        <v>20</v>
      </c>
      <c r="I1034" s="450" t="s">
        <v>704</v>
      </c>
      <c r="J1034" s="459">
        <v>50</v>
      </c>
      <c r="K1034" s="460">
        <v>1000</v>
      </c>
      <c r="L1034" s="463" t="s">
        <v>47</v>
      </c>
      <c r="M1034" s="463"/>
      <c r="N1034" s="463"/>
      <c r="O1034" s="462"/>
    </row>
    <row r="1035" hidden="1" customHeight="1" spans="1:15">
      <c r="A1035" s="446">
        <v>884</v>
      </c>
      <c r="B1035" s="446" t="s">
        <v>346</v>
      </c>
      <c r="C1035" s="446" t="s">
        <v>700</v>
      </c>
      <c r="D1035" s="446" t="s">
        <v>701</v>
      </c>
      <c r="E1035" s="450" t="s">
        <v>1209</v>
      </c>
      <c r="F1035" s="449" t="s">
        <v>403</v>
      </c>
      <c r="G1035" s="450" t="s">
        <v>404</v>
      </c>
      <c r="H1035" s="450">
        <v>15</v>
      </c>
      <c r="I1035" s="450" t="s">
        <v>105</v>
      </c>
      <c r="J1035" s="459">
        <v>165</v>
      </c>
      <c r="K1035" s="460">
        <v>2475</v>
      </c>
      <c r="L1035" s="463" t="s">
        <v>47</v>
      </c>
      <c r="M1035" s="463"/>
      <c r="N1035" s="463"/>
      <c r="O1035" s="462"/>
    </row>
    <row r="1036" hidden="1" customHeight="1" spans="1:15">
      <c r="A1036" s="446">
        <v>885</v>
      </c>
      <c r="B1036" s="446" t="s">
        <v>346</v>
      </c>
      <c r="C1036" s="446" t="s">
        <v>700</v>
      </c>
      <c r="D1036" s="446" t="s">
        <v>701</v>
      </c>
      <c r="E1036" s="450" t="s">
        <v>1210</v>
      </c>
      <c r="F1036" s="449" t="s">
        <v>403</v>
      </c>
      <c r="G1036" s="450" t="s">
        <v>404</v>
      </c>
      <c r="H1036" s="450">
        <v>20</v>
      </c>
      <c r="I1036" s="450" t="s">
        <v>135</v>
      </c>
      <c r="J1036" s="459">
        <v>75</v>
      </c>
      <c r="K1036" s="460">
        <v>1500</v>
      </c>
      <c r="L1036" s="463" t="s">
        <v>47</v>
      </c>
      <c r="M1036" s="463"/>
      <c r="N1036" s="463"/>
      <c r="O1036" s="462"/>
    </row>
    <row r="1037" hidden="1" customHeight="1" spans="1:15">
      <c r="A1037" s="446">
        <v>886</v>
      </c>
      <c r="B1037" s="446" t="s">
        <v>346</v>
      </c>
      <c r="C1037" s="446" t="s">
        <v>700</v>
      </c>
      <c r="D1037" s="446" t="s">
        <v>701</v>
      </c>
      <c r="E1037" s="450" t="s">
        <v>1211</v>
      </c>
      <c r="F1037" s="449" t="s">
        <v>403</v>
      </c>
      <c r="G1037" s="450" t="s">
        <v>404</v>
      </c>
      <c r="H1037" s="450">
        <v>10</v>
      </c>
      <c r="I1037" s="450" t="s">
        <v>135</v>
      </c>
      <c r="J1037" s="459">
        <v>130</v>
      </c>
      <c r="K1037" s="460">
        <v>1300</v>
      </c>
      <c r="L1037" s="463" t="s">
        <v>47</v>
      </c>
      <c r="M1037" s="463"/>
      <c r="N1037" s="463"/>
      <c r="O1037" s="462"/>
    </row>
    <row r="1038" hidden="1" customHeight="1" spans="1:15">
      <c r="A1038" s="446">
        <v>887</v>
      </c>
      <c r="B1038" s="446" t="s">
        <v>346</v>
      </c>
      <c r="C1038" s="446" t="s">
        <v>700</v>
      </c>
      <c r="D1038" s="446" t="s">
        <v>701</v>
      </c>
      <c r="E1038" s="450" t="s">
        <v>1212</v>
      </c>
      <c r="F1038" s="449" t="s">
        <v>403</v>
      </c>
      <c r="G1038" s="450" t="s">
        <v>404</v>
      </c>
      <c r="H1038" s="450">
        <v>50</v>
      </c>
      <c r="I1038" s="450" t="s">
        <v>704</v>
      </c>
      <c r="J1038" s="459">
        <v>2</v>
      </c>
      <c r="K1038" s="460">
        <v>100</v>
      </c>
      <c r="L1038" s="463" t="s">
        <v>47</v>
      </c>
      <c r="M1038" s="463"/>
      <c r="N1038" s="463"/>
      <c r="O1038" s="462"/>
    </row>
    <row r="1039" hidden="1" customHeight="1" spans="1:15">
      <c r="A1039" s="446">
        <v>888</v>
      </c>
      <c r="B1039" s="446" t="s">
        <v>346</v>
      </c>
      <c r="C1039" s="446" t="s">
        <v>700</v>
      </c>
      <c r="D1039" s="446" t="s">
        <v>701</v>
      </c>
      <c r="E1039" s="450" t="s">
        <v>1213</v>
      </c>
      <c r="F1039" s="449" t="s">
        <v>403</v>
      </c>
      <c r="G1039" s="450" t="s">
        <v>404</v>
      </c>
      <c r="H1039" s="450">
        <v>50</v>
      </c>
      <c r="I1039" s="450" t="s">
        <v>101</v>
      </c>
      <c r="J1039" s="459">
        <v>4</v>
      </c>
      <c r="K1039" s="460">
        <v>200</v>
      </c>
      <c r="L1039" s="463" t="s">
        <v>47</v>
      </c>
      <c r="M1039" s="463"/>
      <c r="N1039" s="463"/>
      <c r="O1039" s="462"/>
    </row>
    <row r="1040" hidden="1" customHeight="1" spans="1:15">
      <c r="A1040" s="446">
        <v>889</v>
      </c>
      <c r="B1040" s="446" t="s">
        <v>346</v>
      </c>
      <c r="C1040" s="446" t="s">
        <v>700</v>
      </c>
      <c r="D1040" s="446" t="s">
        <v>701</v>
      </c>
      <c r="E1040" s="450" t="s">
        <v>1214</v>
      </c>
      <c r="F1040" s="449" t="s">
        <v>403</v>
      </c>
      <c r="G1040" s="450" t="s">
        <v>404</v>
      </c>
      <c r="H1040" s="450">
        <v>30</v>
      </c>
      <c r="I1040" s="450" t="s">
        <v>703</v>
      </c>
      <c r="J1040" s="459">
        <v>180</v>
      </c>
      <c r="K1040" s="460">
        <v>5400</v>
      </c>
      <c r="L1040" s="463" t="s">
        <v>47</v>
      </c>
      <c r="M1040" s="463"/>
      <c r="N1040" s="463"/>
      <c r="O1040" s="462"/>
    </row>
    <row r="1041" hidden="1" customHeight="1" spans="1:15">
      <c r="A1041" s="446">
        <v>890</v>
      </c>
      <c r="B1041" s="446" t="s">
        <v>346</v>
      </c>
      <c r="C1041" s="446" t="s">
        <v>700</v>
      </c>
      <c r="D1041" s="446" t="s">
        <v>701</v>
      </c>
      <c r="E1041" s="450" t="s">
        <v>1215</v>
      </c>
      <c r="F1041" s="449" t="s">
        <v>403</v>
      </c>
      <c r="G1041" s="450" t="s">
        <v>404</v>
      </c>
      <c r="H1041" s="450">
        <v>50</v>
      </c>
      <c r="I1041" s="450" t="s">
        <v>757</v>
      </c>
      <c r="J1041" s="459">
        <v>65</v>
      </c>
      <c r="K1041" s="460">
        <v>3250</v>
      </c>
      <c r="L1041" s="463" t="s">
        <v>47</v>
      </c>
      <c r="M1041" s="463"/>
      <c r="N1041" s="463"/>
      <c r="O1041" s="462"/>
    </row>
    <row r="1042" hidden="1" customHeight="1" spans="1:15">
      <c r="A1042" s="446">
        <v>891</v>
      </c>
      <c r="B1042" s="446" t="s">
        <v>346</v>
      </c>
      <c r="C1042" s="446" t="s">
        <v>700</v>
      </c>
      <c r="D1042" s="446" t="s">
        <v>701</v>
      </c>
      <c r="E1042" s="450" t="s">
        <v>1216</v>
      </c>
      <c r="F1042" s="449" t="s">
        <v>403</v>
      </c>
      <c r="G1042" s="450" t="s">
        <v>404</v>
      </c>
      <c r="H1042" s="450">
        <v>20</v>
      </c>
      <c r="I1042" s="450" t="s">
        <v>703</v>
      </c>
      <c r="J1042" s="459">
        <v>30</v>
      </c>
      <c r="K1042" s="460">
        <v>600</v>
      </c>
      <c r="L1042" s="463" t="s">
        <v>47</v>
      </c>
      <c r="M1042" s="463"/>
      <c r="N1042" s="463"/>
      <c r="O1042" s="462"/>
    </row>
    <row r="1043" hidden="1" customHeight="1" spans="1:15">
      <c r="A1043" s="446">
        <v>892</v>
      </c>
      <c r="B1043" s="446" t="s">
        <v>346</v>
      </c>
      <c r="C1043" s="446" t="s">
        <v>700</v>
      </c>
      <c r="D1043" s="446" t="s">
        <v>701</v>
      </c>
      <c r="E1043" s="450" t="s">
        <v>1217</v>
      </c>
      <c r="F1043" s="449" t="s">
        <v>403</v>
      </c>
      <c r="G1043" s="450" t="s">
        <v>404</v>
      </c>
      <c r="H1043" s="450">
        <v>35</v>
      </c>
      <c r="I1043" s="450" t="s">
        <v>778</v>
      </c>
      <c r="J1043" s="459">
        <v>25</v>
      </c>
      <c r="K1043" s="460">
        <v>875</v>
      </c>
      <c r="L1043" s="463" t="s">
        <v>47</v>
      </c>
      <c r="M1043" s="463"/>
      <c r="N1043" s="463"/>
      <c r="O1043" s="462"/>
    </row>
    <row r="1044" hidden="1" customHeight="1" spans="1:15">
      <c r="A1044" s="446">
        <v>893</v>
      </c>
      <c r="B1044" s="446" t="s">
        <v>346</v>
      </c>
      <c r="C1044" s="446" t="s">
        <v>700</v>
      </c>
      <c r="D1044" s="446" t="s">
        <v>701</v>
      </c>
      <c r="E1044" s="450" t="s">
        <v>1218</v>
      </c>
      <c r="F1044" s="449" t="s">
        <v>403</v>
      </c>
      <c r="G1044" s="450" t="s">
        <v>404</v>
      </c>
      <c r="H1044" s="450">
        <v>20</v>
      </c>
      <c r="I1044" s="450" t="s">
        <v>101</v>
      </c>
      <c r="J1044" s="459">
        <v>20.5</v>
      </c>
      <c r="K1044" s="460">
        <v>410</v>
      </c>
      <c r="L1044" s="463" t="s">
        <v>47</v>
      </c>
      <c r="M1044" s="463"/>
      <c r="N1044" s="463"/>
      <c r="O1044" s="462"/>
    </row>
    <row r="1045" hidden="1" customHeight="1" spans="1:15">
      <c r="A1045" s="446">
        <v>894</v>
      </c>
      <c r="B1045" s="446" t="s">
        <v>346</v>
      </c>
      <c r="C1045" s="446" t="s">
        <v>700</v>
      </c>
      <c r="D1045" s="446" t="s">
        <v>701</v>
      </c>
      <c r="E1045" s="450" t="s">
        <v>1218</v>
      </c>
      <c r="F1045" s="449" t="s">
        <v>403</v>
      </c>
      <c r="G1045" s="450" t="s">
        <v>404</v>
      </c>
      <c r="H1045" s="450">
        <v>15</v>
      </c>
      <c r="I1045" s="450" t="s">
        <v>101</v>
      </c>
      <c r="J1045" s="459">
        <v>12</v>
      </c>
      <c r="K1045" s="460">
        <v>180</v>
      </c>
      <c r="L1045" s="463" t="s">
        <v>47</v>
      </c>
      <c r="M1045" s="463"/>
      <c r="N1045" s="463"/>
      <c r="O1045" s="462"/>
    </row>
    <row r="1046" hidden="1" customHeight="1" spans="1:15">
      <c r="A1046" s="446">
        <v>895</v>
      </c>
      <c r="B1046" s="446" t="s">
        <v>346</v>
      </c>
      <c r="C1046" s="446" t="s">
        <v>700</v>
      </c>
      <c r="D1046" s="446" t="s">
        <v>701</v>
      </c>
      <c r="E1046" s="450" t="s">
        <v>1219</v>
      </c>
      <c r="F1046" s="449" t="s">
        <v>403</v>
      </c>
      <c r="G1046" s="450" t="s">
        <v>404</v>
      </c>
      <c r="H1046" s="450">
        <v>20</v>
      </c>
      <c r="I1046" s="450" t="s">
        <v>704</v>
      </c>
      <c r="J1046" s="459">
        <v>22</v>
      </c>
      <c r="K1046" s="460">
        <v>440</v>
      </c>
      <c r="L1046" s="463" t="s">
        <v>47</v>
      </c>
      <c r="M1046" s="463"/>
      <c r="N1046" s="463"/>
      <c r="O1046" s="462"/>
    </row>
    <row r="1047" hidden="1" customHeight="1" spans="1:15">
      <c r="A1047" s="446">
        <v>896</v>
      </c>
      <c r="B1047" s="446" t="s">
        <v>346</v>
      </c>
      <c r="C1047" s="446" t="s">
        <v>700</v>
      </c>
      <c r="D1047" s="446" t="s">
        <v>701</v>
      </c>
      <c r="E1047" s="450" t="s">
        <v>1219</v>
      </c>
      <c r="F1047" s="449" t="s">
        <v>403</v>
      </c>
      <c r="G1047" s="450" t="s">
        <v>404</v>
      </c>
      <c r="H1047" s="450">
        <v>20</v>
      </c>
      <c r="I1047" s="450" t="s">
        <v>704</v>
      </c>
      <c r="J1047" s="459">
        <v>22</v>
      </c>
      <c r="K1047" s="460">
        <v>440</v>
      </c>
      <c r="L1047" s="463" t="s">
        <v>47</v>
      </c>
      <c r="M1047" s="463"/>
      <c r="N1047" s="463"/>
      <c r="O1047" s="462"/>
    </row>
    <row r="1048" hidden="1" customHeight="1" spans="1:15">
      <c r="A1048" s="446">
        <v>897</v>
      </c>
      <c r="B1048" s="446" t="s">
        <v>346</v>
      </c>
      <c r="C1048" s="446" t="s">
        <v>700</v>
      </c>
      <c r="D1048" s="446" t="s">
        <v>701</v>
      </c>
      <c r="E1048" s="450" t="s">
        <v>1220</v>
      </c>
      <c r="F1048" s="449" t="s">
        <v>403</v>
      </c>
      <c r="G1048" s="450" t="s">
        <v>404</v>
      </c>
      <c r="H1048" s="450">
        <v>15</v>
      </c>
      <c r="I1048" s="450" t="s">
        <v>704</v>
      </c>
      <c r="J1048" s="459">
        <v>80</v>
      </c>
      <c r="K1048" s="460">
        <v>1200</v>
      </c>
      <c r="L1048" s="463" t="s">
        <v>47</v>
      </c>
      <c r="M1048" s="463"/>
      <c r="N1048" s="463"/>
      <c r="O1048" s="462"/>
    </row>
    <row r="1049" hidden="1" customHeight="1" spans="1:15">
      <c r="A1049" s="446">
        <v>898</v>
      </c>
      <c r="B1049" s="446" t="s">
        <v>346</v>
      </c>
      <c r="C1049" s="446" t="s">
        <v>700</v>
      </c>
      <c r="D1049" s="446" t="s">
        <v>701</v>
      </c>
      <c r="E1049" s="450" t="s">
        <v>1220</v>
      </c>
      <c r="F1049" s="449" t="s">
        <v>403</v>
      </c>
      <c r="G1049" s="450" t="s">
        <v>404</v>
      </c>
      <c r="H1049" s="450">
        <v>20</v>
      </c>
      <c r="I1049" s="450" t="s">
        <v>101</v>
      </c>
      <c r="J1049" s="459">
        <v>0.5</v>
      </c>
      <c r="K1049" s="460">
        <v>10</v>
      </c>
      <c r="L1049" s="463" t="s">
        <v>47</v>
      </c>
      <c r="M1049" s="463"/>
      <c r="N1049" s="463"/>
      <c r="O1049" s="462"/>
    </row>
    <row r="1050" hidden="1" customHeight="1" spans="1:15">
      <c r="A1050" s="446">
        <v>899</v>
      </c>
      <c r="B1050" s="446" t="s">
        <v>346</v>
      </c>
      <c r="C1050" s="446" t="s">
        <v>700</v>
      </c>
      <c r="D1050" s="446" t="s">
        <v>701</v>
      </c>
      <c r="E1050" s="450" t="s">
        <v>1221</v>
      </c>
      <c r="F1050" s="449" t="s">
        <v>403</v>
      </c>
      <c r="G1050" s="450" t="s">
        <v>404</v>
      </c>
      <c r="H1050" s="450">
        <v>30</v>
      </c>
      <c r="I1050" s="450" t="s">
        <v>105</v>
      </c>
      <c r="J1050" s="459">
        <v>2</v>
      </c>
      <c r="K1050" s="460">
        <v>60</v>
      </c>
      <c r="L1050" s="463" t="s">
        <v>47</v>
      </c>
      <c r="M1050" s="463"/>
      <c r="N1050" s="463"/>
      <c r="O1050" s="462"/>
    </row>
    <row r="1051" hidden="1" customHeight="1" spans="1:15">
      <c r="A1051" s="446">
        <v>900</v>
      </c>
      <c r="B1051" s="446" t="s">
        <v>346</v>
      </c>
      <c r="C1051" s="446" t="s">
        <v>700</v>
      </c>
      <c r="D1051" s="446" t="s">
        <v>701</v>
      </c>
      <c r="E1051" s="450" t="s">
        <v>1222</v>
      </c>
      <c r="F1051" s="449" t="s">
        <v>403</v>
      </c>
      <c r="G1051" s="450" t="s">
        <v>404</v>
      </c>
      <c r="H1051" s="450">
        <v>20</v>
      </c>
      <c r="I1051" s="450" t="s">
        <v>101</v>
      </c>
      <c r="J1051" s="459">
        <v>165</v>
      </c>
      <c r="K1051" s="460">
        <v>3300</v>
      </c>
      <c r="L1051" s="463" t="s">
        <v>47</v>
      </c>
      <c r="M1051" s="463"/>
      <c r="N1051" s="463"/>
      <c r="O1051" s="462"/>
    </row>
    <row r="1052" hidden="1" customHeight="1" spans="1:15">
      <c r="A1052" s="446">
        <v>901</v>
      </c>
      <c r="B1052" s="446" t="s">
        <v>346</v>
      </c>
      <c r="C1052" s="446" t="s">
        <v>700</v>
      </c>
      <c r="D1052" s="446" t="s">
        <v>701</v>
      </c>
      <c r="E1052" s="450" t="s">
        <v>1223</v>
      </c>
      <c r="F1052" s="449" t="s">
        <v>403</v>
      </c>
      <c r="G1052" s="450" t="s">
        <v>404</v>
      </c>
      <c r="H1052" s="450">
        <v>10</v>
      </c>
      <c r="I1052" s="450" t="s">
        <v>745</v>
      </c>
      <c r="J1052" s="459">
        <v>144</v>
      </c>
      <c r="K1052" s="460">
        <v>1440</v>
      </c>
      <c r="L1052" s="463" t="s">
        <v>47</v>
      </c>
      <c r="M1052" s="463"/>
      <c r="N1052" s="463"/>
      <c r="O1052" s="462"/>
    </row>
    <row r="1053" hidden="1" customHeight="1" spans="1:15">
      <c r="A1053" s="446">
        <v>902</v>
      </c>
      <c r="B1053" s="446" t="s">
        <v>346</v>
      </c>
      <c r="C1053" s="446" t="s">
        <v>700</v>
      </c>
      <c r="D1053" s="446" t="s">
        <v>701</v>
      </c>
      <c r="E1053" s="450" t="s">
        <v>1224</v>
      </c>
      <c r="F1053" s="449" t="s">
        <v>403</v>
      </c>
      <c r="G1053" s="450" t="s">
        <v>404</v>
      </c>
      <c r="H1053" s="450">
        <v>10</v>
      </c>
      <c r="I1053" s="450" t="s">
        <v>101</v>
      </c>
      <c r="J1053" s="459">
        <v>216</v>
      </c>
      <c r="K1053" s="460">
        <v>2160</v>
      </c>
      <c r="L1053" s="463" t="s">
        <v>47</v>
      </c>
      <c r="M1053" s="463"/>
      <c r="N1053" s="463"/>
      <c r="O1053" s="462"/>
    </row>
    <row r="1054" hidden="1" customHeight="1" spans="1:15">
      <c r="A1054" s="446">
        <v>903</v>
      </c>
      <c r="B1054" s="446" t="s">
        <v>346</v>
      </c>
      <c r="C1054" s="446" t="s">
        <v>700</v>
      </c>
      <c r="D1054" s="446" t="s">
        <v>701</v>
      </c>
      <c r="E1054" s="450" t="s">
        <v>1225</v>
      </c>
      <c r="F1054" s="449" t="s">
        <v>403</v>
      </c>
      <c r="G1054" s="450" t="s">
        <v>404</v>
      </c>
      <c r="H1054" s="450">
        <v>10</v>
      </c>
      <c r="I1054" s="450" t="s">
        <v>1226</v>
      </c>
      <c r="J1054" s="459">
        <v>255</v>
      </c>
      <c r="K1054" s="460">
        <v>2550</v>
      </c>
      <c r="L1054" s="463" t="s">
        <v>47</v>
      </c>
      <c r="M1054" s="463"/>
      <c r="N1054" s="463"/>
      <c r="O1054" s="462"/>
    </row>
    <row r="1055" hidden="1" customHeight="1" spans="1:15">
      <c r="A1055" s="446">
        <v>904</v>
      </c>
      <c r="B1055" s="446" t="s">
        <v>346</v>
      </c>
      <c r="C1055" s="446" t="s">
        <v>700</v>
      </c>
      <c r="D1055" s="446" t="s">
        <v>701</v>
      </c>
      <c r="E1055" s="450" t="s">
        <v>1227</v>
      </c>
      <c r="F1055" s="449" t="s">
        <v>403</v>
      </c>
      <c r="G1055" s="450" t="s">
        <v>404</v>
      </c>
      <c r="H1055" s="450">
        <v>30</v>
      </c>
      <c r="I1055" s="450" t="s">
        <v>840</v>
      </c>
      <c r="J1055" s="459">
        <v>24</v>
      </c>
      <c r="K1055" s="460">
        <v>720</v>
      </c>
      <c r="L1055" s="463" t="s">
        <v>47</v>
      </c>
      <c r="M1055" s="463"/>
      <c r="N1055" s="463"/>
      <c r="O1055" s="462"/>
    </row>
    <row r="1056" hidden="1" customHeight="1" spans="1:15">
      <c r="A1056" s="446">
        <v>905</v>
      </c>
      <c r="B1056" s="446" t="s">
        <v>346</v>
      </c>
      <c r="C1056" s="446" t="s">
        <v>700</v>
      </c>
      <c r="D1056" s="446" t="s">
        <v>701</v>
      </c>
      <c r="E1056" s="450" t="s">
        <v>1228</v>
      </c>
      <c r="F1056" s="449" t="s">
        <v>403</v>
      </c>
      <c r="G1056" s="450" t="s">
        <v>404</v>
      </c>
      <c r="H1056" s="450">
        <v>20</v>
      </c>
      <c r="I1056" s="450" t="s">
        <v>757</v>
      </c>
      <c r="J1056" s="459">
        <v>75</v>
      </c>
      <c r="K1056" s="460">
        <v>1500</v>
      </c>
      <c r="L1056" s="463" t="s">
        <v>47</v>
      </c>
      <c r="M1056" s="463"/>
      <c r="N1056" s="463"/>
      <c r="O1056" s="462"/>
    </row>
    <row r="1057" hidden="1" customHeight="1" spans="1:15">
      <c r="A1057" s="446">
        <v>906</v>
      </c>
      <c r="B1057" s="446" t="s">
        <v>346</v>
      </c>
      <c r="C1057" s="446" t="s">
        <v>700</v>
      </c>
      <c r="D1057" s="446" t="s">
        <v>701</v>
      </c>
      <c r="E1057" s="450" t="s">
        <v>1229</v>
      </c>
      <c r="F1057" s="449" t="s">
        <v>403</v>
      </c>
      <c r="G1057" s="450" t="s">
        <v>404</v>
      </c>
      <c r="H1057" s="450">
        <v>50</v>
      </c>
      <c r="I1057" s="450" t="s">
        <v>101</v>
      </c>
      <c r="J1057" s="459">
        <v>31</v>
      </c>
      <c r="K1057" s="460">
        <v>1550</v>
      </c>
      <c r="L1057" s="463" t="s">
        <v>47</v>
      </c>
      <c r="M1057" s="463"/>
      <c r="N1057" s="463"/>
      <c r="O1057" s="462"/>
    </row>
    <row r="1058" hidden="1" customHeight="1" spans="1:15">
      <c r="A1058" s="446">
        <v>907</v>
      </c>
      <c r="B1058" s="446" t="s">
        <v>346</v>
      </c>
      <c r="C1058" s="446" t="s">
        <v>700</v>
      </c>
      <c r="D1058" s="446" t="s">
        <v>701</v>
      </c>
      <c r="E1058" s="450" t="s">
        <v>1230</v>
      </c>
      <c r="F1058" s="449" t="s">
        <v>403</v>
      </c>
      <c r="G1058" s="450" t="s">
        <v>404</v>
      </c>
      <c r="H1058" s="450">
        <v>30</v>
      </c>
      <c r="I1058" s="450" t="s">
        <v>1231</v>
      </c>
      <c r="J1058" s="459">
        <v>35</v>
      </c>
      <c r="K1058" s="460">
        <v>1050</v>
      </c>
      <c r="L1058" s="463" t="s">
        <v>47</v>
      </c>
      <c r="M1058" s="463"/>
      <c r="N1058" s="463"/>
      <c r="O1058" s="462"/>
    </row>
    <row r="1059" hidden="1" customHeight="1" spans="1:15">
      <c r="A1059" s="446">
        <v>908</v>
      </c>
      <c r="B1059" s="446" t="s">
        <v>346</v>
      </c>
      <c r="C1059" s="446" t="s">
        <v>700</v>
      </c>
      <c r="D1059" s="446" t="s">
        <v>701</v>
      </c>
      <c r="E1059" s="450" t="s">
        <v>1232</v>
      </c>
      <c r="F1059" s="449" t="s">
        <v>403</v>
      </c>
      <c r="G1059" s="450" t="s">
        <v>404</v>
      </c>
      <c r="H1059" s="450">
        <v>5</v>
      </c>
      <c r="I1059" s="450" t="s">
        <v>1064</v>
      </c>
      <c r="J1059" s="459">
        <v>350</v>
      </c>
      <c r="K1059" s="460">
        <v>1750</v>
      </c>
      <c r="L1059" s="463" t="s">
        <v>47</v>
      </c>
      <c r="M1059" s="463"/>
      <c r="N1059" s="463"/>
      <c r="O1059" s="462"/>
    </row>
    <row r="1060" hidden="1" customHeight="1" spans="1:15">
      <c r="A1060" s="446">
        <v>909</v>
      </c>
      <c r="B1060" s="446" t="s">
        <v>346</v>
      </c>
      <c r="C1060" s="446" t="s">
        <v>700</v>
      </c>
      <c r="D1060" s="446" t="s">
        <v>701</v>
      </c>
      <c r="E1060" s="450" t="s">
        <v>1233</v>
      </c>
      <c r="F1060" s="449" t="s">
        <v>403</v>
      </c>
      <c r="G1060" s="450" t="s">
        <v>404</v>
      </c>
      <c r="H1060" s="450">
        <v>20</v>
      </c>
      <c r="I1060" s="450" t="s">
        <v>757</v>
      </c>
      <c r="J1060" s="459">
        <v>35</v>
      </c>
      <c r="K1060" s="460">
        <v>700</v>
      </c>
      <c r="L1060" s="463" t="s">
        <v>47</v>
      </c>
      <c r="M1060" s="463"/>
      <c r="N1060" s="463"/>
      <c r="O1060" s="462"/>
    </row>
    <row r="1061" hidden="1" customHeight="1" spans="1:15">
      <c r="A1061" s="446">
        <v>910</v>
      </c>
      <c r="B1061" s="446" t="s">
        <v>346</v>
      </c>
      <c r="C1061" s="446" t="s">
        <v>700</v>
      </c>
      <c r="D1061" s="446" t="s">
        <v>701</v>
      </c>
      <c r="E1061" s="450" t="s">
        <v>1234</v>
      </c>
      <c r="F1061" s="449" t="s">
        <v>403</v>
      </c>
      <c r="G1061" s="450" t="s">
        <v>404</v>
      </c>
      <c r="H1061" s="450">
        <v>50</v>
      </c>
      <c r="I1061" s="450" t="s">
        <v>1176</v>
      </c>
      <c r="J1061" s="459">
        <v>0.8</v>
      </c>
      <c r="K1061" s="460">
        <v>40</v>
      </c>
      <c r="L1061" s="463" t="s">
        <v>47</v>
      </c>
      <c r="M1061" s="463"/>
      <c r="N1061" s="463"/>
      <c r="O1061" s="462"/>
    </row>
    <row r="1062" hidden="1" customHeight="1" spans="1:15">
      <c r="A1062" s="446">
        <v>911</v>
      </c>
      <c r="B1062" s="446" t="s">
        <v>346</v>
      </c>
      <c r="C1062" s="446" t="s">
        <v>700</v>
      </c>
      <c r="D1062" s="446" t="s">
        <v>701</v>
      </c>
      <c r="E1062" s="450" t="s">
        <v>1235</v>
      </c>
      <c r="F1062" s="449" t="s">
        <v>403</v>
      </c>
      <c r="G1062" s="450" t="s">
        <v>404</v>
      </c>
      <c r="H1062" s="450">
        <v>10</v>
      </c>
      <c r="I1062" s="450" t="s">
        <v>757</v>
      </c>
      <c r="J1062" s="459">
        <v>75</v>
      </c>
      <c r="K1062" s="460">
        <v>750</v>
      </c>
      <c r="L1062" s="463" t="s">
        <v>47</v>
      </c>
      <c r="M1062" s="463"/>
      <c r="N1062" s="463"/>
      <c r="O1062" s="462"/>
    </row>
    <row r="1063" hidden="1" customHeight="1" spans="1:15">
      <c r="A1063" s="446">
        <v>912</v>
      </c>
      <c r="B1063" s="446" t="s">
        <v>346</v>
      </c>
      <c r="C1063" s="446" t="s">
        <v>700</v>
      </c>
      <c r="D1063" s="446" t="s">
        <v>701</v>
      </c>
      <c r="E1063" s="450" t="s">
        <v>1236</v>
      </c>
      <c r="F1063" s="449" t="s">
        <v>403</v>
      </c>
      <c r="G1063" s="450" t="s">
        <v>404</v>
      </c>
      <c r="H1063" s="450">
        <v>20</v>
      </c>
      <c r="I1063" s="450" t="s">
        <v>101</v>
      </c>
      <c r="J1063" s="459">
        <v>35</v>
      </c>
      <c r="K1063" s="460">
        <v>700</v>
      </c>
      <c r="L1063" s="463" t="s">
        <v>47</v>
      </c>
      <c r="M1063" s="463"/>
      <c r="N1063" s="463"/>
      <c r="O1063" s="462"/>
    </row>
    <row r="1064" hidden="1" customHeight="1" spans="1:15">
      <c r="A1064" s="446">
        <v>913</v>
      </c>
      <c r="B1064" s="446" t="s">
        <v>346</v>
      </c>
      <c r="C1064" s="446" t="s">
        <v>700</v>
      </c>
      <c r="D1064" s="446" t="s">
        <v>701</v>
      </c>
      <c r="E1064" s="450" t="s">
        <v>1237</v>
      </c>
      <c r="F1064" s="449" t="s">
        <v>403</v>
      </c>
      <c r="G1064" s="450" t="s">
        <v>404</v>
      </c>
      <c r="H1064" s="450">
        <v>20</v>
      </c>
      <c r="I1064" s="450" t="s">
        <v>840</v>
      </c>
      <c r="J1064" s="459">
        <v>40</v>
      </c>
      <c r="K1064" s="460">
        <v>800</v>
      </c>
      <c r="L1064" s="463" t="s">
        <v>47</v>
      </c>
      <c r="M1064" s="463"/>
      <c r="N1064" s="463"/>
      <c r="O1064" s="462"/>
    </row>
    <row r="1065" hidden="1" customHeight="1" spans="1:15">
      <c r="A1065" s="446">
        <v>914</v>
      </c>
      <c r="B1065" s="446" t="s">
        <v>346</v>
      </c>
      <c r="C1065" s="446" t="s">
        <v>700</v>
      </c>
      <c r="D1065" s="446" t="s">
        <v>701</v>
      </c>
      <c r="E1065" s="450" t="s">
        <v>1238</v>
      </c>
      <c r="F1065" s="449" t="s">
        <v>403</v>
      </c>
      <c r="G1065" s="450" t="s">
        <v>404</v>
      </c>
      <c r="H1065" s="450">
        <v>5</v>
      </c>
      <c r="I1065" s="450" t="s">
        <v>711</v>
      </c>
      <c r="J1065" s="459">
        <v>300</v>
      </c>
      <c r="K1065" s="460">
        <v>1500</v>
      </c>
      <c r="L1065" s="463" t="s">
        <v>47</v>
      </c>
      <c r="M1065" s="463"/>
      <c r="N1065" s="463"/>
      <c r="O1065" s="462"/>
    </row>
    <row r="1066" hidden="1" customHeight="1" spans="1:15">
      <c r="A1066" s="446">
        <v>915</v>
      </c>
      <c r="B1066" s="446" t="s">
        <v>346</v>
      </c>
      <c r="C1066" s="446" t="s">
        <v>700</v>
      </c>
      <c r="D1066" s="446" t="s">
        <v>701</v>
      </c>
      <c r="E1066" s="450" t="s">
        <v>1239</v>
      </c>
      <c r="F1066" s="449" t="s">
        <v>403</v>
      </c>
      <c r="G1066" s="450" t="s">
        <v>404</v>
      </c>
      <c r="H1066" s="450">
        <v>10</v>
      </c>
      <c r="I1066" s="450" t="s">
        <v>135</v>
      </c>
      <c r="J1066" s="459">
        <v>4.5</v>
      </c>
      <c r="K1066" s="460">
        <v>45</v>
      </c>
      <c r="L1066" s="463" t="s">
        <v>47</v>
      </c>
      <c r="M1066" s="463"/>
      <c r="N1066" s="463"/>
      <c r="O1066" s="462"/>
    </row>
    <row r="1067" hidden="1" customHeight="1" spans="1:15">
      <c r="A1067" s="446">
        <v>916</v>
      </c>
      <c r="B1067" s="446" t="s">
        <v>346</v>
      </c>
      <c r="C1067" s="446" t="s">
        <v>700</v>
      </c>
      <c r="D1067" s="446" t="s">
        <v>701</v>
      </c>
      <c r="E1067" s="450" t="s">
        <v>1240</v>
      </c>
      <c r="F1067" s="449" t="s">
        <v>403</v>
      </c>
      <c r="G1067" s="450" t="s">
        <v>404</v>
      </c>
      <c r="H1067" s="450">
        <v>20</v>
      </c>
      <c r="I1067" s="450" t="s">
        <v>101</v>
      </c>
      <c r="J1067" s="459">
        <v>1.5</v>
      </c>
      <c r="K1067" s="460">
        <v>30</v>
      </c>
      <c r="L1067" s="463" t="s">
        <v>47</v>
      </c>
      <c r="M1067" s="463"/>
      <c r="N1067" s="463"/>
      <c r="O1067" s="462"/>
    </row>
    <row r="1068" hidden="1" customHeight="1" spans="1:15">
      <c r="A1068" s="446">
        <v>917</v>
      </c>
      <c r="B1068" s="446" t="s">
        <v>346</v>
      </c>
      <c r="C1068" s="446" t="s">
        <v>700</v>
      </c>
      <c r="D1068" s="446" t="s">
        <v>701</v>
      </c>
      <c r="E1068" s="450" t="s">
        <v>1241</v>
      </c>
      <c r="F1068" s="449" t="s">
        <v>403</v>
      </c>
      <c r="G1068" s="450" t="s">
        <v>404</v>
      </c>
      <c r="H1068" s="450">
        <v>20</v>
      </c>
      <c r="I1068" s="450" t="s">
        <v>101</v>
      </c>
      <c r="J1068" s="459">
        <v>95</v>
      </c>
      <c r="K1068" s="460">
        <v>1900</v>
      </c>
      <c r="L1068" s="463" t="s">
        <v>47</v>
      </c>
      <c r="M1068" s="463"/>
      <c r="N1068" s="463"/>
      <c r="O1068" s="462"/>
    </row>
    <row r="1069" hidden="1" customHeight="1" spans="1:15">
      <c r="A1069" s="446">
        <v>918</v>
      </c>
      <c r="B1069" s="446" t="s">
        <v>346</v>
      </c>
      <c r="C1069" s="446" t="s">
        <v>700</v>
      </c>
      <c r="D1069" s="446" t="s">
        <v>701</v>
      </c>
      <c r="E1069" s="450" t="s">
        <v>1242</v>
      </c>
      <c r="F1069" s="449" t="s">
        <v>403</v>
      </c>
      <c r="G1069" s="450" t="s">
        <v>404</v>
      </c>
      <c r="H1069" s="450">
        <v>20</v>
      </c>
      <c r="I1069" s="450" t="s">
        <v>863</v>
      </c>
      <c r="J1069" s="459">
        <v>75</v>
      </c>
      <c r="K1069" s="460">
        <v>1500</v>
      </c>
      <c r="L1069" s="463" t="s">
        <v>47</v>
      </c>
      <c r="M1069" s="463"/>
      <c r="N1069" s="463"/>
      <c r="O1069" s="462"/>
    </row>
    <row r="1070" hidden="1" customHeight="1" spans="1:15">
      <c r="A1070" s="446">
        <v>919</v>
      </c>
      <c r="B1070" s="446" t="s">
        <v>346</v>
      </c>
      <c r="C1070" s="446" t="s">
        <v>700</v>
      </c>
      <c r="D1070" s="446" t="s">
        <v>701</v>
      </c>
      <c r="E1070" s="450" t="s">
        <v>1243</v>
      </c>
      <c r="F1070" s="449" t="s">
        <v>403</v>
      </c>
      <c r="G1070" s="450" t="s">
        <v>404</v>
      </c>
      <c r="H1070" s="450">
        <v>20</v>
      </c>
      <c r="I1070" s="450" t="s">
        <v>703</v>
      </c>
      <c r="J1070" s="459">
        <v>8</v>
      </c>
      <c r="K1070" s="460">
        <v>160</v>
      </c>
      <c r="L1070" s="463" t="s">
        <v>47</v>
      </c>
      <c r="M1070" s="463"/>
      <c r="N1070" s="463"/>
      <c r="O1070" s="462"/>
    </row>
    <row r="1071" hidden="1" customHeight="1" spans="1:15">
      <c r="A1071" s="446">
        <v>920</v>
      </c>
      <c r="B1071" s="446" t="s">
        <v>346</v>
      </c>
      <c r="C1071" s="446" t="s">
        <v>700</v>
      </c>
      <c r="D1071" s="446" t="s">
        <v>701</v>
      </c>
      <c r="E1071" s="450" t="s">
        <v>1244</v>
      </c>
      <c r="F1071" s="449" t="s">
        <v>403</v>
      </c>
      <c r="G1071" s="450" t="s">
        <v>404</v>
      </c>
      <c r="H1071" s="450">
        <v>20</v>
      </c>
      <c r="I1071" s="450" t="s">
        <v>845</v>
      </c>
      <c r="J1071" s="459">
        <v>12</v>
      </c>
      <c r="K1071" s="460">
        <v>240</v>
      </c>
      <c r="L1071" s="463" t="s">
        <v>47</v>
      </c>
      <c r="M1071" s="463"/>
      <c r="N1071" s="463"/>
      <c r="O1071" s="462"/>
    </row>
    <row r="1072" hidden="1" customHeight="1" spans="1:15">
      <c r="A1072" s="446">
        <v>921</v>
      </c>
      <c r="B1072" s="446" t="s">
        <v>346</v>
      </c>
      <c r="C1072" s="446" t="s">
        <v>700</v>
      </c>
      <c r="D1072" s="446" t="s">
        <v>701</v>
      </c>
      <c r="E1072" s="450" t="s">
        <v>1245</v>
      </c>
      <c r="F1072" s="449" t="s">
        <v>403</v>
      </c>
      <c r="G1072" s="450" t="s">
        <v>404</v>
      </c>
      <c r="H1072" s="450">
        <v>20</v>
      </c>
      <c r="I1072" s="450" t="s">
        <v>753</v>
      </c>
      <c r="J1072" s="459">
        <v>30</v>
      </c>
      <c r="K1072" s="460">
        <v>600</v>
      </c>
      <c r="L1072" s="463" t="s">
        <v>47</v>
      </c>
      <c r="M1072" s="463"/>
      <c r="N1072" s="463"/>
      <c r="O1072" s="462"/>
    </row>
    <row r="1073" hidden="1" customHeight="1" spans="1:15">
      <c r="A1073" s="446">
        <v>922</v>
      </c>
      <c r="B1073" s="446" t="s">
        <v>346</v>
      </c>
      <c r="C1073" s="446" t="s">
        <v>700</v>
      </c>
      <c r="D1073" s="446" t="s">
        <v>701</v>
      </c>
      <c r="E1073" s="450" t="s">
        <v>1246</v>
      </c>
      <c r="F1073" s="449" t="s">
        <v>403</v>
      </c>
      <c r="G1073" s="450" t="s">
        <v>404</v>
      </c>
      <c r="H1073" s="450">
        <v>20</v>
      </c>
      <c r="I1073" s="450" t="s">
        <v>135</v>
      </c>
      <c r="J1073" s="459">
        <v>48</v>
      </c>
      <c r="K1073" s="460">
        <v>960</v>
      </c>
      <c r="L1073" s="463" t="s">
        <v>47</v>
      </c>
      <c r="M1073" s="463"/>
      <c r="N1073" s="463"/>
      <c r="O1073" s="462"/>
    </row>
    <row r="1074" hidden="1" customHeight="1" spans="1:15">
      <c r="A1074" s="446">
        <v>923</v>
      </c>
      <c r="B1074" s="446" t="s">
        <v>346</v>
      </c>
      <c r="C1074" s="446" t="s">
        <v>700</v>
      </c>
      <c r="D1074" s="446" t="s">
        <v>701</v>
      </c>
      <c r="E1074" s="450" t="s">
        <v>1247</v>
      </c>
      <c r="F1074" s="449" t="s">
        <v>403</v>
      </c>
      <c r="G1074" s="450" t="s">
        <v>404</v>
      </c>
      <c r="H1074" s="450">
        <v>20</v>
      </c>
      <c r="I1074" s="450" t="s">
        <v>778</v>
      </c>
      <c r="J1074" s="459">
        <v>25</v>
      </c>
      <c r="K1074" s="460">
        <v>500</v>
      </c>
      <c r="L1074" s="463" t="s">
        <v>47</v>
      </c>
      <c r="M1074" s="463"/>
      <c r="N1074" s="463"/>
      <c r="O1074" s="462"/>
    </row>
    <row r="1075" hidden="1" customHeight="1" spans="1:15">
      <c r="A1075" s="446">
        <v>924</v>
      </c>
      <c r="B1075" s="446" t="s">
        <v>346</v>
      </c>
      <c r="C1075" s="446" t="s">
        <v>700</v>
      </c>
      <c r="D1075" s="446" t="s">
        <v>701</v>
      </c>
      <c r="E1075" s="450" t="s">
        <v>1248</v>
      </c>
      <c r="F1075" s="449" t="s">
        <v>403</v>
      </c>
      <c r="G1075" s="450" t="s">
        <v>404</v>
      </c>
      <c r="H1075" s="450">
        <v>20</v>
      </c>
      <c r="I1075" s="450" t="s">
        <v>778</v>
      </c>
      <c r="J1075" s="459">
        <v>28</v>
      </c>
      <c r="K1075" s="460">
        <v>560</v>
      </c>
      <c r="L1075" s="463" t="s">
        <v>47</v>
      </c>
      <c r="M1075" s="463"/>
      <c r="N1075" s="463"/>
      <c r="O1075" s="462"/>
    </row>
    <row r="1076" hidden="1" customHeight="1" spans="1:15">
      <c r="A1076" s="446">
        <v>925</v>
      </c>
      <c r="B1076" s="446" t="s">
        <v>346</v>
      </c>
      <c r="C1076" s="446" t="s">
        <v>700</v>
      </c>
      <c r="D1076" s="446" t="s">
        <v>701</v>
      </c>
      <c r="E1076" s="450" t="s">
        <v>1249</v>
      </c>
      <c r="F1076" s="449" t="s">
        <v>403</v>
      </c>
      <c r="G1076" s="450" t="s">
        <v>404</v>
      </c>
      <c r="H1076" s="450">
        <v>10</v>
      </c>
      <c r="I1076" s="450" t="s">
        <v>70</v>
      </c>
      <c r="J1076" s="459">
        <v>150</v>
      </c>
      <c r="K1076" s="460">
        <v>1500</v>
      </c>
      <c r="L1076" s="463" t="s">
        <v>47</v>
      </c>
      <c r="M1076" s="463"/>
      <c r="N1076" s="463"/>
      <c r="O1076" s="462"/>
    </row>
    <row r="1077" hidden="1" customHeight="1" spans="1:15">
      <c r="A1077" s="446">
        <v>926</v>
      </c>
      <c r="B1077" s="446" t="s">
        <v>346</v>
      </c>
      <c r="C1077" s="446" t="s">
        <v>700</v>
      </c>
      <c r="D1077" s="446" t="s">
        <v>701</v>
      </c>
      <c r="E1077" s="450" t="s">
        <v>1250</v>
      </c>
      <c r="F1077" s="449" t="s">
        <v>403</v>
      </c>
      <c r="G1077" s="450" t="s">
        <v>404</v>
      </c>
      <c r="H1077" s="450">
        <v>15</v>
      </c>
      <c r="I1077" s="450" t="s">
        <v>757</v>
      </c>
      <c r="J1077" s="459">
        <v>99</v>
      </c>
      <c r="K1077" s="460">
        <v>1485</v>
      </c>
      <c r="L1077" s="463" t="s">
        <v>47</v>
      </c>
      <c r="M1077" s="463"/>
      <c r="N1077" s="463"/>
      <c r="O1077" s="462"/>
    </row>
    <row r="1078" hidden="1" customHeight="1" spans="1:15">
      <c r="A1078" s="446">
        <v>927</v>
      </c>
      <c r="B1078" s="446" t="s">
        <v>346</v>
      </c>
      <c r="C1078" s="446" t="s">
        <v>700</v>
      </c>
      <c r="D1078" s="446" t="s">
        <v>701</v>
      </c>
      <c r="E1078" s="450" t="s">
        <v>1251</v>
      </c>
      <c r="F1078" s="449" t="s">
        <v>403</v>
      </c>
      <c r="G1078" s="450" t="s">
        <v>404</v>
      </c>
      <c r="H1078" s="450">
        <v>10</v>
      </c>
      <c r="I1078" s="450" t="s">
        <v>101</v>
      </c>
      <c r="J1078" s="459">
        <v>90</v>
      </c>
      <c r="K1078" s="460">
        <v>900</v>
      </c>
      <c r="L1078" s="463" t="s">
        <v>47</v>
      </c>
      <c r="M1078" s="463"/>
      <c r="N1078" s="463"/>
      <c r="O1078" s="462"/>
    </row>
    <row r="1079" hidden="1" customHeight="1" spans="1:15">
      <c r="A1079" s="446">
        <v>928</v>
      </c>
      <c r="B1079" s="446" t="s">
        <v>346</v>
      </c>
      <c r="C1079" s="446" t="s">
        <v>700</v>
      </c>
      <c r="D1079" s="446" t="s">
        <v>701</v>
      </c>
      <c r="E1079" s="450" t="s">
        <v>1252</v>
      </c>
      <c r="F1079" s="449" t="s">
        <v>403</v>
      </c>
      <c r="G1079" s="450" t="s">
        <v>404</v>
      </c>
      <c r="H1079" s="450">
        <v>30</v>
      </c>
      <c r="I1079" s="450" t="s">
        <v>101</v>
      </c>
      <c r="J1079" s="459">
        <v>5</v>
      </c>
      <c r="K1079" s="460">
        <v>150</v>
      </c>
      <c r="L1079" s="463" t="s">
        <v>47</v>
      </c>
      <c r="M1079" s="463"/>
      <c r="N1079" s="463"/>
      <c r="O1079" s="462"/>
    </row>
    <row r="1080" hidden="1" customHeight="1" spans="1:15">
      <c r="A1080" s="446">
        <v>929</v>
      </c>
      <c r="B1080" s="446" t="s">
        <v>346</v>
      </c>
      <c r="C1080" s="446" t="s">
        <v>700</v>
      </c>
      <c r="D1080" s="446" t="s">
        <v>701</v>
      </c>
      <c r="E1080" s="450" t="s">
        <v>1253</v>
      </c>
      <c r="F1080" s="449" t="s">
        <v>403</v>
      </c>
      <c r="G1080" s="450" t="s">
        <v>404</v>
      </c>
      <c r="H1080" s="450">
        <v>20</v>
      </c>
      <c r="I1080" s="450" t="s">
        <v>703</v>
      </c>
      <c r="J1080" s="459">
        <v>35</v>
      </c>
      <c r="K1080" s="460">
        <v>700</v>
      </c>
      <c r="L1080" s="463" t="s">
        <v>47</v>
      </c>
      <c r="M1080" s="463"/>
      <c r="N1080" s="463"/>
      <c r="O1080" s="462"/>
    </row>
    <row r="1081" hidden="1" customHeight="1" spans="1:15">
      <c r="A1081" s="446">
        <v>930</v>
      </c>
      <c r="B1081" s="446" t="s">
        <v>346</v>
      </c>
      <c r="C1081" s="446" t="s">
        <v>700</v>
      </c>
      <c r="D1081" s="446" t="s">
        <v>701</v>
      </c>
      <c r="E1081" s="450" t="s">
        <v>1254</v>
      </c>
      <c r="F1081" s="449" t="s">
        <v>403</v>
      </c>
      <c r="G1081" s="450" t="s">
        <v>404</v>
      </c>
      <c r="H1081" s="450">
        <v>10</v>
      </c>
      <c r="I1081" s="450" t="s">
        <v>101</v>
      </c>
      <c r="J1081" s="459">
        <v>52.5</v>
      </c>
      <c r="K1081" s="460">
        <v>525</v>
      </c>
      <c r="L1081" s="463" t="s">
        <v>47</v>
      </c>
      <c r="M1081" s="463"/>
      <c r="N1081" s="463"/>
      <c r="O1081" s="462"/>
    </row>
    <row r="1082" hidden="1" customHeight="1" spans="1:15">
      <c r="A1082" s="446">
        <v>931</v>
      </c>
      <c r="B1082" s="446" t="s">
        <v>346</v>
      </c>
      <c r="C1082" s="446" t="s">
        <v>700</v>
      </c>
      <c r="D1082" s="446" t="s">
        <v>701</v>
      </c>
      <c r="E1082" s="450" t="s">
        <v>1255</v>
      </c>
      <c r="F1082" s="449" t="s">
        <v>403</v>
      </c>
      <c r="G1082" s="450" t="s">
        <v>404</v>
      </c>
      <c r="H1082" s="450">
        <v>15</v>
      </c>
      <c r="I1082" s="450" t="s">
        <v>704</v>
      </c>
      <c r="J1082" s="459">
        <v>50</v>
      </c>
      <c r="K1082" s="460">
        <v>750</v>
      </c>
      <c r="L1082" s="463" t="s">
        <v>47</v>
      </c>
      <c r="M1082" s="463"/>
      <c r="N1082" s="463"/>
      <c r="O1082" s="462"/>
    </row>
    <row r="1083" hidden="1" customHeight="1" spans="1:15">
      <c r="A1083" s="446">
        <v>932</v>
      </c>
      <c r="B1083" s="446" t="s">
        <v>346</v>
      </c>
      <c r="C1083" s="446" t="s">
        <v>700</v>
      </c>
      <c r="D1083" s="446" t="s">
        <v>701</v>
      </c>
      <c r="E1083" s="450" t="s">
        <v>1256</v>
      </c>
      <c r="F1083" s="449" t="s">
        <v>403</v>
      </c>
      <c r="G1083" s="450" t="s">
        <v>404</v>
      </c>
      <c r="H1083" s="450">
        <v>30</v>
      </c>
      <c r="I1083" s="450" t="s">
        <v>1176</v>
      </c>
      <c r="J1083" s="459">
        <v>1.5</v>
      </c>
      <c r="K1083" s="460">
        <v>45</v>
      </c>
      <c r="L1083" s="463" t="s">
        <v>47</v>
      </c>
      <c r="M1083" s="463"/>
      <c r="N1083" s="463"/>
      <c r="O1083" s="462"/>
    </row>
    <row r="1084" hidden="1" customHeight="1" spans="1:15">
      <c r="A1084" s="446">
        <v>933</v>
      </c>
      <c r="B1084" s="446" t="s">
        <v>346</v>
      </c>
      <c r="C1084" s="446" t="s">
        <v>700</v>
      </c>
      <c r="D1084" s="446" t="s">
        <v>701</v>
      </c>
      <c r="E1084" s="450" t="s">
        <v>1257</v>
      </c>
      <c r="F1084" s="449" t="s">
        <v>403</v>
      </c>
      <c r="G1084" s="450" t="s">
        <v>404</v>
      </c>
      <c r="H1084" s="450">
        <v>10</v>
      </c>
      <c r="I1084" s="450" t="s">
        <v>704</v>
      </c>
      <c r="J1084" s="459">
        <v>45</v>
      </c>
      <c r="K1084" s="460">
        <v>450</v>
      </c>
      <c r="L1084" s="463" t="s">
        <v>47</v>
      </c>
      <c r="M1084" s="463"/>
      <c r="N1084" s="463"/>
      <c r="O1084" s="462"/>
    </row>
    <row r="1085" hidden="1" customHeight="1" spans="1:15">
      <c r="A1085" s="446">
        <v>934</v>
      </c>
      <c r="B1085" s="446" t="s">
        <v>346</v>
      </c>
      <c r="C1085" s="446" t="s">
        <v>700</v>
      </c>
      <c r="D1085" s="446" t="s">
        <v>701</v>
      </c>
      <c r="E1085" s="450" t="s">
        <v>1258</v>
      </c>
      <c r="F1085" s="449" t="s">
        <v>403</v>
      </c>
      <c r="G1085" s="450" t="s">
        <v>404</v>
      </c>
      <c r="H1085" s="450">
        <v>50</v>
      </c>
      <c r="I1085" s="450" t="s">
        <v>1176</v>
      </c>
      <c r="J1085" s="459">
        <v>0.22</v>
      </c>
      <c r="K1085" s="460">
        <v>11</v>
      </c>
      <c r="L1085" s="463" t="s">
        <v>47</v>
      </c>
      <c r="M1085" s="463"/>
      <c r="N1085" s="463"/>
      <c r="O1085" s="462"/>
    </row>
    <row r="1086" hidden="1" customHeight="1" spans="1:15">
      <c r="A1086" s="446">
        <v>935</v>
      </c>
      <c r="B1086" s="446" t="s">
        <v>346</v>
      </c>
      <c r="C1086" s="446" t="s">
        <v>700</v>
      </c>
      <c r="D1086" s="446" t="s">
        <v>701</v>
      </c>
      <c r="E1086" s="450" t="s">
        <v>1259</v>
      </c>
      <c r="F1086" s="449" t="s">
        <v>403</v>
      </c>
      <c r="G1086" s="450" t="s">
        <v>404</v>
      </c>
      <c r="H1086" s="450">
        <v>15</v>
      </c>
      <c r="I1086" s="450" t="s">
        <v>101</v>
      </c>
      <c r="J1086" s="459">
        <v>65</v>
      </c>
      <c r="K1086" s="460">
        <v>975</v>
      </c>
      <c r="L1086" s="463" t="s">
        <v>47</v>
      </c>
      <c r="M1086" s="463"/>
      <c r="N1086" s="463"/>
      <c r="O1086" s="462"/>
    </row>
    <row r="1087" hidden="1" customHeight="1" spans="1:15">
      <c r="A1087" s="446">
        <v>936</v>
      </c>
      <c r="B1087" s="446" t="s">
        <v>346</v>
      </c>
      <c r="C1087" s="446" t="s">
        <v>700</v>
      </c>
      <c r="D1087" s="446" t="s">
        <v>701</v>
      </c>
      <c r="E1087" s="450" t="s">
        <v>1260</v>
      </c>
      <c r="F1087" s="449" t="s">
        <v>403</v>
      </c>
      <c r="G1087" s="450" t="s">
        <v>404</v>
      </c>
      <c r="H1087" s="450">
        <v>20</v>
      </c>
      <c r="I1087" s="450" t="s">
        <v>704</v>
      </c>
      <c r="J1087" s="459">
        <v>25</v>
      </c>
      <c r="K1087" s="460">
        <v>500</v>
      </c>
      <c r="L1087" s="463" t="s">
        <v>47</v>
      </c>
      <c r="M1087" s="463"/>
      <c r="N1087" s="463"/>
      <c r="O1087" s="462"/>
    </row>
    <row r="1088" hidden="1" customHeight="1" spans="1:15">
      <c r="A1088" s="446">
        <v>937</v>
      </c>
      <c r="B1088" s="446" t="s">
        <v>346</v>
      </c>
      <c r="C1088" s="446" t="s">
        <v>700</v>
      </c>
      <c r="D1088" s="446" t="s">
        <v>701</v>
      </c>
      <c r="E1088" s="450" t="s">
        <v>1261</v>
      </c>
      <c r="F1088" s="449" t="s">
        <v>403</v>
      </c>
      <c r="G1088" s="450" t="s">
        <v>404</v>
      </c>
      <c r="H1088" s="450">
        <v>15</v>
      </c>
      <c r="I1088" s="450" t="s">
        <v>704</v>
      </c>
      <c r="J1088" s="459">
        <v>250</v>
      </c>
      <c r="K1088" s="460">
        <v>3750</v>
      </c>
      <c r="L1088" s="463" t="s">
        <v>47</v>
      </c>
      <c r="M1088" s="463"/>
      <c r="N1088" s="463"/>
      <c r="O1088" s="462"/>
    </row>
    <row r="1089" hidden="1" customHeight="1" spans="1:15">
      <c r="A1089" s="446">
        <v>938</v>
      </c>
      <c r="B1089" s="446" t="s">
        <v>346</v>
      </c>
      <c r="C1089" s="446" t="s">
        <v>700</v>
      </c>
      <c r="D1089" s="446" t="s">
        <v>701</v>
      </c>
      <c r="E1089" s="450" t="s">
        <v>1262</v>
      </c>
      <c r="F1089" s="449" t="s">
        <v>403</v>
      </c>
      <c r="G1089" s="450" t="s">
        <v>404</v>
      </c>
      <c r="H1089" s="450">
        <v>20</v>
      </c>
      <c r="I1089" s="450" t="s">
        <v>135</v>
      </c>
      <c r="J1089" s="459">
        <v>55</v>
      </c>
      <c r="K1089" s="460">
        <v>1100</v>
      </c>
      <c r="L1089" s="463" t="s">
        <v>47</v>
      </c>
      <c r="M1089" s="463"/>
      <c r="N1089" s="463"/>
      <c r="O1089" s="462"/>
    </row>
    <row r="1090" hidden="1" customHeight="1" spans="1:15">
      <c r="A1090" s="446">
        <v>939</v>
      </c>
      <c r="B1090" s="446" t="s">
        <v>346</v>
      </c>
      <c r="C1090" s="446" t="s">
        <v>700</v>
      </c>
      <c r="D1090" s="446" t="s">
        <v>701</v>
      </c>
      <c r="E1090" s="450" t="s">
        <v>1263</v>
      </c>
      <c r="F1090" s="449" t="s">
        <v>403</v>
      </c>
      <c r="G1090" s="450" t="s">
        <v>404</v>
      </c>
      <c r="H1090" s="450">
        <v>20</v>
      </c>
      <c r="I1090" s="450" t="s">
        <v>1109</v>
      </c>
      <c r="J1090" s="459">
        <v>55</v>
      </c>
      <c r="K1090" s="460">
        <v>1100</v>
      </c>
      <c r="L1090" s="463" t="s">
        <v>47</v>
      </c>
      <c r="M1090" s="463"/>
      <c r="N1090" s="463"/>
      <c r="O1090" s="462"/>
    </row>
    <row r="1091" hidden="1" customHeight="1" spans="1:15">
      <c r="A1091" s="446">
        <v>940</v>
      </c>
      <c r="B1091" s="446" t="s">
        <v>346</v>
      </c>
      <c r="C1091" s="446" t="s">
        <v>700</v>
      </c>
      <c r="D1091" s="446" t="s">
        <v>701</v>
      </c>
      <c r="E1091" s="450" t="s">
        <v>1264</v>
      </c>
      <c r="F1091" s="449" t="s">
        <v>403</v>
      </c>
      <c r="G1091" s="450" t="s">
        <v>404</v>
      </c>
      <c r="H1091" s="450">
        <v>30</v>
      </c>
      <c r="I1091" s="450" t="s">
        <v>704</v>
      </c>
      <c r="J1091" s="459">
        <v>3.5</v>
      </c>
      <c r="K1091" s="460">
        <v>105</v>
      </c>
      <c r="L1091" s="463" t="s">
        <v>47</v>
      </c>
      <c r="M1091" s="463"/>
      <c r="N1091" s="463"/>
      <c r="O1091" s="462"/>
    </row>
    <row r="1092" hidden="1" customHeight="1" spans="1:15">
      <c r="A1092" s="446">
        <v>941</v>
      </c>
      <c r="B1092" s="446" t="s">
        <v>346</v>
      </c>
      <c r="C1092" s="446" t="s">
        <v>700</v>
      </c>
      <c r="D1092" s="446" t="s">
        <v>701</v>
      </c>
      <c r="E1092" s="450" t="s">
        <v>1265</v>
      </c>
      <c r="F1092" s="449" t="s">
        <v>403</v>
      </c>
      <c r="G1092" s="450" t="s">
        <v>404</v>
      </c>
      <c r="H1092" s="450">
        <v>20</v>
      </c>
      <c r="I1092" s="450" t="s">
        <v>704</v>
      </c>
      <c r="J1092" s="459">
        <v>260</v>
      </c>
      <c r="K1092" s="460">
        <v>5200</v>
      </c>
      <c r="L1092" s="463" t="s">
        <v>47</v>
      </c>
      <c r="M1092" s="463"/>
      <c r="N1092" s="463"/>
      <c r="O1092" s="462"/>
    </row>
    <row r="1093" hidden="1" customHeight="1" spans="1:15">
      <c r="A1093" s="446">
        <v>942</v>
      </c>
      <c r="B1093" s="446" t="s">
        <v>346</v>
      </c>
      <c r="C1093" s="446" t="s">
        <v>700</v>
      </c>
      <c r="D1093" s="446" t="s">
        <v>701</v>
      </c>
      <c r="E1093" s="450" t="s">
        <v>1266</v>
      </c>
      <c r="F1093" s="449" t="s">
        <v>403</v>
      </c>
      <c r="G1093" s="450" t="s">
        <v>404</v>
      </c>
      <c r="H1093" s="450">
        <v>30</v>
      </c>
      <c r="I1093" s="450" t="s">
        <v>703</v>
      </c>
      <c r="J1093" s="459">
        <v>55</v>
      </c>
      <c r="K1093" s="460">
        <v>1650</v>
      </c>
      <c r="L1093" s="463" t="s">
        <v>47</v>
      </c>
      <c r="M1093" s="463"/>
      <c r="N1093" s="463"/>
      <c r="O1093" s="462"/>
    </row>
    <row r="1094" hidden="1" customHeight="1" spans="1:15">
      <c r="A1094" s="446">
        <v>943</v>
      </c>
      <c r="B1094" s="446" t="s">
        <v>346</v>
      </c>
      <c r="C1094" s="446" t="s">
        <v>700</v>
      </c>
      <c r="D1094" s="446" t="s">
        <v>701</v>
      </c>
      <c r="E1094" s="450" t="s">
        <v>1267</v>
      </c>
      <c r="F1094" s="449" t="s">
        <v>403</v>
      </c>
      <c r="G1094" s="450" t="s">
        <v>404</v>
      </c>
      <c r="H1094" s="450">
        <v>10</v>
      </c>
      <c r="I1094" s="450" t="s">
        <v>703</v>
      </c>
      <c r="J1094" s="459">
        <v>80</v>
      </c>
      <c r="K1094" s="460">
        <v>800</v>
      </c>
      <c r="L1094" s="463" t="s">
        <v>47</v>
      </c>
      <c r="M1094" s="463"/>
      <c r="N1094" s="463"/>
      <c r="O1094" s="462"/>
    </row>
    <row r="1095" hidden="1" customHeight="1" spans="1:15">
      <c r="A1095" s="446">
        <v>944</v>
      </c>
      <c r="B1095" s="446" t="s">
        <v>346</v>
      </c>
      <c r="C1095" s="446" t="s">
        <v>700</v>
      </c>
      <c r="D1095" s="446" t="s">
        <v>701</v>
      </c>
      <c r="E1095" s="450" t="s">
        <v>1268</v>
      </c>
      <c r="F1095" s="449" t="s">
        <v>403</v>
      </c>
      <c r="G1095" s="450" t="s">
        <v>404</v>
      </c>
      <c r="H1095" s="450">
        <v>10</v>
      </c>
      <c r="I1095" s="450" t="s">
        <v>256</v>
      </c>
      <c r="J1095" s="459">
        <v>45</v>
      </c>
      <c r="K1095" s="460">
        <v>450</v>
      </c>
      <c r="L1095" s="463" t="s">
        <v>47</v>
      </c>
      <c r="M1095" s="463"/>
      <c r="N1095" s="463"/>
      <c r="O1095" s="462"/>
    </row>
    <row r="1096" hidden="1" customHeight="1" spans="1:15">
      <c r="A1096" s="446">
        <v>945</v>
      </c>
      <c r="B1096" s="446" t="s">
        <v>346</v>
      </c>
      <c r="C1096" s="446" t="s">
        <v>700</v>
      </c>
      <c r="D1096" s="446" t="s">
        <v>701</v>
      </c>
      <c r="E1096" s="450" t="s">
        <v>1269</v>
      </c>
      <c r="F1096" s="449" t="s">
        <v>403</v>
      </c>
      <c r="G1096" s="450" t="s">
        <v>404</v>
      </c>
      <c r="H1096" s="450">
        <v>15</v>
      </c>
      <c r="I1096" s="450" t="s">
        <v>845</v>
      </c>
      <c r="J1096" s="459">
        <v>13</v>
      </c>
      <c r="K1096" s="460">
        <v>195</v>
      </c>
      <c r="L1096" s="463" t="s">
        <v>47</v>
      </c>
      <c r="M1096" s="463"/>
      <c r="N1096" s="463"/>
      <c r="O1096" s="462"/>
    </row>
    <row r="1097" hidden="1" customHeight="1" spans="1:15">
      <c r="A1097" s="446">
        <v>946</v>
      </c>
      <c r="B1097" s="446" t="s">
        <v>346</v>
      </c>
      <c r="C1097" s="446" t="s">
        <v>700</v>
      </c>
      <c r="D1097" s="446" t="s">
        <v>701</v>
      </c>
      <c r="E1097" s="450" t="s">
        <v>1270</v>
      </c>
      <c r="F1097" s="449" t="s">
        <v>403</v>
      </c>
      <c r="G1097" s="450" t="s">
        <v>404</v>
      </c>
      <c r="H1097" s="450">
        <v>5</v>
      </c>
      <c r="I1097" s="450" t="s">
        <v>101</v>
      </c>
      <c r="J1097" s="459">
        <v>550</v>
      </c>
      <c r="K1097" s="460">
        <v>2750</v>
      </c>
      <c r="L1097" s="463" t="s">
        <v>47</v>
      </c>
      <c r="M1097" s="463"/>
      <c r="N1097" s="463"/>
      <c r="O1097" s="462"/>
    </row>
    <row r="1098" hidden="1" customHeight="1" spans="1:15">
      <c r="A1098" s="446">
        <v>947</v>
      </c>
      <c r="B1098" s="446" t="s">
        <v>346</v>
      </c>
      <c r="C1098" s="446" t="s">
        <v>700</v>
      </c>
      <c r="D1098" s="446" t="s">
        <v>701</v>
      </c>
      <c r="E1098" s="450" t="s">
        <v>1271</v>
      </c>
      <c r="F1098" s="449" t="s">
        <v>403</v>
      </c>
      <c r="G1098" s="450" t="s">
        <v>404</v>
      </c>
      <c r="H1098" s="450">
        <v>100</v>
      </c>
      <c r="I1098" s="450" t="s">
        <v>724</v>
      </c>
      <c r="J1098" s="459">
        <v>0.15</v>
      </c>
      <c r="K1098" s="460">
        <v>15</v>
      </c>
      <c r="L1098" s="463" t="s">
        <v>47</v>
      </c>
      <c r="M1098" s="463"/>
      <c r="N1098" s="463"/>
      <c r="O1098" s="462"/>
    </row>
    <row r="1099" hidden="1" customHeight="1" spans="1:15">
      <c r="A1099" s="446">
        <v>948</v>
      </c>
      <c r="B1099" s="446" t="s">
        <v>346</v>
      </c>
      <c r="C1099" s="446" t="s">
        <v>700</v>
      </c>
      <c r="D1099" s="446" t="s">
        <v>701</v>
      </c>
      <c r="E1099" s="450" t="s">
        <v>1272</v>
      </c>
      <c r="F1099" s="449" t="s">
        <v>403</v>
      </c>
      <c r="G1099" s="450" t="s">
        <v>404</v>
      </c>
      <c r="H1099" s="450">
        <v>20</v>
      </c>
      <c r="I1099" s="450" t="s">
        <v>101</v>
      </c>
      <c r="J1099" s="459">
        <v>40</v>
      </c>
      <c r="K1099" s="460">
        <v>800</v>
      </c>
      <c r="L1099" s="463" t="s">
        <v>47</v>
      </c>
      <c r="M1099" s="463"/>
      <c r="N1099" s="463"/>
      <c r="O1099" s="462"/>
    </row>
    <row r="1100" hidden="1" customHeight="1" spans="1:15">
      <c r="A1100" s="446">
        <v>949</v>
      </c>
      <c r="B1100" s="446" t="s">
        <v>346</v>
      </c>
      <c r="C1100" s="446" t="s">
        <v>700</v>
      </c>
      <c r="D1100" s="446" t="s">
        <v>701</v>
      </c>
      <c r="E1100" s="450" t="s">
        <v>1273</v>
      </c>
      <c r="F1100" s="449" t="s">
        <v>403</v>
      </c>
      <c r="G1100" s="450" t="s">
        <v>404</v>
      </c>
      <c r="H1100" s="450">
        <v>10</v>
      </c>
      <c r="I1100" s="450" t="s">
        <v>135</v>
      </c>
      <c r="J1100" s="459">
        <v>198</v>
      </c>
      <c r="K1100" s="460">
        <v>1980</v>
      </c>
      <c r="L1100" s="463" t="s">
        <v>47</v>
      </c>
      <c r="M1100" s="463"/>
      <c r="N1100" s="463"/>
      <c r="O1100" s="462"/>
    </row>
    <row r="1101" hidden="1" customHeight="1" spans="1:15">
      <c r="A1101" s="446">
        <v>950</v>
      </c>
      <c r="B1101" s="446" t="s">
        <v>346</v>
      </c>
      <c r="C1101" s="446" t="s">
        <v>700</v>
      </c>
      <c r="D1101" s="446" t="s">
        <v>701</v>
      </c>
      <c r="E1101" s="450" t="s">
        <v>1274</v>
      </c>
      <c r="F1101" s="449" t="s">
        <v>403</v>
      </c>
      <c r="G1101" s="450" t="s">
        <v>404</v>
      </c>
      <c r="H1101" s="450">
        <v>20</v>
      </c>
      <c r="I1101" s="450" t="s">
        <v>757</v>
      </c>
      <c r="J1101" s="459">
        <v>45</v>
      </c>
      <c r="K1101" s="460">
        <v>900</v>
      </c>
      <c r="L1101" s="463" t="s">
        <v>47</v>
      </c>
      <c r="M1101" s="463"/>
      <c r="N1101" s="463"/>
      <c r="O1101" s="462"/>
    </row>
    <row r="1102" hidden="1" customHeight="1" spans="1:15">
      <c r="A1102" s="446">
        <v>951</v>
      </c>
      <c r="B1102" s="446" t="s">
        <v>346</v>
      </c>
      <c r="C1102" s="446" t="s">
        <v>700</v>
      </c>
      <c r="D1102" s="446" t="s">
        <v>701</v>
      </c>
      <c r="E1102" s="450" t="s">
        <v>1275</v>
      </c>
      <c r="F1102" s="449" t="s">
        <v>403</v>
      </c>
      <c r="G1102" s="450" t="s">
        <v>404</v>
      </c>
      <c r="H1102" s="450">
        <v>10</v>
      </c>
      <c r="I1102" s="450" t="s">
        <v>101</v>
      </c>
      <c r="J1102" s="459">
        <v>700</v>
      </c>
      <c r="K1102" s="460">
        <v>7000</v>
      </c>
      <c r="L1102" s="463" t="s">
        <v>47</v>
      </c>
      <c r="M1102" s="463"/>
      <c r="N1102" s="463"/>
      <c r="O1102" s="462"/>
    </row>
    <row r="1103" hidden="1" customHeight="1" spans="1:15">
      <c r="A1103" s="446">
        <v>952</v>
      </c>
      <c r="B1103" s="446" t="s">
        <v>346</v>
      </c>
      <c r="C1103" s="446" t="s">
        <v>700</v>
      </c>
      <c r="D1103" s="446" t="s">
        <v>701</v>
      </c>
      <c r="E1103" s="450" t="s">
        <v>1276</v>
      </c>
      <c r="F1103" s="449" t="s">
        <v>403</v>
      </c>
      <c r="G1103" s="450" t="s">
        <v>404</v>
      </c>
      <c r="H1103" s="450">
        <v>20</v>
      </c>
      <c r="I1103" s="450" t="s">
        <v>703</v>
      </c>
      <c r="J1103" s="459">
        <v>60</v>
      </c>
      <c r="K1103" s="460">
        <v>1200</v>
      </c>
      <c r="L1103" s="463" t="s">
        <v>47</v>
      </c>
      <c r="M1103" s="463"/>
      <c r="N1103" s="463"/>
      <c r="O1103" s="462"/>
    </row>
    <row r="1104" hidden="1" customHeight="1" spans="1:15">
      <c r="A1104" s="446">
        <v>953</v>
      </c>
      <c r="B1104" s="446" t="s">
        <v>346</v>
      </c>
      <c r="C1104" s="446" t="s">
        <v>700</v>
      </c>
      <c r="D1104" s="446" t="s">
        <v>701</v>
      </c>
      <c r="E1104" s="450" t="s">
        <v>1277</v>
      </c>
      <c r="F1104" s="449" t="s">
        <v>403</v>
      </c>
      <c r="G1104" s="450" t="s">
        <v>404</v>
      </c>
      <c r="H1104" s="450">
        <v>5</v>
      </c>
      <c r="I1104" s="450" t="s">
        <v>105</v>
      </c>
      <c r="J1104" s="459">
        <v>270</v>
      </c>
      <c r="K1104" s="460">
        <v>1350</v>
      </c>
      <c r="L1104" s="463" t="s">
        <v>47</v>
      </c>
      <c r="M1104" s="463"/>
      <c r="N1104" s="463"/>
      <c r="O1104" s="462"/>
    </row>
    <row r="1105" hidden="1" customHeight="1" spans="1:15">
      <c r="A1105" s="446">
        <v>954</v>
      </c>
      <c r="B1105" s="446" t="s">
        <v>346</v>
      </c>
      <c r="C1105" s="446" t="s">
        <v>700</v>
      </c>
      <c r="D1105" s="446" t="s">
        <v>701</v>
      </c>
      <c r="E1105" s="450" t="s">
        <v>1278</v>
      </c>
      <c r="F1105" s="449" t="s">
        <v>403</v>
      </c>
      <c r="G1105" s="450" t="s">
        <v>404</v>
      </c>
      <c r="H1105" s="450">
        <v>5</v>
      </c>
      <c r="I1105" s="450" t="s">
        <v>703</v>
      </c>
      <c r="J1105" s="459">
        <v>320</v>
      </c>
      <c r="K1105" s="460">
        <v>1600</v>
      </c>
      <c r="L1105" s="463" t="s">
        <v>47</v>
      </c>
      <c r="M1105" s="463"/>
      <c r="N1105" s="463"/>
      <c r="O1105" s="462"/>
    </row>
    <row r="1106" hidden="1" customHeight="1" spans="1:15">
      <c r="A1106" s="446">
        <v>955</v>
      </c>
      <c r="B1106" s="446" t="s">
        <v>346</v>
      </c>
      <c r="C1106" s="446" t="s">
        <v>700</v>
      </c>
      <c r="D1106" s="446" t="s">
        <v>701</v>
      </c>
      <c r="E1106" s="450" t="s">
        <v>1279</v>
      </c>
      <c r="F1106" s="449" t="s">
        <v>403</v>
      </c>
      <c r="G1106" s="450" t="s">
        <v>404</v>
      </c>
      <c r="H1106" s="450">
        <v>5</v>
      </c>
      <c r="I1106" s="450" t="s">
        <v>101</v>
      </c>
      <c r="J1106" s="459">
        <v>240</v>
      </c>
      <c r="K1106" s="460">
        <v>1200</v>
      </c>
      <c r="L1106" s="463" t="s">
        <v>47</v>
      </c>
      <c r="M1106" s="463"/>
      <c r="N1106" s="463"/>
      <c r="O1106" s="462"/>
    </row>
    <row r="1107" hidden="1" customHeight="1" spans="1:15">
      <c r="A1107" s="446">
        <v>956</v>
      </c>
      <c r="B1107" s="446" t="s">
        <v>346</v>
      </c>
      <c r="C1107" s="446" t="s">
        <v>700</v>
      </c>
      <c r="D1107" s="446" t="s">
        <v>701</v>
      </c>
      <c r="E1107" s="450" t="s">
        <v>1280</v>
      </c>
      <c r="F1107" s="449" t="s">
        <v>403</v>
      </c>
      <c r="G1107" s="450" t="s">
        <v>404</v>
      </c>
      <c r="H1107" s="450">
        <v>20</v>
      </c>
      <c r="I1107" s="450" t="s">
        <v>704</v>
      </c>
      <c r="J1107" s="459">
        <v>75</v>
      </c>
      <c r="K1107" s="460">
        <v>1500</v>
      </c>
      <c r="L1107" s="463" t="s">
        <v>47</v>
      </c>
      <c r="M1107" s="463"/>
      <c r="N1107" s="463"/>
      <c r="O1107" s="462"/>
    </row>
    <row r="1108" hidden="1" customHeight="1" spans="1:15">
      <c r="A1108" s="446">
        <v>957</v>
      </c>
      <c r="B1108" s="446" t="s">
        <v>346</v>
      </c>
      <c r="C1108" s="446" t="s">
        <v>700</v>
      </c>
      <c r="D1108" s="446" t="s">
        <v>701</v>
      </c>
      <c r="E1108" s="450" t="s">
        <v>1281</v>
      </c>
      <c r="F1108" s="449" t="s">
        <v>403</v>
      </c>
      <c r="G1108" s="450" t="s">
        <v>404</v>
      </c>
      <c r="H1108" s="450">
        <v>10</v>
      </c>
      <c r="I1108" s="450" t="s">
        <v>703</v>
      </c>
      <c r="J1108" s="459">
        <v>40</v>
      </c>
      <c r="K1108" s="460">
        <v>400</v>
      </c>
      <c r="L1108" s="463" t="s">
        <v>47</v>
      </c>
      <c r="M1108" s="463"/>
      <c r="N1108" s="463"/>
      <c r="O1108" s="462"/>
    </row>
    <row r="1109" hidden="1" customHeight="1" spans="1:15">
      <c r="A1109" s="446">
        <v>958</v>
      </c>
      <c r="B1109" s="446" t="s">
        <v>346</v>
      </c>
      <c r="C1109" s="446" t="s">
        <v>700</v>
      </c>
      <c r="D1109" s="446" t="s">
        <v>701</v>
      </c>
      <c r="E1109" s="450" t="s">
        <v>1282</v>
      </c>
      <c r="F1109" s="449" t="s">
        <v>403</v>
      </c>
      <c r="G1109" s="450" t="s">
        <v>404</v>
      </c>
      <c r="H1109" s="450">
        <v>10</v>
      </c>
      <c r="I1109" s="450" t="s">
        <v>704</v>
      </c>
      <c r="J1109" s="459">
        <v>25</v>
      </c>
      <c r="K1109" s="460">
        <v>250</v>
      </c>
      <c r="L1109" s="463" t="s">
        <v>47</v>
      </c>
      <c r="M1109" s="463"/>
      <c r="N1109" s="463"/>
      <c r="O1109" s="462"/>
    </row>
    <row r="1110" hidden="1" customHeight="1" spans="1:15">
      <c r="A1110" s="446">
        <v>959</v>
      </c>
      <c r="B1110" s="446" t="s">
        <v>346</v>
      </c>
      <c r="C1110" s="446" t="s">
        <v>700</v>
      </c>
      <c r="D1110" s="446" t="s">
        <v>701</v>
      </c>
      <c r="E1110" s="450" t="s">
        <v>1283</v>
      </c>
      <c r="F1110" s="449" t="s">
        <v>403</v>
      </c>
      <c r="G1110" s="450" t="s">
        <v>404</v>
      </c>
      <c r="H1110" s="450">
        <v>30</v>
      </c>
      <c r="I1110" s="450" t="s">
        <v>724</v>
      </c>
      <c r="J1110" s="459">
        <v>0.8</v>
      </c>
      <c r="K1110" s="460">
        <v>24</v>
      </c>
      <c r="L1110" s="463" t="s">
        <v>47</v>
      </c>
      <c r="M1110" s="463"/>
      <c r="N1110" s="463"/>
      <c r="O1110" s="462"/>
    </row>
    <row r="1111" hidden="1" customHeight="1" spans="1:15">
      <c r="A1111" s="446">
        <v>960</v>
      </c>
      <c r="B1111" s="446" t="s">
        <v>346</v>
      </c>
      <c r="C1111" s="446" t="s">
        <v>700</v>
      </c>
      <c r="D1111" s="446" t="s">
        <v>701</v>
      </c>
      <c r="E1111" s="450" t="s">
        <v>1284</v>
      </c>
      <c r="F1111" s="449" t="s">
        <v>403</v>
      </c>
      <c r="G1111" s="450" t="s">
        <v>404</v>
      </c>
      <c r="H1111" s="450">
        <v>15</v>
      </c>
      <c r="I1111" s="450" t="s">
        <v>704</v>
      </c>
      <c r="J1111" s="459">
        <v>75</v>
      </c>
      <c r="K1111" s="460">
        <v>1125</v>
      </c>
      <c r="L1111" s="463" t="s">
        <v>47</v>
      </c>
      <c r="M1111" s="463"/>
      <c r="N1111" s="463"/>
      <c r="O1111" s="462"/>
    </row>
    <row r="1112" hidden="1" customHeight="1" spans="1:15">
      <c r="A1112" s="446">
        <v>961</v>
      </c>
      <c r="B1112" s="446" t="s">
        <v>346</v>
      </c>
      <c r="C1112" s="446" t="s">
        <v>700</v>
      </c>
      <c r="D1112" s="446" t="s">
        <v>701</v>
      </c>
      <c r="E1112" s="450" t="s">
        <v>1285</v>
      </c>
      <c r="F1112" s="449" t="s">
        <v>403</v>
      </c>
      <c r="G1112" s="450" t="s">
        <v>404</v>
      </c>
      <c r="H1112" s="450">
        <v>10</v>
      </c>
      <c r="I1112" s="450" t="s">
        <v>703</v>
      </c>
      <c r="J1112" s="459">
        <v>25</v>
      </c>
      <c r="K1112" s="460">
        <v>250</v>
      </c>
      <c r="L1112" s="463" t="s">
        <v>47</v>
      </c>
      <c r="M1112" s="463"/>
      <c r="N1112" s="463"/>
      <c r="O1112" s="462"/>
    </row>
    <row r="1113" hidden="1" customHeight="1" spans="1:15">
      <c r="A1113" s="446">
        <v>962</v>
      </c>
      <c r="B1113" s="446" t="s">
        <v>346</v>
      </c>
      <c r="C1113" s="446" t="s">
        <v>700</v>
      </c>
      <c r="D1113" s="446" t="s">
        <v>701</v>
      </c>
      <c r="E1113" s="450" t="s">
        <v>1286</v>
      </c>
      <c r="F1113" s="449" t="s">
        <v>403</v>
      </c>
      <c r="G1113" s="450" t="s">
        <v>404</v>
      </c>
      <c r="H1113" s="450">
        <v>50</v>
      </c>
      <c r="I1113" s="450" t="s">
        <v>704</v>
      </c>
      <c r="J1113" s="459">
        <v>10</v>
      </c>
      <c r="K1113" s="460">
        <v>500</v>
      </c>
      <c r="L1113" s="463" t="s">
        <v>47</v>
      </c>
      <c r="M1113" s="463"/>
      <c r="N1113" s="463"/>
      <c r="O1113" s="462"/>
    </row>
    <row r="1114" hidden="1" customHeight="1" spans="1:15">
      <c r="A1114" s="446">
        <v>963</v>
      </c>
      <c r="B1114" s="446" t="s">
        <v>346</v>
      </c>
      <c r="C1114" s="446" t="s">
        <v>700</v>
      </c>
      <c r="D1114" s="446" t="s">
        <v>701</v>
      </c>
      <c r="E1114" s="450" t="s">
        <v>1287</v>
      </c>
      <c r="F1114" s="449" t="s">
        <v>403</v>
      </c>
      <c r="G1114" s="450" t="s">
        <v>404</v>
      </c>
      <c r="H1114" s="450">
        <v>5</v>
      </c>
      <c r="I1114" s="450" t="s">
        <v>706</v>
      </c>
      <c r="J1114" s="459">
        <v>400</v>
      </c>
      <c r="K1114" s="460">
        <v>2000</v>
      </c>
      <c r="L1114" s="463" t="s">
        <v>47</v>
      </c>
      <c r="M1114" s="463"/>
      <c r="N1114" s="463"/>
      <c r="O1114" s="462"/>
    </row>
    <row r="1115" hidden="1" customHeight="1" spans="1:15">
      <c r="A1115" s="446">
        <v>964</v>
      </c>
      <c r="B1115" s="446" t="s">
        <v>346</v>
      </c>
      <c r="C1115" s="446" t="s">
        <v>700</v>
      </c>
      <c r="D1115" s="446" t="s">
        <v>701</v>
      </c>
      <c r="E1115" s="450" t="s">
        <v>1288</v>
      </c>
      <c r="F1115" s="449" t="s">
        <v>403</v>
      </c>
      <c r="G1115" s="450" t="s">
        <v>404</v>
      </c>
      <c r="H1115" s="450">
        <v>20</v>
      </c>
      <c r="I1115" s="450" t="s">
        <v>778</v>
      </c>
      <c r="J1115" s="459">
        <v>18</v>
      </c>
      <c r="K1115" s="460">
        <v>360</v>
      </c>
      <c r="L1115" s="463" t="s">
        <v>47</v>
      </c>
      <c r="M1115" s="463"/>
      <c r="N1115" s="463"/>
      <c r="O1115" s="462"/>
    </row>
    <row r="1116" hidden="1" customHeight="1" spans="1:15">
      <c r="A1116" s="446">
        <v>965</v>
      </c>
      <c r="B1116" s="446" t="s">
        <v>346</v>
      </c>
      <c r="C1116" s="446" t="s">
        <v>700</v>
      </c>
      <c r="D1116" s="446" t="s">
        <v>701</v>
      </c>
      <c r="E1116" s="450" t="s">
        <v>1289</v>
      </c>
      <c r="F1116" s="449" t="s">
        <v>403</v>
      </c>
      <c r="G1116" s="450" t="s">
        <v>404</v>
      </c>
      <c r="H1116" s="450">
        <v>10</v>
      </c>
      <c r="I1116" s="450" t="s">
        <v>706</v>
      </c>
      <c r="J1116" s="459">
        <v>150</v>
      </c>
      <c r="K1116" s="460">
        <v>1500</v>
      </c>
      <c r="L1116" s="463" t="s">
        <v>47</v>
      </c>
      <c r="M1116" s="463"/>
      <c r="N1116" s="463"/>
      <c r="O1116" s="462"/>
    </row>
    <row r="1117" hidden="1" customHeight="1" spans="1:15">
      <c r="A1117" s="446">
        <v>966</v>
      </c>
      <c r="B1117" s="446" t="s">
        <v>346</v>
      </c>
      <c r="C1117" s="446" t="s">
        <v>700</v>
      </c>
      <c r="D1117" s="446" t="s">
        <v>701</v>
      </c>
      <c r="E1117" s="450" t="s">
        <v>1290</v>
      </c>
      <c r="F1117" s="449" t="s">
        <v>403</v>
      </c>
      <c r="G1117" s="450" t="s">
        <v>404</v>
      </c>
      <c r="H1117" s="450">
        <v>20</v>
      </c>
      <c r="I1117" s="450" t="s">
        <v>778</v>
      </c>
      <c r="J1117" s="459">
        <v>16</v>
      </c>
      <c r="K1117" s="460">
        <v>320</v>
      </c>
      <c r="L1117" s="463" t="s">
        <v>47</v>
      </c>
      <c r="M1117" s="463"/>
      <c r="N1117" s="463"/>
      <c r="O1117" s="462"/>
    </row>
    <row r="1118" hidden="1" customHeight="1" spans="1:15">
      <c r="A1118" s="446">
        <v>967</v>
      </c>
      <c r="B1118" s="446" t="s">
        <v>346</v>
      </c>
      <c r="C1118" s="446" t="s">
        <v>700</v>
      </c>
      <c r="D1118" s="446" t="s">
        <v>701</v>
      </c>
      <c r="E1118" s="450" t="s">
        <v>1291</v>
      </c>
      <c r="F1118" s="449" t="s">
        <v>403</v>
      </c>
      <c r="G1118" s="450" t="s">
        <v>404</v>
      </c>
      <c r="H1118" s="450">
        <v>25</v>
      </c>
      <c r="I1118" s="450" t="s">
        <v>724</v>
      </c>
      <c r="J1118" s="459">
        <v>8</v>
      </c>
      <c r="K1118" s="460">
        <v>200</v>
      </c>
      <c r="L1118" s="463" t="s">
        <v>47</v>
      </c>
      <c r="M1118" s="463"/>
      <c r="N1118" s="463"/>
      <c r="O1118" s="462"/>
    </row>
    <row r="1119" hidden="1" customHeight="1" spans="1:15">
      <c r="A1119" s="446">
        <v>968</v>
      </c>
      <c r="B1119" s="446" t="s">
        <v>346</v>
      </c>
      <c r="C1119" s="446" t="s">
        <v>700</v>
      </c>
      <c r="D1119" s="446" t="s">
        <v>701</v>
      </c>
      <c r="E1119" s="450" t="s">
        <v>1292</v>
      </c>
      <c r="F1119" s="449" t="s">
        <v>403</v>
      </c>
      <c r="G1119" s="450" t="s">
        <v>404</v>
      </c>
      <c r="H1119" s="450">
        <v>30</v>
      </c>
      <c r="I1119" s="450" t="s">
        <v>711</v>
      </c>
      <c r="J1119" s="459">
        <v>0.6</v>
      </c>
      <c r="K1119" s="460">
        <v>18</v>
      </c>
      <c r="L1119" s="463" t="s">
        <v>47</v>
      </c>
      <c r="M1119" s="463"/>
      <c r="N1119" s="463"/>
      <c r="O1119" s="462"/>
    </row>
    <row r="1120" hidden="1" customHeight="1" spans="1:15">
      <c r="A1120" s="446">
        <v>969</v>
      </c>
      <c r="B1120" s="446" t="s">
        <v>346</v>
      </c>
      <c r="C1120" s="446" t="s">
        <v>700</v>
      </c>
      <c r="D1120" s="446" t="s">
        <v>701</v>
      </c>
      <c r="E1120" s="450" t="s">
        <v>1293</v>
      </c>
      <c r="F1120" s="449" t="s">
        <v>403</v>
      </c>
      <c r="G1120" s="450" t="s">
        <v>404</v>
      </c>
      <c r="H1120" s="450">
        <v>30</v>
      </c>
      <c r="I1120" s="450" t="s">
        <v>704</v>
      </c>
      <c r="J1120" s="459">
        <v>5</v>
      </c>
      <c r="K1120" s="460">
        <v>150</v>
      </c>
      <c r="L1120" s="463" t="s">
        <v>47</v>
      </c>
      <c r="M1120" s="463"/>
      <c r="N1120" s="463"/>
      <c r="O1120" s="462"/>
    </row>
    <row r="1121" hidden="1" customHeight="1" spans="1:15">
      <c r="A1121" s="446">
        <v>970</v>
      </c>
      <c r="B1121" s="446" t="s">
        <v>346</v>
      </c>
      <c r="C1121" s="446" t="s">
        <v>700</v>
      </c>
      <c r="D1121" s="446" t="s">
        <v>701</v>
      </c>
      <c r="E1121" s="450" t="s">
        <v>1294</v>
      </c>
      <c r="F1121" s="449" t="s">
        <v>403</v>
      </c>
      <c r="G1121" s="450" t="s">
        <v>404</v>
      </c>
      <c r="H1121" s="450">
        <v>25</v>
      </c>
      <c r="I1121" s="450" t="s">
        <v>863</v>
      </c>
      <c r="J1121" s="459">
        <v>20</v>
      </c>
      <c r="K1121" s="460">
        <v>500</v>
      </c>
      <c r="L1121" s="463" t="s">
        <v>47</v>
      </c>
      <c r="M1121" s="463"/>
      <c r="N1121" s="463"/>
      <c r="O1121" s="462"/>
    </row>
    <row r="1122" hidden="1" customHeight="1" spans="1:15">
      <c r="A1122" s="446">
        <v>971</v>
      </c>
      <c r="B1122" s="446" t="s">
        <v>346</v>
      </c>
      <c r="C1122" s="446" t="s">
        <v>700</v>
      </c>
      <c r="D1122" s="446" t="s">
        <v>701</v>
      </c>
      <c r="E1122" s="450" t="s">
        <v>1295</v>
      </c>
      <c r="F1122" s="449" t="s">
        <v>403</v>
      </c>
      <c r="G1122" s="450" t="s">
        <v>404</v>
      </c>
      <c r="H1122" s="450">
        <v>20</v>
      </c>
      <c r="I1122" s="450" t="s">
        <v>778</v>
      </c>
      <c r="J1122" s="459">
        <v>8</v>
      </c>
      <c r="K1122" s="460">
        <v>160</v>
      </c>
      <c r="L1122" s="463" t="s">
        <v>47</v>
      </c>
      <c r="M1122" s="463"/>
      <c r="N1122" s="463"/>
      <c r="O1122" s="462"/>
    </row>
    <row r="1123" hidden="1" customHeight="1" spans="1:15">
      <c r="A1123" s="446">
        <v>972</v>
      </c>
      <c r="B1123" s="446" t="s">
        <v>346</v>
      </c>
      <c r="C1123" s="446" t="s">
        <v>700</v>
      </c>
      <c r="D1123" s="446" t="s">
        <v>701</v>
      </c>
      <c r="E1123" s="450" t="s">
        <v>1296</v>
      </c>
      <c r="F1123" s="449" t="s">
        <v>403</v>
      </c>
      <c r="G1123" s="450" t="s">
        <v>404</v>
      </c>
      <c r="H1123" s="450">
        <v>50</v>
      </c>
      <c r="I1123" s="450" t="s">
        <v>745</v>
      </c>
      <c r="J1123" s="459">
        <v>10</v>
      </c>
      <c r="K1123" s="460">
        <v>500</v>
      </c>
      <c r="L1123" s="463" t="s">
        <v>47</v>
      </c>
      <c r="M1123" s="463"/>
      <c r="N1123" s="463"/>
      <c r="O1123" s="462"/>
    </row>
    <row r="1124" hidden="1" customHeight="1" spans="1:15">
      <c r="A1124" s="446">
        <v>973</v>
      </c>
      <c r="B1124" s="446" t="s">
        <v>346</v>
      </c>
      <c r="C1124" s="446" t="s">
        <v>700</v>
      </c>
      <c r="D1124" s="446" t="s">
        <v>701</v>
      </c>
      <c r="E1124" s="450" t="s">
        <v>1297</v>
      </c>
      <c r="F1124" s="449" t="s">
        <v>403</v>
      </c>
      <c r="G1124" s="450" t="s">
        <v>404</v>
      </c>
      <c r="H1124" s="450">
        <v>10</v>
      </c>
      <c r="I1124" s="450" t="s">
        <v>704</v>
      </c>
      <c r="J1124" s="459">
        <v>225</v>
      </c>
      <c r="K1124" s="460">
        <v>2250</v>
      </c>
      <c r="L1124" s="463" t="s">
        <v>47</v>
      </c>
      <c r="M1124" s="463"/>
      <c r="N1124" s="463"/>
      <c r="O1124" s="462"/>
    </row>
    <row r="1125" hidden="1" customHeight="1" spans="1:15">
      <c r="A1125" s="446">
        <v>974</v>
      </c>
      <c r="B1125" s="446" t="s">
        <v>346</v>
      </c>
      <c r="C1125" s="446" t="s">
        <v>700</v>
      </c>
      <c r="D1125" s="446" t="s">
        <v>701</v>
      </c>
      <c r="E1125" s="450" t="s">
        <v>1298</v>
      </c>
      <c r="F1125" s="449" t="s">
        <v>403</v>
      </c>
      <c r="G1125" s="450" t="s">
        <v>404</v>
      </c>
      <c r="H1125" s="450">
        <v>30</v>
      </c>
      <c r="I1125" s="450" t="s">
        <v>101</v>
      </c>
      <c r="J1125" s="459">
        <v>7</v>
      </c>
      <c r="K1125" s="460">
        <v>210</v>
      </c>
      <c r="L1125" s="463" t="s">
        <v>47</v>
      </c>
      <c r="M1125" s="463"/>
      <c r="N1125" s="463"/>
      <c r="O1125" s="462"/>
    </row>
    <row r="1126" hidden="1" customHeight="1" spans="1:15">
      <c r="A1126" s="446">
        <v>975</v>
      </c>
      <c r="B1126" s="446" t="s">
        <v>346</v>
      </c>
      <c r="C1126" s="446" t="s">
        <v>700</v>
      </c>
      <c r="D1126" s="446" t="s">
        <v>701</v>
      </c>
      <c r="E1126" s="450" t="s">
        <v>1299</v>
      </c>
      <c r="F1126" s="449" t="s">
        <v>403</v>
      </c>
      <c r="G1126" s="450" t="s">
        <v>404</v>
      </c>
      <c r="H1126" s="450">
        <v>30</v>
      </c>
      <c r="I1126" s="450" t="s">
        <v>745</v>
      </c>
      <c r="J1126" s="459">
        <v>8</v>
      </c>
      <c r="K1126" s="460">
        <v>240</v>
      </c>
      <c r="L1126" s="463" t="s">
        <v>47</v>
      </c>
      <c r="M1126" s="463"/>
      <c r="N1126" s="463"/>
      <c r="O1126" s="462"/>
    </row>
    <row r="1127" hidden="1" customHeight="1" spans="1:15">
      <c r="A1127" s="446">
        <v>976</v>
      </c>
      <c r="B1127" s="446" t="s">
        <v>346</v>
      </c>
      <c r="C1127" s="446" t="s">
        <v>700</v>
      </c>
      <c r="D1127" s="446" t="s">
        <v>701</v>
      </c>
      <c r="E1127" s="450" t="s">
        <v>1300</v>
      </c>
      <c r="F1127" s="449" t="s">
        <v>403</v>
      </c>
      <c r="G1127" s="450" t="s">
        <v>404</v>
      </c>
      <c r="H1127" s="450">
        <v>15</v>
      </c>
      <c r="I1127" s="450" t="s">
        <v>221</v>
      </c>
      <c r="J1127" s="459">
        <v>775</v>
      </c>
      <c r="K1127" s="460">
        <v>11625</v>
      </c>
      <c r="L1127" s="463" t="s">
        <v>47</v>
      </c>
      <c r="M1127" s="463"/>
      <c r="N1127" s="463"/>
      <c r="O1127" s="462"/>
    </row>
    <row r="1128" hidden="1" customHeight="1" spans="1:15">
      <c r="A1128" s="446">
        <v>977</v>
      </c>
      <c r="B1128" s="446" t="s">
        <v>346</v>
      </c>
      <c r="C1128" s="446" t="s">
        <v>700</v>
      </c>
      <c r="D1128" s="446" t="s">
        <v>701</v>
      </c>
      <c r="E1128" s="450" t="s">
        <v>1301</v>
      </c>
      <c r="F1128" s="449" t="s">
        <v>403</v>
      </c>
      <c r="G1128" s="450" t="s">
        <v>404</v>
      </c>
      <c r="H1128" s="450">
        <v>10</v>
      </c>
      <c r="I1128" s="450" t="s">
        <v>1302</v>
      </c>
      <c r="J1128" s="459">
        <v>25</v>
      </c>
      <c r="K1128" s="460">
        <v>250</v>
      </c>
      <c r="L1128" s="463" t="s">
        <v>47</v>
      </c>
      <c r="M1128" s="463"/>
      <c r="N1128" s="463"/>
      <c r="O1128" s="462"/>
    </row>
    <row r="1129" hidden="1" customHeight="1" spans="1:15">
      <c r="A1129" s="446">
        <v>978</v>
      </c>
      <c r="B1129" s="446" t="s">
        <v>346</v>
      </c>
      <c r="C1129" s="446" t="s">
        <v>700</v>
      </c>
      <c r="D1129" s="446" t="s">
        <v>701</v>
      </c>
      <c r="E1129" s="450" t="s">
        <v>1303</v>
      </c>
      <c r="F1129" s="449" t="s">
        <v>403</v>
      </c>
      <c r="G1129" s="450" t="s">
        <v>404</v>
      </c>
      <c r="H1129" s="450">
        <v>10</v>
      </c>
      <c r="I1129" s="450" t="s">
        <v>703</v>
      </c>
      <c r="J1129" s="459">
        <v>95</v>
      </c>
      <c r="K1129" s="460">
        <v>950</v>
      </c>
      <c r="L1129" s="463" t="s">
        <v>47</v>
      </c>
      <c r="M1129" s="463"/>
      <c r="N1129" s="463"/>
      <c r="O1129" s="462"/>
    </row>
    <row r="1130" hidden="1" customHeight="1" spans="1:15">
      <c r="A1130" s="446">
        <v>979</v>
      </c>
      <c r="B1130" s="446" t="s">
        <v>346</v>
      </c>
      <c r="C1130" s="446" t="s">
        <v>700</v>
      </c>
      <c r="D1130" s="446" t="s">
        <v>701</v>
      </c>
      <c r="E1130" s="450" t="s">
        <v>1304</v>
      </c>
      <c r="F1130" s="449" t="s">
        <v>403</v>
      </c>
      <c r="G1130" s="450" t="s">
        <v>404</v>
      </c>
      <c r="H1130" s="450">
        <v>30</v>
      </c>
      <c r="I1130" s="450" t="s">
        <v>724</v>
      </c>
      <c r="J1130" s="459">
        <v>5</v>
      </c>
      <c r="K1130" s="460">
        <v>150</v>
      </c>
      <c r="L1130" s="463" t="s">
        <v>47</v>
      </c>
      <c r="M1130" s="463"/>
      <c r="N1130" s="463"/>
      <c r="O1130" s="462"/>
    </row>
    <row r="1131" hidden="1" customHeight="1" spans="1:15">
      <c r="A1131" s="446">
        <v>980</v>
      </c>
      <c r="B1131" s="446" t="s">
        <v>346</v>
      </c>
      <c r="C1131" s="446" t="s">
        <v>700</v>
      </c>
      <c r="D1131" s="446" t="s">
        <v>701</v>
      </c>
      <c r="E1131" s="450" t="s">
        <v>1305</v>
      </c>
      <c r="F1131" s="449" t="s">
        <v>403</v>
      </c>
      <c r="G1131" s="450" t="s">
        <v>404</v>
      </c>
      <c r="H1131" s="450">
        <v>20</v>
      </c>
      <c r="I1131" s="450" t="s">
        <v>101</v>
      </c>
      <c r="J1131" s="459">
        <v>15</v>
      </c>
      <c r="K1131" s="460">
        <v>300</v>
      </c>
      <c r="L1131" s="463" t="s">
        <v>47</v>
      </c>
      <c r="M1131" s="463"/>
      <c r="N1131" s="463"/>
      <c r="O1131" s="462"/>
    </row>
    <row r="1132" hidden="1" customHeight="1" spans="1:15">
      <c r="A1132" s="446">
        <v>981</v>
      </c>
      <c r="B1132" s="446" t="s">
        <v>346</v>
      </c>
      <c r="C1132" s="446" t="s">
        <v>700</v>
      </c>
      <c r="D1132" s="446" t="s">
        <v>701</v>
      </c>
      <c r="E1132" s="450" t="s">
        <v>1306</v>
      </c>
      <c r="F1132" s="449" t="s">
        <v>403</v>
      </c>
      <c r="G1132" s="450" t="s">
        <v>404</v>
      </c>
      <c r="H1132" s="450">
        <v>100</v>
      </c>
      <c r="I1132" s="450" t="s">
        <v>101</v>
      </c>
      <c r="J1132" s="459">
        <v>0.5</v>
      </c>
      <c r="K1132" s="460">
        <v>50</v>
      </c>
      <c r="L1132" s="463" t="s">
        <v>47</v>
      </c>
      <c r="M1132" s="463"/>
      <c r="N1132" s="463"/>
      <c r="O1132" s="462"/>
    </row>
    <row r="1133" hidden="1" customHeight="1" spans="1:15">
      <c r="A1133" s="446">
        <v>982</v>
      </c>
      <c r="B1133" s="446" t="s">
        <v>346</v>
      </c>
      <c r="C1133" s="446" t="s">
        <v>700</v>
      </c>
      <c r="D1133" s="446" t="s">
        <v>701</v>
      </c>
      <c r="E1133" s="450" t="s">
        <v>1307</v>
      </c>
      <c r="F1133" s="449" t="s">
        <v>403</v>
      </c>
      <c r="G1133" s="450" t="s">
        <v>404</v>
      </c>
      <c r="H1133" s="450">
        <v>100</v>
      </c>
      <c r="I1133" s="450" t="s">
        <v>105</v>
      </c>
      <c r="J1133" s="459">
        <v>1.5</v>
      </c>
      <c r="K1133" s="460">
        <v>150</v>
      </c>
      <c r="L1133" s="463" t="s">
        <v>47</v>
      </c>
      <c r="M1133" s="463"/>
      <c r="N1133" s="463"/>
      <c r="O1133" s="462"/>
    </row>
    <row r="1134" hidden="1" customHeight="1" spans="1:15">
      <c r="A1134" s="446">
        <v>983</v>
      </c>
      <c r="B1134" s="446" t="s">
        <v>346</v>
      </c>
      <c r="C1134" s="446" t="s">
        <v>700</v>
      </c>
      <c r="D1134" s="446" t="s">
        <v>701</v>
      </c>
      <c r="E1134" s="450" t="s">
        <v>1308</v>
      </c>
      <c r="F1134" s="449" t="s">
        <v>403</v>
      </c>
      <c r="G1134" s="450" t="s">
        <v>404</v>
      </c>
      <c r="H1134" s="450">
        <v>100</v>
      </c>
      <c r="I1134" s="450" t="s">
        <v>778</v>
      </c>
      <c r="J1134" s="459">
        <v>1.5</v>
      </c>
      <c r="K1134" s="460">
        <v>150</v>
      </c>
      <c r="L1134" s="463" t="s">
        <v>47</v>
      </c>
      <c r="M1134" s="463"/>
      <c r="N1134" s="463"/>
      <c r="O1134" s="462"/>
    </row>
    <row r="1135" hidden="1" customHeight="1" spans="1:15">
      <c r="A1135" s="446">
        <v>984</v>
      </c>
      <c r="B1135" s="446" t="s">
        <v>346</v>
      </c>
      <c r="C1135" s="446" t="s">
        <v>700</v>
      </c>
      <c r="D1135" s="446" t="s">
        <v>701</v>
      </c>
      <c r="E1135" s="450" t="s">
        <v>1309</v>
      </c>
      <c r="F1135" s="449" t="s">
        <v>403</v>
      </c>
      <c r="G1135" s="450" t="s">
        <v>404</v>
      </c>
      <c r="H1135" s="450">
        <v>50</v>
      </c>
      <c r="I1135" s="450" t="s">
        <v>724</v>
      </c>
      <c r="J1135" s="459">
        <v>5</v>
      </c>
      <c r="K1135" s="460">
        <v>250</v>
      </c>
      <c r="L1135" s="463" t="s">
        <v>47</v>
      </c>
      <c r="M1135" s="463"/>
      <c r="N1135" s="463"/>
      <c r="O1135" s="462"/>
    </row>
    <row r="1136" hidden="1" customHeight="1" spans="1:15">
      <c r="A1136" s="446">
        <v>985</v>
      </c>
      <c r="B1136" s="446" t="s">
        <v>346</v>
      </c>
      <c r="C1136" s="446" t="s">
        <v>700</v>
      </c>
      <c r="D1136" s="446" t="s">
        <v>701</v>
      </c>
      <c r="E1136" s="450" t="s">
        <v>1310</v>
      </c>
      <c r="F1136" s="449" t="s">
        <v>403</v>
      </c>
      <c r="G1136" s="450" t="s">
        <v>404</v>
      </c>
      <c r="H1136" s="450">
        <v>100</v>
      </c>
      <c r="I1136" s="450" t="s">
        <v>101</v>
      </c>
      <c r="J1136" s="459">
        <v>0.15</v>
      </c>
      <c r="K1136" s="460">
        <v>15</v>
      </c>
      <c r="L1136" s="463" t="s">
        <v>47</v>
      </c>
      <c r="M1136" s="463"/>
      <c r="N1136" s="463"/>
      <c r="O1136" s="462"/>
    </row>
    <row r="1137" hidden="1" customHeight="1" spans="1:15">
      <c r="A1137" s="446">
        <v>986</v>
      </c>
      <c r="B1137" s="446" t="s">
        <v>346</v>
      </c>
      <c r="C1137" s="446" t="s">
        <v>700</v>
      </c>
      <c r="D1137" s="446" t="s">
        <v>701</v>
      </c>
      <c r="E1137" s="450" t="s">
        <v>1311</v>
      </c>
      <c r="F1137" s="449" t="s">
        <v>403</v>
      </c>
      <c r="G1137" s="450" t="s">
        <v>404</v>
      </c>
      <c r="H1137" s="450">
        <v>10</v>
      </c>
      <c r="I1137" s="450" t="s">
        <v>706</v>
      </c>
      <c r="J1137" s="459">
        <v>580</v>
      </c>
      <c r="K1137" s="460">
        <v>5800</v>
      </c>
      <c r="L1137" s="463" t="s">
        <v>47</v>
      </c>
      <c r="M1137" s="463"/>
      <c r="N1137" s="463"/>
      <c r="O1137" s="462"/>
    </row>
    <row r="1138" hidden="1" customHeight="1" spans="1:15">
      <c r="A1138" s="446">
        <v>987</v>
      </c>
      <c r="B1138" s="446" t="s">
        <v>346</v>
      </c>
      <c r="C1138" s="446" t="s">
        <v>700</v>
      </c>
      <c r="D1138" s="446" t="s">
        <v>701</v>
      </c>
      <c r="E1138" s="450" t="s">
        <v>1312</v>
      </c>
      <c r="F1138" s="449" t="s">
        <v>403</v>
      </c>
      <c r="G1138" s="450" t="s">
        <v>404</v>
      </c>
      <c r="H1138" s="450">
        <v>20</v>
      </c>
      <c r="I1138" s="450" t="s">
        <v>778</v>
      </c>
      <c r="J1138" s="459">
        <v>8</v>
      </c>
      <c r="K1138" s="460">
        <v>160</v>
      </c>
      <c r="L1138" s="463" t="s">
        <v>47</v>
      </c>
      <c r="M1138" s="463"/>
      <c r="N1138" s="463"/>
      <c r="O1138" s="462"/>
    </row>
    <row r="1139" hidden="1" customHeight="1" spans="1:15">
      <c r="A1139" s="446">
        <v>988</v>
      </c>
      <c r="B1139" s="446" t="s">
        <v>346</v>
      </c>
      <c r="C1139" s="446" t="s">
        <v>700</v>
      </c>
      <c r="D1139" s="446" t="s">
        <v>701</v>
      </c>
      <c r="E1139" s="450" t="s">
        <v>1313</v>
      </c>
      <c r="F1139" s="449" t="s">
        <v>403</v>
      </c>
      <c r="G1139" s="450" t="s">
        <v>404</v>
      </c>
      <c r="H1139" s="450">
        <v>10</v>
      </c>
      <c r="I1139" s="450" t="s">
        <v>704</v>
      </c>
      <c r="J1139" s="459">
        <v>65</v>
      </c>
      <c r="K1139" s="460">
        <v>650</v>
      </c>
      <c r="L1139" s="463" t="s">
        <v>47</v>
      </c>
      <c r="M1139" s="463"/>
      <c r="N1139" s="463"/>
      <c r="O1139" s="462"/>
    </row>
    <row r="1140" hidden="1" customHeight="1" spans="1:15">
      <c r="A1140" s="446">
        <v>989</v>
      </c>
      <c r="B1140" s="446" t="s">
        <v>346</v>
      </c>
      <c r="C1140" s="446" t="s">
        <v>700</v>
      </c>
      <c r="D1140" s="446" t="s">
        <v>701</v>
      </c>
      <c r="E1140" s="450" t="s">
        <v>1314</v>
      </c>
      <c r="F1140" s="449" t="s">
        <v>403</v>
      </c>
      <c r="G1140" s="450" t="s">
        <v>404</v>
      </c>
      <c r="H1140" s="450">
        <v>30</v>
      </c>
      <c r="I1140" s="450" t="s">
        <v>101</v>
      </c>
      <c r="J1140" s="459">
        <v>1.5</v>
      </c>
      <c r="K1140" s="460">
        <v>45</v>
      </c>
      <c r="L1140" s="463" t="s">
        <v>47</v>
      </c>
      <c r="M1140" s="463"/>
      <c r="N1140" s="463"/>
      <c r="O1140" s="462"/>
    </row>
    <row r="1141" hidden="1" customHeight="1" spans="1:15">
      <c r="A1141" s="446">
        <v>990</v>
      </c>
      <c r="B1141" s="446" t="s">
        <v>346</v>
      </c>
      <c r="C1141" s="446" t="s">
        <v>700</v>
      </c>
      <c r="D1141" s="446" t="s">
        <v>701</v>
      </c>
      <c r="E1141" s="450" t="s">
        <v>1315</v>
      </c>
      <c r="F1141" s="449" t="s">
        <v>403</v>
      </c>
      <c r="G1141" s="450" t="s">
        <v>404</v>
      </c>
      <c r="H1141" s="450">
        <v>30</v>
      </c>
      <c r="I1141" s="450" t="s">
        <v>704</v>
      </c>
      <c r="J1141" s="459">
        <v>10</v>
      </c>
      <c r="K1141" s="460">
        <v>300</v>
      </c>
      <c r="L1141" s="463" t="s">
        <v>47</v>
      </c>
      <c r="M1141" s="463"/>
      <c r="N1141" s="463"/>
      <c r="O1141" s="462"/>
    </row>
    <row r="1142" hidden="1" customHeight="1" spans="1:15">
      <c r="A1142" s="446">
        <v>991</v>
      </c>
      <c r="B1142" s="446" t="s">
        <v>346</v>
      </c>
      <c r="C1142" s="446" t="s">
        <v>700</v>
      </c>
      <c r="D1142" s="446" t="s">
        <v>701</v>
      </c>
      <c r="E1142" s="450" t="s">
        <v>1316</v>
      </c>
      <c r="F1142" s="449" t="s">
        <v>403</v>
      </c>
      <c r="G1142" s="450" t="s">
        <v>404</v>
      </c>
      <c r="H1142" s="450">
        <v>40</v>
      </c>
      <c r="I1142" s="450" t="s">
        <v>704</v>
      </c>
      <c r="J1142" s="459">
        <v>30</v>
      </c>
      <c r="K1142" s="460">
        <v>1200</v>
      </c>
      <c r="L1142" s="463" t="s">
        <v>47</v>
      </c>
      <c r="M1142" s="463"/>
      <c r="N1142" s="463"/>
      <c r="O1142" s="462"/>
    </row>
    <row r="1143" hidden="1" customHeight="1" spans="1:15">
      <c r="A1143" s="446">
        <v>992</v>
      </c>
      <c r="B1143" s="446" t="s">
        <v>346</v>
      </c>
      <c r="C1143" s="446" t="s">
        <v>700</v>
      </c>
      <c r="D1143" s="446" t="s">
        <v>701</v>
      </c>
      <c r="E1143" s="450" t="s">
        <v>1317</v>
      </c>
      <c r="F1143" s="449" t="s">
        <v>403</v>
      </c>
      <c r="G1143" s="450" t="s">
        <v>404</v>
      </c>
      <c r="H1143" s="450">
        <v>50</v>
      </c>
      <c r="I1143" s="450" t="s">
        <v>724</v>
      </c>
      <c r="J1143" s="459">
        <v>1.5</v>
      </c>
      <c r="K1143" s="460">
        <v>75</v>
      </c>
      <c r="L1143" s="463" t="s">
        <v>47</v>
      </c>
      <c r="M1143" s="463"/>
      <c r="N1143" s="463"/>
      <c r="O1143" s="462"/>
    </row>
    <row r="1144" hidden="1" customHeight="1" spans="1:15">
      <c r="A1144" s="446">
        <v>993</v>
      </c>
      <c r="B1144" s="446" t="s">
        <v>346</v>
      </c>
      <c r="C1144" s="446" t="s">
        <v>700</v>
      </c>
      <c r="D1144" s="446" t="s">
        <v>701</v>
      </c>
      <c r="E1144" s="450" t="s">
        <v>1318</v>
      </c>
      <c r="F1144" s="449" t="s">
        <v>403</v>
      </c>
      <c r="G1144" s="450" t="s">
        <v>404</v>
      </c>
      <c r="H1144" s="450">
        <v>10</v>
      </c>
      <c r="I1144" s="450" t="s">
        <v>704</v>
      </c>
      <c r="J1144" s="459">
        <v>90</v>
      </c>
      <c r="K1144" s="460">
        <v>900</v>
      </c>
      <c r="L1144" s="463" t="s">
        <v>47</v>
      </c>
      <c r="M1144" s="463"/>
      <c r="N1144" s="463"/>
      <c r="O1144" s="462"/>
    </row>
    <row r="1145" hidden="1" customHeight="1" spans="1:15">
      <c r="A1145" s="446">
        <v>994</v>
      </c>
      <c r="B1145" s="446" t="s">
        <v>346</v>
      </c>
      <c r="C1145" s="446" t="s">
        <v>700</v>
      </c>
      <c r="D1145" s="446" t="s">
        <v>701</v>
      </c>
      <c r="E1145" s="450" t="s">
        <v>1319</v>
      </c>
      <c r="F1145" s="449" t="s">
        <v>403</v>
      </c>
      <c r="G1145" s="450" t="s">
        <v>404</v>
      </c>
      <c r="H1145" s="450">
        <v>100</v>
      </c>
      <c r="I1145" s="450" t="s">
        <v>711</v>
      </c>
      <c r="J1145" s="459">
        <v>0.15</v>
      </c>
      <c r="K1145" s="460">
        <v>15</v>
      </c>
      <c r="L1145" s="463" t="s">
        <v>47</v>
      </c>
      <c r="M1145" s="463"/>
      <c r="N1145" s="463"/>
      <c r="O1145" s="462"/>
    </row>
    <row r="1146" hidden="1" customHeight="1" spans="1:15">
      <c r="A1146" s="446">
        <v>995</v>
      </c>
      <c r="B1146" s="446" t="s">
        <v>346</v>
      </c>
      <c r="C1146" s="446" t="s">
        <v>700</v>
      </c>
      <c r="D1146" s="446" t="s">
        <v>701</v>
      </c>
      <c r="E1146" s="450" t="s">
        <v>1320</v>
      </c>
      <c r="F1146" s="449" t="s">
        <v>403</v>
      </c>
      <c r="G1146" s="450" t="s">
        <v>404</v>
      </c>
      <c r="H1146" s="450">
        <v>20</v>
      </c>
      <c r="I1146" s="450" t="s">
        <v>863</v>
      </c>
      <c r="J1146" s="459">
        <v>30</v>
      </c>
      <c r="K1146" s="460">
        <v>600</v>
      </c>
      <c r="L1146" s="463" t="s">
        <v>47</v>
      </c>
      <c r="M1146" s="463"/>
      <c r="N1146" s="463"/>
      <c r="O1146" s="462"/>
    </row>
    <row r="1147" hidden="1" customHeight="1" spans="1:15">
      <c r="A1147" s="446">
        <v>996</v>
      </c>
      <c r="B1147" s="446" t="s">
        <v>346</v>
      </c>
      <c r="C1147" s="446" t="s">
        <v>700</v>
      </c>
      <c r="D1147" s="446" t="s">
        <v>701</v>
      </c>
      <c r="E1147" s="450" t="s">
        <v>1321</v>
      </c>
      <c r="F1147" s="449" t="s">
        <v>403</v>
      </c>
      <c r="G1147" s="450" t="s">
        <v>404</v>
      </c>
      <c r="H1147" s="450">
        <v>40</v>
      </c>
      <c r="I1147" s="450" t="s">
        <v>101</v>
      </c>
      <c r="J1147" s="459">
        <v>60</v>
      </c>
      <c r="K1147" s="460">
        <v>2400</v>
      </c>
      <c r="L1147" s="463" t="s">
        <v>47</v>
      </c>
      <c r="M1147" s="463"/>
      <c r="N1147" s="463"/>
      <c r="O1147" s="462"/>
    </row>
    <row r="1148" hidden="1" customHeight="1" spans="1:15">
      <c r="A1148" s="446">
        <v>997</v>
      </c>
      <c r="B1148" s="446" t="s">
        <v>346</v>
      </c>
      <c r="C1148" s="446" t="s">
        <v>700</v>
      </c>
      <c r="D1148" s="446" t="s">
        <v>701</v>
      </c>
      <c r="E1148" s="450" t="s">
        <v>1322</v>
      </c>
      <c r="F1148" s="449" t="s">
        <v>403</v>
      </c>
      <c r="G1148" s="450" t="s">
        <v>404</v>
      </c>
      <c r="H1148" s="450">
        <v>40</v>
      </c>
      <c r="I1148" s="450" t="s">
        <v>1323</v>
      </c>
      <c r="J1148" s="459">
        <v>40</v>
      </c>
      <c r="K1148" s="460">
        <v>1600</v>
      </c>
      <c r="L1148" s="463" t="s">
        <v>47</v>
      </c>
      <c r="M1148" s="463"/>
      <c r="N1148" s="463"/>
      <c r="O1148" s="462"/>
    </row>
    <row r="1149" hidden="1" customHeight="1" spans="1:15">
      <c r="A1149" s="446">
        <v>998</v>
      </c>
      <c r="B1149" s="446" t="s">
        <v>346</v>
      </c>
      <c r="C1149" s="446" t="s">
        <v>700</v>
      </c>
      <c r="D1149" s="446" t="s">
        <v>701</v>
      </c>
      <c r="E1149" s="450" t="s">
        <v>1322</v>
      </c>
      <c r="F1149" s="449" t="s">
        <v>403</v>
      </c>
      <c r="G1149" s="450" t="s">
        <v>404</v>
      </c>
      <c r="H1149" s="450">
        <v>40</v>
      </c>
      <c r="I1149" s="450" t="s">
        <v>1323</v>
      </c>
      <c r="J1149" s="459">
        <v>68</v>
      </c>
      <c r="K1149" s="460">
        <v>2720</v>
      </c>
      <c r="L1149" s="463" t="s">
        <v>47</v>
      </c>
      <c r="M1149" s="463"/>
      <c r="N1149" s="463"/>
      <c r="O1149" s="462"/>
    </row>
    <row r="1150" hidden="1" customHeight="1" spans="1:15">
      <c r="A1150" s="446">
        <v>999</v>
      </c>
      <c r="B1150" s="446" t="s">
        <v>346</v>
      </c>
      <c r="C1150" s="446" t="s">
        <v>700</v>
      </c>
      <c r="D1150" s="446" t="s">
        <v>701</v>
      </c>
      <c r="E1150" s="450" t="s">
        <v>1322</v>
      </c>
      <c r="F1150" s="449" t="s">
        <v>403</v>
      </c>
      <c r="G1150" s="450" t="s">
        <v>404</v>
      </c>
      <c r="H1150" s="450">
        <v>40</v>
      </c>
      <c r="I1150" s="450" t="s">
        <v>1323</v>
      </c>
      <c r="J1150" s="459">
        <v>35</v>
      </c>
      <c r="K1150" s="460">
        <v>1400</v>
      </c>
      <c r="L1150" s="463" t="s">
        <v>47</v>
      </c>
      <c r="M1150" s="463"/>
      <c r="N1150" s="463"/>
      <c r="O1150" s="462"/>
    </row>
    <row r="1151" hidden="1" customHeight="1" spans="1:15">
      <c r="A1151" s="446">
        <v>1000</v>
      </c>
      <c r="B1151" s="446" t="s">
        <v>346</v>
      </c>
      <c r="C1151" s="446" t="s">
        <v>700</v>
      </c>
      <c r="D1151" s="446" t="s">
        <v>701</v>
      </c>
      <c r="E1151" s="450" t="s">
        <v>1324</v>
      </c>
      <c r="F1151" s="449" t="s">
        <v>403</v>
      </c>
      <c r="G1151" s="450" t="s">
        <v>404</v>
      </c>
      <c r="H1151" s="450">
        <v>40</v>
      </c>
      <c r="I1151" s="450" t="s">
        <v>704</v>
      </c>
      <c r="J1151" s="459">
        <v>85</v>
      </c>
      <c r="K1151" s="460">
        <v>3400</v>
      </c>
      <c r="L1151" s="463" t="s">
        <v>47</v>
      </c>
      <c r="M1151" s="463"/>
      <c r="N1151" s="463"/>
      <c r="O1151" s="462"/>
    </row>
    <row r="1152" hidden="1" customHeight="1" spans="1:15">
      <c r="A1152" s="446">
        <v>1001</v>
      </c>
      <c r="B1152" s="446" t="s">
        <v>346</v>
      </c>
      <c r="C1152" s="446" t="s">
        <v>700</v>
      </c>
      <c r="D1152" s="446" t="s">
        <v>701</v>
      </c>
      <c r="E1152" s="450" t="s">
        <v>1325</v>
      </c>
      <c r="F1152" s="449" t="s">
        <v>403</v>
      </c>
      <c r="G1152" s="450" t="s">
        <v>404</v>
      </c>
      <c r="H1152" s="450">
        <v>20</v>
      </c>
      <c r="I1152" s="450" t="s">
        <v>704</v>
      </c>
      <c r="J1152" s="459">
        <v>38</v>
      </c>
      <c r="K1152" s="460">
        <v>760</v>
      </c>
      <c r="L1152" s="463" t="s">
        <v>47</v>
      </c>
      <c r="M1152" s="463"/>
      <c r="N1152" s="463"/>
      <c r="O1152" s="462"/>
    </row>
    <row r="1153" hidden="1" customHeight="1" spans="1:15">
      <c r="A1153" s="446">
        <v>1002</v>
      </c>
      <c r="B1153" s="446" t="s">
        <v>346</v>
      </c>
      <c r="C1153" s="446" t="s">
        <v>700</v>
      </c>
      <c r="D1153" s="446" t="s">
        <v>701</v>
      </c>
      <c r="E1153" s="450" t="s">
        <v>1326</v>
      </c>
      <c r="F1153" s="449" t="s">
        <v>403</v>
      </c>
      <c r="G1153" s="450" t="s">
        <v>404</v>
      </c>
      <c r="H1153" s="450">
        <v>30</v>
      </c>
      <c r="I1153" s="450" t="s">
        <v>703</v>
      </c>
      <c r="J1153" s="459">
        <v>45</v>
      </c>
      <c r="K1153" s="460">
        <v>1350</v>
      </c>
      <c r="L1153" s="463" t="s">
        <v>47</v>
      </c>
      <c r="M1153" s="463"/>
      <c r="N1153" s="463"/>
      <c r="O1153" s="462"/>
    </row>
    <row r="1154" hidden="1" customHeight="1" spans="1:15">
      <c r="A1154" s="446">
        <v>1003</v>
      </c>
      <c r="B1154" s="446" t="s">
        <v>346</v>
      </c>
      <c r="C1154" s="446" t="s">
        <v>700</v>
      </c>
      <c r="D1154" s="446" t="s">
        <v>701</v>
      </c>
      <c r="E1154" s="450" t="s">
        <v>1327</v>
      </c>
      <c r="F1154" s="449" t="s">
        <v>403</v>
      </c>
      <c r="G1154" s="450" t="s">
        <v>404</v>
      </c>
      <c r="H1154" s="450">
        <v>30</v>
      </c>
      <c r="I1154" s="450" t="s">
        <v>703</v>
      </c>
      <c r="J1154" s="459">
        <v>65</v>
      </c>
      <c r="K1154" s="460">
        <v>1950</v>
      </c>
      <c r="L1154" s="463" t="s">
        <v>47</v>
      </c>
      <c r="M1154" s="463"/>
      <c r="N1154" s="463"/>
      <c r="O1154" s="462"/>
    </row>
    <row r="1155" hidden="1" customHeight="1" spans="1:15">
      <c r="A1155" s="446">
        <v>1004</v>
      </c>
      <c r="B1155" s="446" t="s">
        <v>346</v>
      </c>
      <c r="C1155" s="446" t="s">
        <v>700</v>
      </c>
      <c r="D1155" s="446" t="s">
        <v>701</v>
      </c>
      <c r="E1155" s="450" t="s">
        <v>1327</v>
      </c>
      <c r="F1155" s="449" t="s">
        <v>403</v>
      </c>
      <c r="G1155" s="450" t="s">
        <v>404</v>
      </c>
      <c r="H1155" s="450">
        <v>10</v>
      </c>
      <c r="I1155" s="450" t="s">
        <v>703</v>
      </c>
      <c r="J1155" s="459">
        <v>65</v>
      </c>
      <c r="K1155" s="460">
        <v>650</v>
      </c>
      <c r="L1155" s="463" t="s">
        <v>47</v>
      </c>
      <c r="M1155" s="463"/>
      <c r="N1155" s="463"/>
      <c r="O1155" s="462"/>
    </row>
    <row r="1156" hidden="1" customHeight="1" spans="1:15">
      <c r="A1156" s="446">
        <v>1005</v>
      </c>
      <c r="B1156" s="446" t="s">
        <v>346</v>
      </c>
      <c r="C1156" s="446" t="s">
        <v>700</v>
      </c>
      <c r="D1156" s="446" t="s">
        <v>701</v>
      </c>
      <c r="E1156" s="450" t="s">
        <v>1328</v>
      </c>
      <c r="F1156" s="449" t="s">
        <v>403</v>
      </c>
      <c r="G1156" s="450" t="s">
        <v>404</v>
      </c>
      <c r="H1156" s="450">
        <v>20</v>
      </c>
      <c r="I1156" s="450" t="s">
        <v>101</v>
      </c>
      <c r="J1156" s="459">
        <v>20</v>
      </c>
      <c r="K1156" s="460">
        <v>400</v>
      </c>
      <c r="L1156" s="463" t="s">
        <v>47</v>
      </c>
      <c r="M1156" s="463"/>
      <c r="N1156" s="463"/>
      <c r="O1156" s="462"/>
    </row>
    <row r="1157" hidden="1" customHeight="1" spans="1:15">
      <c r="A1157" s="446">
        <v>1006</v>
      </c>
      <c r="B1157" s="446" t="s">
        <v>346</v>
      </c>
      <c r="C1157" s="446" t="s">
        <v>700</v>
      </c>
      <c r="D1157" s="446" t="s">
        <v>701</v>
      </c>
      <c r="E1157" s="450" t="s">
        <v>1329</v>
      </c>
      <c r="F1157" s="449" t="s">
        <v>403</v>
      </c>
      <c r="G1157" s="450" t="s">
        <v>404</v>
      </c>
      <c r="H1157" s="450">
        <v>30</v>
      </c>
      <c r="I1157" s="450" t="s">
        <v>840</v>
      </c>
      <c r="J1157" s="459">
        <v>6.5</v>
      </c>
      <c r="K1157" s="460">
        <v>195</v>
      </c>
      <c r="L1157" s="463" t="s">
        <v>47</v>
      </c>
      <c r="M1157" s="463"/>
      <c r="N1157" s="463"/>
      <c r="O1157" s="462"/>
    </row>
    <row r="1158" hidden="1" customHeight="1" spans="1:15">
      <c r="A1158" s="446">
        <v>1007</v>
      </c>
      <c r="B1158" s="446" t="s">
        <v>346</v>
      </c>
      <c r="C1158" s="446" t="s">
        <v>700</v>
      </c>
      <c r="D1158" s="446" t="s">
        <v>701</v>
      </c>
      <c r="E1158" s="450" t="s">
        <v>1330</v>
      </c>
      <c r="F1158" s="449" t="s">
        <v>403</v>
      </c>
      <c r="G1158" s="450" t="s">
        <v>404</v>
      </c>
      <c r="H1158" s="450">
        <v>10</v>
      </c>
      <c r="I1158" s="450" t="s">
        <v>840</v>
      </c>
      <c r="J1158" s="459">
        <v>230</v>
      </c>
      <c r="K1158" s="460">
        <v>2300</v>
      </c>
      <c r="L1158" s="463" t="s">
        <v>47</v>
      </c>
      <c r="M1158" s="463"/>
      <c r="N1158" s="463"/>
      <c r="O1158" s="462"/>
    </row>
    <row r="1159" hidden="1" customHeight="1" spans="1:15">
      <c r="A1159" s="446">
        <v>1008</v>
      </c>
      <c r="B1159" s="446" t="s">
        <v>346</v>
      </c>
      <c r="C1159" s="446" t="s">
        <v>700</v>
      </c>
      <c r="D1159" s="446" t="s">
        <v>701</v>
      </c>
      <c r="E1159" s="450" t="s">
        <v>1331</v>
      </c>
      <c r="F1159" s="449" t="s">
        <v>403</v>
      </c>
      <c r="G1159" s="450" t="s">
        <v>404</v>
      </c>
      <c r="H1159" s="450">
        <v>20</v>
      </c>
      <c r="I1159" s="450" t="s">
        <v>101</v>
      </c>
      <c r="J1159" s="459">
        <v>2</v>
      </c>
      <c r="K1159" s="460">
        <v>40</v>
      </c>
      <c r="L1159" s="463" t="s">
        <v>47</v>
      </c>
      <c r="M1159" s="463"/>
      <c r="N1159" s="463"/>
      <c r="O1159" s="462"/>
    </row>
    <row r="1160" hidden="1" customHeight="1" spans="1:15">
      <c r="A1160" s="446">
        <v>1009</v>
      </c>
      <c r="B1160" s="446" t="s">
        <v>346</v>
      </c>
      <c r="C1160" s="446" t="s">
        <v>700</v>
      </c>
      <c r="D1160" s="446" t="s">
        <v>701</v>
      </c>
      <c r="E1160" s="450" t="s">
        <v>1332</v>
      </c>
      <c r="F1160" s="449" t="s">
        <v>403</v>
      </c>
      <c r="G1160" s="450" t="s">
        <v>404</v>
      </c>
      <c r="H1160" s="450">
        <v>20</v>
      </c>
      <c r="I1160" s="450" t="s">
        <v>840</v>
      </c>
      <c r="J1160" s="459">
        <v>15</v>
      </c>
      <c r="K1160" s="460">
        <v>300</v>
      </c>
      <c r="L1160" s="463" t="s">
        <v>47</v>
      </c>
      <c r="M1160" s="463"/>
      <c r="N1160" s="463"/>
      <c r="O1160" s="462"/>
    </row>
    <row r="1161" hidden="1" customHeight="1" spans="1:15">
      <c r="A1161" s="446">
        <v>1010</v>
      </c>
      <c r="B1161" s="446" t="s">
        <v>346</v>
      </c>
      <c r="C1161" s="446" t="s">
        <v>700</v>
      </c>
      <c r="D1161" s="446" t="s">
        <v>701</v>
      </c>
      <c r="E1161" s="450" t="s">
        <v>1333</v>
      </c>
      <c r="F1161" s="449" t="s">
        <v>403</v>
      </c>
      <c r="G1161" s="450" t="s">
        <v>404</v>
      </c>
      <c r="H1161" s="450">
        <v>5</v>
      </c>
      <c r="I1161" s="450" t="s">
        <v>1334</v>
      </c>
      <c r="J1161" s="459">
        <v>850</v>
      </c>
      <c r="K1161" s="460">
        <v>4250</v>
      </c>
      <c r="L1161" s="463" t="s">
        <v>47</v>
      </c>
      <c r="M1161" s="463"/>
      <c r="N1161" s="463"/>
      <c r="O1161" s="462"/>
    </row>
    <row r="1162" hidden="1" customHeight="1" spans="1:15">
      <c r="A1162" s="446">
        <v>1011</v>
      </c>
      <c r="B1162" s="446" t="s">
        <v>346</v>
      </c>
      <c r="C1162" s="446" t="s">
        <v>700</v>
      </c>
      <c r="D1162" s="446" t="s">
        <v>701</v>
      </c>
      <c r="E1162" s="450" t="s">
        <v>1335</v>
      </c>
      <c r="F1162" s="449" t="s">
        <v>403</v>
      </c>
      <c r="G1162" s="450" t="s">
        <v>404</v>
      </c>
      <c r="H1162" s="450">
        <v>20</v>
      </c>
      <c r="I1162" s="450" t="s">
        <v>1077</v>
      </c>
      <c r="J1162" s="459">
        <v>35</v>
      </c>
      <c r="K1162" s="460">
        <v>700</v>
      </c>
      <c r="L1162" s="463" t="s">
        <v>47</v>
      </c>
      <c r="M1162" s="463"/>
      <c r="N1162" s="463"/>
      <c r="O1162" s="462"/>
    </row>
    <row r="1163" hidden="1" customHeight="1" spans="1:15">
      <c r="A1163" s="446">
        <v>1012</v>
      </c>
      <c r="B1163" s="446" t="s">
        <v>346</v>
      </c>
      <c r="C1163" s="446" t="s">
        <v>700</v>
      </c>
      <c r="D1163" s="446" t="s">
        <v>701</v>
      </c>
      <c r="E1163" s="450" t="s">
        <v>1336</v>
      </c>
      <c r="F1163" s="449" t="s">
        <v>403</v>
      </c>
      <c r="G1163" s="450" t="s">
        <v>404</v>
      </c>
      <c r="H1163" s="450">
        <v>10</v>
      </c>
      <c r="I1163" s="450" t="s">
        <v>703</v>
      </c>
      <c r="J1163" s="459">
        <v>300</v>
      </c>
      <c r="K1163" s="460">
        <v>3000</v>
      </c>
      <c r="L1163" s="463" t="s">
        <v>47</v>
      </c>
      <c r="M1163" s="463"/>
      <c r="N1163" s="463"/>
      <c r="O1163" s="462"/>
    </row>
    <row r="1164" hidden="1" customHeight="1" spans="1:15">
      <c r="A1164" s="446">
        <v>1013</v>
      </c>
      <c r="B1164" s="446" t="s">
        <v>346</v>
      </c>
      <c r="C1164" s="446" t="s">
        <v>700</v>
      </c>
      <c r="D1164" s="446" t="s">
        <v>701</v>
      </c>
      <c r="E1164" s="450" t="s">
        <v>1337</v>
      </c>
      <c r="F1164" s="449" t="s">
        <v>403</v>
      </c>
      <c r="G1164" s="450" t="s">
        <v>404</v>
      </c>
      <c r="H1164" s="450">
        <v>10</v>
      </c>
      <c r="I1164" s="450" t="s">
        <v>703</v>
      </c>
      <c r="J1164" s="459">
        <v>300</v>
      </c>
      <c r="K1164" s="460">
        <v>3000</v>
      </c>
      <c r="L1164" s="463" t="s">
        <v>47</v>
      </c>
      <c r="M1164" s="463"/>
      <c r="N1164" s="463"/>
      <c r="O1164" s="462"/>
    </row>
    <row r="1165" hidden="1" customHeight="1" spans="1:15">
      <c r="A1165" s="446">
        <v>1014</v>
      </c>
      <c r="B1165" s="446" t="s">
        <v>346</v>
      </c>
      <c r="C1165" s="446" t="s">
        <v>700</v>
      </c>
      <c r="D1165" s="446" t="s">
        <v>701</v>
      </c>
      <c r="E1165" s="450" t="s">
        <v>1338</v>
      </c>
      <c r="F1165" s="449" t="s">
        <v>403</v>
      </c>
      <c r="G1165" s="450" t="s">
        <v>404</v>
      </c>
      <c r="H1165" s="450">
        <v>30</v>
      </c>
      <c r="I1165" s="450" t="s">
        <v>101</v>
      </c>
      <c r="J1165" s="459">
        <v>15</v>
      </c>
      <c r="K1165" s="460">
        <v>450</v>
      </c>
      <c r="L1165" s="463" t="s">
        <v>47</v>
      </c>
      <c r="M1165" s="463"/>
      <c r="N1165" s="463"/>
      <c r="O1165" s="462"/>
    </row>
    <row r="1166" hidden="1" customHeight="1" spans="1:15">
      <c r="A1166" s="446">
        <v>1015</v>
      </c>
      <c r="B1166" s="446" t="s">
        <v>346</v>
      </c>
      <c r="C1166" s="446" t="s">
        <v>700</v>
      </c>
      <c r="D1166" s="446" t="s">
        <v>701</v>
      </c>
      <c r="E1166" s="450" t="s">
        <v>1339</v>
      </c>
      <c r="F1166" s="449" t="s">
        <v>403</v>
      </c>
      <c r="G1166" s="450" t="s">
        <v>404</v>
      </c>
      <c r="H1166" s="450">
        <v>30</v>
      </c>
      <c r="I1166" s="450" t="s">
        <v>703</v>
      </c>
      <c r="J1166" s="459">
        <v>23</v>
      </c>
      <c r="K1166" s="460">
        <v>690</v>
      </c>
      <c r="L1166" s="463" t="s">
        <v>47</v>
      </c>
      <c r="M1166" s="463"/>
      <c r="N1166" s="463"/>
      <c r="O1166" s="462"/>
    </row>
    <row r="1167" hidden="1" customHeight="1" spans="1:15">
      <c r="A1167" s="446">
        <v>1016</v>
      </c>
      <c r="B1167" s="446" t="s">
        <v>346</v>
      </c>
      <c r="C1167" s="446" t="s">
        <v>700</v>
      </c>
      <c r="D1167" s="446" t="s">
        <v>701</v>
      </c>
      <c r="E1167" s="450" t="s">
        <v>1340</v>
      </c>
      <c r="F1167" s="449" t="s">
        <v>403</v>
      </c>
      <c r="G1167" s="450" t="s">
        <v>404</v>
      </c>
      <c r="H1167" s="450">
        <v>10</v>
      </c>
      <c r="I1167" s="450" t="s">
        <v>703</v>
      </c>
      <c r="J1167" s="459">
        <v>80</v>
      </c>
      <c r="K1167" s="460">
        <v>800</v>
      </c>
      <c r="L1167" s="463" t="s">
        <v>47</v>
      </c>
      <c r="M1167" s="463"/>
      <c r="N1167" s="463"/>
      <c r="O1167" s="462"/>
    </row>
    <row r="1168" hidden="1" customHeight="1" spans="1:15">
      <c r="A1168" s="446">
        <v>1017</v>
      </c>
      <c r="B1168" s="446" t="s">
        <v>346</v>
      </c>
      <c r="C1168" s="446" t="s">
        <v>700</v>
      </c>
      <c r="D1168" s="446" t="s">
        <v>701</v>
      </c>
      <c r="E1168" s="450" t="s">
        <v>1341</v>
      </c>
      <c r="F1168" s="449" t="s">
        <v>403</v>
      </c>
      <c r="G1168" s="450" t="s">
        <v>404</v>
      </c>
      <c r="H1168" s="450">
        <v>50</v>
      </c>
      <c r="I1168" s="450" t="s">
        <v>101</v>
      </c>
      <c r="J1168" s="459">
        <v>45</v>
      </c>
      <c r="K1168" s="460">
        <v>2250</v>
      </c>
      <c r="L1168" s="463" t="s">
        <v>47</v>
      </c>
      <c r="M1168" s="463"/>
      <c r="N1168" s="463"/>
      <c r="O1168" s="462"/>
    </row>
    <row r="1169" hidden="1" customHeight="1" spans="1:15">
      <c r="A1169" s="446">
        <v>1018</v>
      </c>
      <c r="B1169" s="446" t="s">
        <v>346</v>
      </c>
      <c r="C1169" s="446" t="s">
        <v>700</v>
      </c>
      <c r="D1169" s="446" t="s">
        <v>701</v>
      </c>
      <c r="E1169" s="450" t="s">
        <v>1342</v>
      </c>
      <c r="F1169" s="449" t="s">
        <v>403</v>
      </c>
      <c r="G1169" s="450" t="s">
        <v>404</v>
      </c>
      <c r="H1169" s="450">
        <v>20</v>
      </c>
      <c r="I1169" s="450" t="s">
        <v>1343</v>
      </c>
      <c r="J1169" s="459">
        <v>135</v>
      </c>
      <c r="K1169" s="460">
        <v>2700</v>
      </c>
      <c r="L1169" s="463" t="s">
        <v>47</v>
      </c>
      <c r="M1169" s="463"/>
      <c r="N1169" s="463"/>
      <c r="O1169" s="462"/>
    </row>
    <row r="1170" hidden="1" customHeight="1" spans="1:15">
      <c r="A1170" s="446">
        <v>1019</v>
      </c>
      <c r="B1170" s="446" t="s">
        <v>346</v>
      </c>
      <c r="C1170" s="446" t="s">
        <v>700</v>
      </c>
      <c r="D1170" s="446" t="s">
        <v>701</v>
      </c>
      <c r="E1170" s="450" t="s">
        <v>1344</v>
      </c>
      <c r="F1170" s="449" t="s">
        <v>403</v>
      </c>
      <c r="G1170" s="450" t="s">
        <v>404</v>
      </c>
      <c r="H1170" s="450">
        <v>20</v>
      </c>
      <c r="I1170" s="450" t="s">
        <v>1343</v>
      </c>
      <c r="J1170" s="459">
        <v>135</v>
      </c>
      <c r="K1170" s="460">
        <v>2700</v>
      </c>
      <c r="L1170" s="463" t="s">
        <v>47</v>
      </c>
      <c r="M1170" s="463"/>
      <c r="N1170" s="463"/>
      <c r="O1170" s="462"/>
    </row>
    <row r="1171" hidden="1" customHeight="1" spans="1:15">
      <c r="A1171" s="446">
        <v>1020</v>
      </c>
      <c r="B1171" s="446" t="s">
        <v>346</v>
      </c>
      <c r="C1171" s="446" t="s">
        <v>700</v>
      </c>
      <c r="D1171" s="446" t="s">
        <v>701</v>
      </c>
      <c r="E1171" s="450" t="s">
        <v>1345</v>
      </c>
      <c r="F1171" s="449" t="s">
        <v>403</v>
      </c>
      <c r="G1171" s="450" t="s">
        <v>404</v>
      </c>
      <c r="H1171" s="450">
        <v>20</v>
      </c>
      <c r="I1171" s="450" t="s">
        <v>757</v>
      </c>
      <c r="J1171" s="459">
        <v>75</v>
      </c>
      <c r="K1171" s="460">
        <v>1500</v>
      </c>
      <c r="L1171" s="463" t="s">
        <v>47</v>
      </c>
      <c r="M1171" s="463"/>
      <c r="N1171" s="463"/>
      <c r="O1171" s="462"/>
    </row>
    <row r="1172" hidden="1" customHeight="1" spans="1:15">
      <c r="A1172" s="446">
        <v>1021</v>
      </c>
      <c r="B1172" s="446" t="s">
        <v>346</v>
      </c>
      <c r="C1172" s="446" t="s">
        <v>700</v>
      </c>
      <c r="D1172" s="446" t="s">
        <v>701</v>
      </c>
      <c r="E1172" s="450" t="s">
        <v>1346</v>
      </c>
      <c r="F1172" s="449" t="s">
        <v>403</v>
      </c>
      <c r="G1172" s="450" t="s">
        <v>404</v>
      </c>
      <c r="H1172" s="450">
        <v>10</v>
      </c>
      <c r="I1172" s="450" t="s">
        <v>101</v>
      </c>
      <c r="J1172" s="459">
        <v>70</v>
      </c>
      <c r="K1172" s="460">
        <v>700</v>
      </c>
      <c r="L1172" s="463" t="s">
        <v>47</v>
      </c>
      <c r="M1172" s="463"/>
      <c r="N1172" s="463"/>
      <c r="O1172" s="462"/>
    </row>
    <row r="1173" hidden="1" customHeight="1" spans="1:15">
      <c r="A1173" s="446">
        <v>1022</v>
      </c>
      <c r="B1173" s="446" t="s">
        <v>346</v>
      </c>
      <c r="C1173" s="446" t="s">
        <v>700</v>
      </c>
      <c r="D1173" s="446" t="s">
        <v>701</v>
      </c>
      <c r="E1173" s="450" t="s">
        <v>1347</v>
      </c>
      <c r="F1173" s="449" t="s">
        <v>403</v>
      </c>
      <c r="G1173" s="450" t="s">
        <v>404</v>
      </c>
      <c r="H1173" s="450">
        <v>10</v>
      </c>
      <c r="I1173" s="450" t="s">
        <v>724</v>
      </c>
      <c r="J1173" s="459">
        <v>70</v>
      </c>
      <c r="K1173" s="460">
        <v>700</v>
      </c>
      <c r="L1173" s="463" t="s">
        <v>47</v>
      </c>
      <c r="M1173" s="463"/>
      <c r="N1173" s="463"/>
      <c r="O1173" s="462"/>
    </row>
    <row r="1174" hidden="1" customHeight="1" spans="1:15">
      <c r="A1174" s="446">
        <v>1023</v>
      </c>
      <c r="B1174" s="446" t="s">
        <v>346</v>
      </c>
      <c r="C1174" s="446" t="s">
        <v>700</v>
      </c>
      <c r="D1174" s="446" t="s">
        <v>701</v>
      </c>
      <c r="E1174" s="450" t="s">
        <v>1348</v>
      </c>
      <c r="F1174" s="449" t="s">
        <v>403</v>
      </c>
      <c r="G1174" s="450" t="s">
        <v>404</v>
      </c>
      <c r="H1174" s="450">
        <v>30</v>
      </c>
      <c r="I1174" s="450" t="s">
        <v>101</v>
      </c>
      <c r="J1174" s="459">
        <v>18</v>
      </c>
      <c r="K1174" s="460">
        <v>540</v>
      </c>
      <c r="L1174" s="463" t="s">
        <v>47</v>
      </c>
      <c r="M1174" s="463"/>
      <c r="N1174" s="463"/>
      <c r="O1174" s="462"/>
    </row>
    <row r="1175" hidden="1" customHeight="1" spans="1:15">
      <c r="A1175" s="446">
        <v>1024</v>
      </c>
      <c r="B1175" s="446" t="s">
        <v>346</v>
      </c>
      <c r="C1175" s="446" t="s">
        <v>700</v>
      </c>
      <c r="D1175" s="446" t="s">
        <v>701</v>
      </c>
      <c r="E1175" s="450" t="s">
        <v>1349</v>
      </c>
      <c r="F1175" s="449" t="s">
        <v>403</v>
      </c>
      <c r="G1175" s="450" t="s">
        <v>404</v>
      </c>
      <c r="H1175" s="450">
        <v>30</v>
      </c>
      <c r="I1175" s="450" t="s">
        <v>1143</v>
      </c>
      <c r="J1175" s="459">
        <v>15</v>
      </c>
      <c r="K1175" s="460">
        <v>450</v>
      </c>
      <c r="L1175" s="463" t="s">
        <v>47</v>
      </c>
      <c r="M1175" s="463"/>
      <c r="N1175" s="463"/>
      <c r="O1175" s="462"/>
    </row>
    <row r="1176" hidden="1" customHeight="1" spans="1:15">
      <c r="A1176" s="446">
        <v>1025</v>
      </c>
      <c r="B1176" s="446" t="s">
        <v>346</v>
      </c>
      <c r="C1176" s="446" t="s">
        <v>700</v>
      </c>
      <c r="D1176" s="446" t="s">
        <v>701</v>
      </c>
      <c r="E1176" s="450" t="s">
        <v>1350</v>
      </c>
      <c r="F1176" s="449" t="s">
        <v>403</v>
      </c>
      <c r="G1176" s="450" t="s">
        <v>404</v>
      </c>
      <c r="H1176" s="450">
        <v>30</v>
      </c>
      <c r="I1176" s="450" t="s">
        <v>840</v>
      </c>
      <c r="J1176" s="459">
        <v>85</v>
      </c>
      <c r="K1176" s="460">
        <v>2550</v>
      </c>
      <c r="L1176" s="463" t="s">
        <v>47</v>
      </c>
      <c r="M1176" s="463"/>
      <c r="N1176" s="463"/>
      <c r="O1176" s="462"/>
    </row>
    <row r="1177" hidden="1" customHeight="1" spans="1:15">
      <c r="A1177" s="446">
        <v>1026</v>
      </c>
      <c r="B1177" s="446" t="s">
        <v>346</v>
      </c>
      <c r="C1177" s="446" t="s">
        <v>700</v>
      </c>
      <c r="D1177" s="446" t="s">
        <v>701</v>
      </c>
      <c r="E1177" s="450" t="s">
        <v>1351</v>
      </c>
      <c r="F1177" s="449" t="s">
        <v>403</v>
      </c>
      <c r="G1177" s="450" t="s">
        <v>404</v>
      </c>
      <c r="H1177" s="450">
        <v>30</v>
      </c>
      <c r="I1177" s="450" t="s">
        <v>840</v>
      </c>
      <c r="J1177" s="459">
        <v>27</v>
      </c>
      <c r="K1177" s="460">
        <v>810</v>
      </c>
      <c r="L1177" s="463" t="s">
        <v>47</v>
      </c>
      <c r="M1177" s="463"/>
      <c r="N1177" s="463"/>
      <c r="O1177" s="462"/>
    </row>
    <row r="1178" hidden="1" customHeight="1" spans="1:15">
      <c r="A1178" s="446">
        <v>1027</v>
      </c>
      <c r="B1178" s="446" t="s">
        <v>346</v>
      </c>
      <c r="C1178" s="446" t="s">
        <v>700</v>
      </c>
      <c r="D1178" s="446" t="s">
        <v>701</v>
      </c>
      <c r="E1178" s="450" t="s">
        <v>1352</v>
      </c>
      <c r="F1178" s="449" t="s">
        <v>403</v>
      </c>
      <c r="G1178" s="450" t="s">
        <v>404</v>
      </c>
      <c r="H1178" s="450">
        <v>20</v>
      </c>
      <c r="I1178" s="450" t="s">
        <v>101</v>
      </c>
      <c r="J1178" s="459">
        <v>60</v>
      </c>
      <c r="K1178" s="460">
        <v>1200</v>
      </c>
      <c r="L1178" s="463" t="s">
        <v>47</v>
      </c>
      <c r="M1178" s="463"/>
      <c r="N1178" s="463"/>
      <c r="O1178" s="462"/>
    </row>
    <row r="1179" hidden="1" customHeight="1" spans="1:15">
      <c r="A1179" s="446">
        <v>1028</v>
      </c>
      <c r="B1179" s="446" t="s">
        <v>346</v>
      </c>
      <c r="C1179" s="446" t="s">
        <v>700</v>
      </c>
      <c r="D1179" s="446" t="s">
        <v>701</v>
      </c>
      <c r="E1179" s="450" t="s">
        <v>1353</v>
      </c>
      <c r="F1179" s="449" t="s">
        <v>403</v>
      </c>
      <c r="G1179" s="450" t="s">
        <v>404</v>
      </c>
      <c r="H1179" s="450">
        <v>30</v>
      </c>
      <c r="I1179" s="450" t="s">
        <v>101</v>
      </c>
      <c r="J1179" s="459">
        <v>5</v>
      </c>
      <c r="K1179" s="460">
        <v>150</v>
      </c>
      <c r="L1179" s="463" t="s">
        <v>47</v>
      </c>
      <c r="M1179" s="463"/>
      <c r="N1179" s="463"/>
      <c r="O1179" s="462"/>
    </row>
    <row r="1180" hidden="1" customHeight="1" spans="1:15">
      <c r="A1180" s="446">
        <v>1029</v>
      </c>
      <c r="B1180" s="446" t="s">
        <v>346</v>
      </c>
      <c r="C1180" s="446" t="s">
        <v>700</v>
      </c>
      <c r="D1180" s="446" t="s">
        <v>701</v>
      </c>
      <c r="E1180" s="450" t="s">
        <v>1354</v>
      </c>
      <c r="F1180" s="449" t="s">
        <v>403</v>
      </c>
      <c r="G1180" s="450" t="s">
        <v>404</v>
      </c>
      <c r="H1180" s="450">
        <v>20</v>
      </c>
      <c r="I1180" s="450" t="s">
        <v>101</v>
      </c>
      <c r="J1180" s="459">
        <v>30</v>
      </c>
      <c r="K1180" s="460">
        <v>600</v>
      </c>
      <c r="L1180" s="463" t="s">
        <v>47</v>
      </c>
      <c r="M1180" s="463"/>
      <c r="N1180" s="463"/>
      <c r="O1180" s="462"/>
    </row>
    <row r="1181" hidden="1" customHeight="1" spans="1:15">
      <c r="A1181" s="446">
        <v>1030</v>
      </c>
      <c r="B1181" s="446" t="s">
        <v>346</v>
      </c>
      <c r="C1181" s="446" t="s">
        <v>700</v>
      </c>
      <c r="D1181" s="446" t="s">
        <v>701</v>
      </c>
      <c r="E1181" s="450" t="s">
        <v>1355</v>
      </c>
      <c r="F1181" s="449" t="s">
        <v>403</v>
      </c>
      <c r="G1181" s="450" t="s">
        <v>404</v>
      </c>
      <c r="H1181" s="450">
        <v>10</v>
      </c>
      <c r="I1181" s="450" t="s">
        <v>238</v>
      </c>
      <c r="J1181" s="459">
        <v>260</v>
      </c>
      <c r="K1181" s="460">
        <v>2600</v>
      </c>
      <c r="L1181" s="463" t="s">
        <v>47</v>
      </c>
      <c r="M1181" s="463"/>
      <c r="N1181" s="463"/>
      <c r="O1181" s="462"/>
    </row>
    <row r="1182" hidden="1" customHeight="1" spans="1:15">
      <c r="A1182" s="446">
        <v>1031</v>
      </c>
      <c r="B1182" s="446" t="s">
        <v>346</v>
      </c>
      <c r="C1182" s="446" t="s">
        <v>700</v>
      </c>
      <c r="D1182" s="446" t="s">
        <v>701</v>
      </c>
      <c r="E1182" s="450" t="s">
        <v>1356</v>
      </c>
      <c r="F1182" s="449" t="s">
        <v>403</v>
      </c>
      <c r="G1182" s="450" t="s">
        <v>404</v>
      </c>
      <c r="H1182" s="450">
        <v>30</v>
      </c>
      <c r="I1182" s="450" t="s">
        <v>101</v>
      </c>
      <c r="J1182" s="459">
        <v>8</v>
      </c>
      <c r="K1182" s="460">
        <v>240</v>
      </c>
      <c r="L1182" s="463" t="s">
        <v>47</v>
      </c>
      <c r="M1182" s="463"/>
      <c r="N1182" s="463"/>
      <c r="O1182" s="462"/>
    </row>
    <row r="1183" hidden="1" customHeight="1" spans="1:15">
      <c r="A1183" s="446">
        <v>1032</v>
      </c>
      <c r="B1183" s="446" t="s">
        <v>346</v>
      </c>
      <c r="C1183" s="446" t="s">
        <v>700</v>
      </c>
      <c r="D1183" s="446" t="s">
        <v>701</v>
      </c>
      <c r="E1183" s="450" t="s">
        <v>1357</v>
      </c>
      <c r="F1183" s="449" t="s">
        <v>403</v>
      </c>
      <c r="G1183" s="450" t="s">
        <v>404</v>
      </c>
      <c r="H1183" s="450">
        <v>10</v>
      </c>
      <c r="I1183" s="450" t="s">
        <v>101</v>
      </c>
      <c r="J1183" s="459">
        <v>65</v>
      </c>
      <c r="K1183" s="460">
        <v>650</v>
      </c>
      <c r="L1183" s="463" t="s">
        <v>47</v>
      </c>
      <c r="M1183" s="463"/>
      <c r="N1183" s="463"/>
      <c r="O1183" s="462"/>
    </row>
    <row r="1184" hidden="1" customHeight="1" spans="1:15">
      <c r="A1184" s="446">
        <v>1033</v>
      </c>
      <c r="B1184" s="446" t="s">
        <v>346</v>
      </c>
      <c r="C1184" s="446" t="s">
        <v>700</v>
      </c>
      <c r="D1184" s="446" t="s">
        <v>701</v>
      </c>
      <c r="E1184" s="450" t="s">
        <v>1358</v>
      </c>
      <c r="F1184" s="449" t="s">
        <v>403</v>
      </c>
      <c r="G1184" s="450" t="s">
        <v>404</v>
      </c>
      <c r="H1184" s="450">
        <v>10</v>
      </c>
      <c r="I1184" s="450" t="s">
        <v>757</v>
      </c>
      <c r="J1184" s="459">
        <v>75</v>
      </c>
      <c r="K1184" s="460">
        <v>750</v>
      </c>
      <c r="L1184" s="463" t="s">
        <v>47</v>
      </c>
      <c r="M1184" s="463"/>
      <c r="N1184" s="463"/>
      <c r="O1184" s="462"/>
    </row>
    <row r="1185" hidden="1" customHeight="1" spans="1:15">
      <c r="A1185" s="446">
        <v>1034</v>
      </c>
      <c r="B1185" s="446" t="s">
        <v>346</v>
      </c>
      <c r="C1185" s="446" t="s">
        <v>700</v>
      </c>
      <c r="D1185" s="446" t="s">
        <v>701</v>
      </c>
      <c r="E1185" s="450" t="s">
        <v>1359</v>
      </c>
      <c r="F1185" s="449" t="s">
        <v>403</v>
      </c>
      <c r="G1185" s="450" t="s">
        <v>404</v>
      </c>
      <c r="H1185" s="450">
        <v>4</v>
      </c>
      <c r="I1185" s="450" t="s">
        <v>101</v>
      </c>
      <c r="J1185" s="459">
        <v>1200</v>
      </c>
      <c r="K1185" s="460">
        <v>4800</v>
      </c>
      <c r="L1185" s="463" t="s">
        <v>47</v>
      </c>
      <c r="M1185" s="463"/>
      <c r="N1185" s="463"/>
      <c r="O1185" s="462"/>
    </row>
    <row r="1186" hidden="1" customHeight="1" spans="1:15">
      <c r="A1186" s="446">
        <v>1035</v>
      </c>
      <c r="B1186" s="446" t="s">
        <v>346</v>
      </c>
      <c r="C1186" s="446" t="s">
        <v>700</v>
      </c>
      <c r="D1186" s="446" t="s">
        <v>701</v>
      </c>
      <c r="E1186" s="450" t="s">
        <v>1360</v>
      </c>
      <c r="F1186" s="449" t="s">
        <v>403</v>
      </c>
      <c r="G1186" s="450" t="s">
        <v>404</v>
      </c>
      <c r="H1186" s="450">
        <v>30</v>
      </c>
      <c r="I1186" s="450" t="s">
        <v>101</v>
      </c>
      <c r="J1186" s="459">
        <v>16</v>
      </c>
      <c r="K1186" s="460">
        <v>480</v>
      </c>
      <c r="L1186" s="463" t="s">
        <v>47</v>
      </c>
      <c r="M1186" s="463"/>
      <c r="N1186" s="463"/>
      <c r="O1186" s="462"/>
    </row>
    <row r="1187" hidden="1" customHeight="1" spans="1:15">
      <c r="A1187" s="446">
        <v>1036</v>
      </c>
      <c r="B1187" s="446" t="s">
        <v>346</v>
      </c>
      <c r="C1187" s="446" t="s">
        <v>700</v>
      </c>
      <c r="D1187" s="446" t="s">
        <v>701</v>
      </c>
      <c r="E1187" s="450" t="s">
        <v>1361</v>
      </c>
      <c r="F1187" s="449" t="s">
        <v>403</v>
      </c>
      <c r="G1187" s="450" t="s">
        <v>404</v>
      </c>
      <c r="H1187" s="450">
        <v>10</v>
      </c>
      <c r="I1187" s="450" t="s">
        <v>135</v>
      </c>
      <c r="J1187" s="459">
        <v>85</v>
      </c>
      <c r="K1187" s="460">
        <v>850</v>
      </c>
      <c r="L1187" s="463" t="s">
        <v>47</v>
      </c>
      <c r="M1187" s="463"/>
      <c r="N1187" s="463"/>
      <c r="O1187" s="462"/>
    </row>
    <row r="1188" hidden="1" customHeight="1" spans="1:15">
      <c r="A1188" s="446">
        <v>1037</v>
      </c>
      <c r="B1188" s="446" t="s">
        <v>346</v>
      </c>
      <c r="C1188" s="446" t="s">
        <v>700</v>
      </c>
      <c r="D1188" s="446" t="s">
        <v>701</v>
      </c>
      <c r="E1188" s="450" t="s">
        <v>1362</v>
      </c>
      <c r="F1188" s="449" t="s">
        <v>403</v>
      </c>
      <c r="G1188" s="450" t="s">
        <v>404</v>
      </c>
      <c r="H1188" s="450">
        <v>10</v>
      </c>
      <c r="I1188" s="450" t="s">
        <v>840</v>
      </c>
      <c r="J1188" s="459">
        <v>25</v>
      </c>
      <c r="K1188" s="460">
        <v>250</v>
      </c>
      <c r="L1188" s="463" t="s">
        <v>47</v>
      </c>
      <c r="M1188" s="463"/>
      <c r="N1188" s="463"/>
      <c r="O1188" s="462"/>
    </row>
    <row r="1189" hidden="1" customHeight="1" spans="1:15">
      <c r="A1189" s="446">
        <v>1038</v>
      </c>
      <c r="B1189" s="446" t="s">
        <v>346</v>
      </c>
      <c r="C1189" s="446" t="s">
        <v>700</v>
      </c>
      <c r="D1189" s="446" t="s">
        <v>701</v>
      </c>
      <c r="E1189" s="450" t="s">
        <v>1363</v>
      </c>
      <c r="F1189" s="449" t="s">
        <v>403</v>
      </c>
      <c r="G1189" s="450" t="s">
        <v>404</v>
      </c>
      <c r="H1189" s="450">
        <v>20</v>
      </c>
      <c r="I1189" s="450" t="s">
        <v>703</v>
      </c>
      <c r="J1189" s="459">
        <v>45</v>
      </c>
      <c r="K1189" s="460">
        <v>900</v>
      </c>
      <c r="L1189" s="463" t="s">
        <v>47</v>
      </c>
      <c r="M1189" s="463"/>
      <c r="N1189" s="463"/>
      <c r="O1189" s="462"/>
    </row>
    <row r="1190" hidden="1" customHeight="1" spans="1:15">
      <c r="A1190" s="446">
        <v>1039</v>
      </c>
      <c r="B1190" s="446" t="s">
        <v>346</v>
      </c>
      <c r="C1190" s="446" t="s">
        <v>700</v>
      </c>
      <c r="D1190" s="446" t="s">
        <v>701</v>
      </c>
      <c r="E1190" s="450" t="s">
        <v>1364</v>
      </c>
      <c r="F1190" s="449" t="s">
        <v>403</v>
      </c>
      <c r="G1190" s="450" t="s">
        <v>404</v>
      </c>
      <c r="H1190" s="450">
        <v>10</v>
      </c>
      <c r="I1190" s="450" t="s">
        <v>703</v>
      </c>
      <c r="J1190" s="459">
        <v>45</v>
      </c>
      <c r="K1190" s="460">
        <v>450</v>
      </c>
      <c r="L1190" s="463" t="s">
        <v>47</v>
      </c>
      <c r="M1190" s="463"/>
      <c r="N1190" s="463"/>
      <c r="O1190" s="462"/>
    </row>
    <row r="1191" hidden="1" customHeight="1" spans="1:15">
      <c r="A1191" s="446">
        <v>1040</v>
      </c>
      <c r="B1191" s="446" t="s">
        <v>346</v>
      </c>
      <c r="C1191" s="446" t="s">
        <v>700</v>
      </c>
      <c r="D1191" s="446" t="s">
        <v>701</v>
      </c>
      <c r="E1191" s="450" t="s">
        <v>1365</v>
      </c>
      <c r="F1191" s="449" t="s">
        <v>403</v>
      </c>
      <c r="G1191" s="450" t="s">
        <v>404</v>
      </c>
      <c r="H1191" s="450">
        <v>10</v>
      </c>
      <c r="I1191" s="450" t="s">
        <v>711</v>
      </c>
      <c r="J1191" s="459">
        <v>85</v>
      </c>
      <c r="K1191" s="460">
        <v>850</v>
      </c>
      <c r="L1191" s="463" t="s">
        <v>47</v>
      </c>
      <c r="M1191" s="463"/>
      <c r="N1191" s="463"/>
      <c r="O1191" s="462"/>
    </row>
    <row r="1192" hidden="1" customHeight="1" spans="1:15">
      <c r="A1192" s="446">
        <v>1041</v>
      </c>
      <c r="B1192" s="446" t="s">
        <v>346</v>
      </c>
      <c r="C1192" s="446" t="s">
        <v>700</v>
      </c>
      <c r="D1192" s="446" t="s">
        <v>701</v>
      </c>
      <c r="E1192" s="450" t="s">
        <v>1366</v>
      </c>
      <c r="F1192" s="449" t="s">
        <v>403</v>
      </c>
      <c r="G1192" s="450" t="s">
        <v>404</v>
      </c>
      <c r="H1192" s="450">
        <v>15</v>
      </c>
      <c r="I1192" s="450" t="s">
        <v>711</v>
      </c>
      <c r="J1192" s="459">
        <v>85</v>
      </c>
      <c r="K1192" s="460">
        <v>1275</v>
      </c>
      <c r="L1192" s="463" t="s">
        <v>47</v>
      </c>
      <c r="M1192" s="463"/>
      <c r="N1192" s="463"/>
      <c r="O1192" s="462"/>
    </row>
    <row r="1193" hidden="1" customHeight="1" spans="1:15">
      <c r="A1193" s="446">
        <v>1042</v>
      </c>
      <c r="B1193" s="446" t="s">
        <v>346</v>
      </c>
      <c r="C1193" s="446" t="s">
        <v>700</v>
      </c>
      <c r="D1193" s="446" t="s">
        <v>701</v>
      </c>
      <c r="E1193" s="450" t="s">
        <v>1367</v>
      </c>
      <c r="F1193" s="449" t="s">
        <v>403</v>
      </c>
      <c r="G1193" s="450" t="s">
        <v>404</v>
      </c>
      <c r="H1193" s="450">
        <v>15</v>
      </c>
      <c r="I1193" s="450" t="s">
        <v>101</v>
      </c>
      <c r="J1193" s="459">
        <v>55</v>
      </c>
      <c r="K1193" s="460">
        <v>825</v>
      </c>
      <c r="L1193" s="463" t="s">
        <v>47</v>
      </c>
      <c r="M1193" s="463"/>
      <c r="N1193" s="463"/>
      <c r="O1193" s="462"/>
    </row>
    <row r="1194" hidden="1" customHeight="1" spans="1:15">
      <c r="A1194" s="446">
        <v>1043</v>
      </c>
      <c r="B1194" s="446" t="s">
        <v>346</v>
      </c>
      <c r="C1194" s="446" t="s">
        <v>700</v>
      </c>
      <c r="D1194" s="446" t="s">
        <v>701</v>
      </c>
      <c r="E1194" s="450" t="s">
        <v>1368</v>
      </c>
      <c r="F1194" s="449" t="s">
        <v>403</v>
      </c>
      <c r="G1194" s="450" t="s">
        <v>404</v>
      </c>
      <c r="H1194" s="450">
        <v>10</v>
      </c>
      <c r="I1194" s="450" t="s">
        <v>753</v>
      </c>
      <c r="J1194" s="459">
        <v>25</v>
      </c>
      <c r="K1194" s="460">
        <v>250</v>
      </c>
      <c r="L1194" s="463" t="s">
        <v>47</v>
      </c>
      <c r="M1194" s="463"/>
      <c r="N1194" s="463"/>
      <c r="O1194" s="462"/>
    </row>
    <row r="1195" hidden="1" customHeight="1" spans="1:15">
      <c r="A1195" s="446">
        <v>1044</v>
      </c>
      <c r="B1195" s="446" t="s">
        <v>346</v>
      </c>
      <c r="C1195" s="446" t="s">
        <v>700</v>
      </c>
      <c r="D1195" s="446" t="s">
        <v>701</v>
      </c>
      <c r="E1195" s="450" t="s">
        <v>1369</v>
      </c>
      <c r="F1195" s="449" t="s">
        <v>403</v>
      </c>
      <c r="G1195" s="450" t="s">
        <v>404</v>
      </c>
      <c r="H1195" s="450">
        <v>50</v>
      </c>
      <c r="I1195" s="450" t="s">
        <v>101</v>
      </c>
      <c r="J1195" s="459">
        <v>22</v>
      </c>
      <c r="K1195" s="460">
        <v>1100</v>
      </c>
      <c r="L1195" s="463" t="s">
        <v>47</v>
      </c>
      <c r="M1195" s="463"/>
      <c r="N1195" s="463"/>
      <c r="O1195" s="462"/>
    </row>
    <row r="1196" hidden="1" customHeight="1" spans="1:15">
      <c r="A1196" s="446">
        <v>1045</v>
      </c>
      <c r="B1196" s="446" t="s">
        <v>346</v>
      </c>
      <c r="C1196" s="446" t="s">
        <v>700</v>
      </c>
      <c r="D1196" s="446" t="s">
        <v>701</v>
      </c>
      <c r="E1196" s="450" t="s">
        <v>1370</v>
      </c>
      <c r="F1196" s="449" t="s">
        <v>403</v>
      </c>
      <c r="G1196" s="450" t="s">
        <v>404</v>
      </c>
      <c r="H1196" s="450">
        <v>50</v>
      </c>
      <c r="I1196" s="450" t="s">
        <v>101</v>
      </c>
      <c r="J1196" s="459">
        <v>18</v>
      </c>
      <c r="K1196" s="460">
        <v>900</v>
      </c>
      <c r="L1196" s="463" t="s">
        <v>47</v>
      </c>
      <c r="M1196" s="463"/>
      <c r="N1196" s="463"/>
      <c r="O1196" s="462"/>
    </row>
    <row r="1197" hidden="1" customHeight="1" spans="1:15">
      <c r="A1197" s="446">
        <v>1046</v>
      </c>
      <c r="B1197" s="446" t="s">
        <v>346</v>
      </c>
      <c r="C1197" s="446" t="s">
        <v>700</v>
      </c>
      <c r="D1197" s="446" t="s">
        <v>701</v>
      </c>
      <c r="E1197" s="450" t="s">
        <v>1371</v>
      </c>
      <c r="F1197" s="449" t="s">
        <v>403</v>
      </c>
      <c r="G1197" s="450" t="s">
        <v>404</v>
      </c>
      <c r="H1197" s="450">
        <v>5</v>
      </c>
      <c r="I1197" s="450" t="s">
        <v>101</v>
      </c>
      <c r="J1197" s="459">
        <v>250</v>
      </c>
      <c r="K1197" s="460">
        <v>1250</v>
      </c>
      <c r="L1197" s="463" t="s">
        <v>47</v>
      </c>
      <c r="M1197" s="463"/>
      <c r="N1197" s="463"/>
      <c r="O1197" s="462"/>
    </row>
    <row r="1198" hidden="1" customHeight="1" spans="1:15">
      <c r="A1198" s="446">
        <v>1047</v>
      </c>
      <c r="B1198" s="446" t="s">
        <v>346</v>
      </c>
      <c r="C1198" s="446" t="s">
        <v>700</v>
      </c>
      <c r="D1198" s="446" t="s">
        <v>701</v>
      </c>
      <c r="E1198" s="450" t="s">
        <v>1372</v>
      </c>
      <c r="F1198" s="449" t="s">
        <v>403</v>
      </c>
      <c r="G1198" s="450" t="s">
        <v>404</v>
      </c>
      <c r="H1198" s="450">
        <v>30</v>
      </c>
      <c r="I1198" s="450" t="s">
        <v>711</v>
      </c>
      <c r="J1198" s="459">
        <v>9</v>
      </c>
      <c r="K1198" s="460">
        <v>270</v>
      </c>
      <c r="L1198" s="463" t="s">
        <v>47</v>
      </c>
      <c r="M1198" s="463"/>
      <c r="N1198" s="463"/>
      <c r="O1198" s="462"/>
    </row>
    <row r="1199" hidden="1" customHeight="1" spans="1:15">
      <c r="A1199" s="446">
        <v>1048</v>
      </c>
      <c r="B1199" s="446" t="s">
        <v>346</v>
      </c>
      <c r="C1199" s="446" t="s">
        <v>700</v>
      </c>
      <c r="D1199" s="446" t="s">
        <v>701</v>
      </c>
      <c r="E1199" s="450" t="s">
        <v>1373</v>
      </c>
      <c r="F1199" s="449" t="s">
        <v>403</v>
      </c>
      <c r="G1199" s="450" t="s">
        <v>404</v>
      </c>
      <c r="H1199" s="450">
        <v>30</v>
      </c>
      <c r="I1199" s="450" t="s">
        <v>745</v>
      </c>
      <c r="J1199" s="459">
        <v>3.5</v>
      </c>
      <c r="K1199" s="460">
        <v>105</v>
      </c>
      <c r="L1199" s="463" t="s">
        <v>47</v>
      </c>
      <c r="M1199" s="463"/>
      <c r="N1199" s="463"/>
      <c r="O1199" s="462"/>
    </row>
    <row r="1200" hidden="1" customHeight="1" spans="1:15">
      <c r="A1200" s="446">
        <v>1049</v>
      </c>
      <c r="B1200" s="446" t="s">
        <v>346</v>
      </c>
      <c r="C1200" s="446" t="s">
        <v>700</v>
      </c>
      <c r="D1200" s="446" t="s">
        <v>701</v>
      </c>
      <c r="E1200" s="450" t="s">
        <v>1374</v>
      </c>
      <c r="F1200" s="449" t="s">
        <v>403</v>
      </c>
      <c r="G1200" s="450" t="s">
        <v>404</v>
      </c>
      <c r="H1200" s="450">
        <v>10</v>
      </c>
      <c r="I1200" s="450" t="s">
        <v>757</v>
      </c>
      <c r="J1200" s="459">
        <v>90</v>
      </c>
      <c r="K1200" s="460">
        <v>900</v>
      </c>
      <c r="L1200" s="463" t="s">
        <v>47</v>
      </c>
      <c r="M1200" s="463"/>
      <c r="N1200" s="463"/>
      <c r="O1200" s="462"/>
    </row>
    <row r="1201" hidden="1" customHeight="1" spans="1:15">
      <c r="A1201" s="446">
        <v>1050</v>
      </c>
      <c r="B1201" s="446" t="s">
        <v>346</v>
      </c>
      <c r="C1201" s="446" t="s">
        <v>700</v>
      </c>
      <c r="D1201" s="446" t="s">
        <v>701</v>
      </c>
      <c r="E1201" s="450" t="s">
        <v>1375</v>
      </c>
      <c r="F1201" s="449" t="s">
        <v>403</v>
      </c>
      <c r="G1201" s="450" t="s">
        <v>404</v>
      </c>
      <c r="H1201" s="450">
        <v>10</v>
      </c>
      <c r="I1201" s="450" t="s">
        <v>1176</v>
      </c>
      <c r="J1201" s="459">
        <v>40</v>
      </c>
      <c r="K1201" s="460">
        <v>400</v>
      </c>
      <c r="L1201" s="463" t="s">
        <v>47</v>
      </c>
      <c r="M1201" s="463"/>
      <c r="N1201" s="463"/>
      <c r="O1201" s="462"/>
    </row>
    <row r="1202" hidden="1" customHeight="1" spans="1:15">
      <c r="A1202" s="446">
        <v>1051</v>
      </c>
      <c r="B1202" s="446" t="s">
        <v>346</v>
      </c>
      <c r="C1202" s="446" t="s">
        <v>700</v>
      </c>
      <c r="D1202" s="446" t="s">
        <v>701</v>
      </c>
      <c r="E1202" s="450" t="s">
        <v>1073</v>
      </c>
      <c r="F1202" s="449" t="s">
        <v>403</v>
      </c>
      <c r="G1202" s="450" t="s">
        <v>404</v>
      </c>
      <c r="H1202" s="450">
        <v>10</v>
      </c>
      <c r="I1202" s="450" t="s">
        <v>703</v>
      </c>
      <c r="J1202" s="459">
        <v>30</v>
      </c>
      <c r="K1202" s="460">
        <v>300</v>
      </c>
      <c r="L1202" s="463" t="s">
        <v>47</v>
      </c>
      <c r="M1202" s="463"/>
      <c r="N1202" s="463"/>
      <c r="O1202" s="462"/>
    </row>
    <row r="1203" hidden="1" customHeight="1" spans="1:15">
      <c r="A1203" s="446">
        <v>1052</v>
      </c>
      <c r="B1203" s="446" t="s">
        <v>346</v>
      </c>
      <c r="C1203" s="446" t="s">
        <v>700</v>
      </c>
      <c r="D1203" s="446" t="s">
        <v>701</v>
      </c>
      <c r="E1203" s="450" t="s">
        <v>1376</v>
      </c>
      <c r="F1203" s="449" t="s">
        <v>403</v>
      </c>
      <c r="G1203" s="450" t="s">
        <v>404</v>
      </c>
      <c r="H1203" s="450">
        <v>10</v>
      </c>
      <c r="I1203" s="450" t="s">
        <v>840</v>
      </c>
      <c r="J1203" s="459">
        <v>50</v>
      </c>
      <c r="K1203" s="460">
        <v>500</v>
      </c>
      <c r="L1203" s="463" t="s">
        <v>47</v>
      </c>
      <c r="M1203" s="463"/>
      <c r="N1203" s="463"/>
      <c r="O1203" s="462"/>
    </row>
    <row r="1204" hidden="1" customHeight="1" spans="1:15">
      <c r="A1204" s="446">
        <v>1053</v>
      </c>
      <c r="B1204" s="446" t="s">
        <v>346</v>
      </c>
      <c r="C1204" s="446" t="s">
        <v>700</v>
      </c>
      <c r="D1204" s="446" t="s">
        <v>701</v>
      </c>
      <c r="E1204" s="450" t="s">
        <v>1377</v>
      </c>
      <c r="F1204" s="449" t="s">
        <v>403</v>
      </c>
      <c r="G1204" s="450" t="s">
        <v>404</v>
      </c>
      <c r="H1204" s="450">
        <v>5</v>
      </c>
      <c r="I1204" s="450" t="s">
        <v>840</v>
      </c>
      <c r="J1204" s="459">
        <v>216</v>
      </c>
      <c r="K1204" s="460">
        <v>1080</v>
      </c>
      <c r="L1204" s="463" t="s">
        <v>47</v>
      </c>
      <c r="M1204" s="463"/>
      <c r="N1204" s="463"/>
      <c r="O1204" s="462"/>
    </row>
    <row r="1205" hidden="1" customHeight="1" spans="1:15">
      <c r="A1205" s="446">
        <v>1054</v>
      </c>
      <c r="B1205" s="446" t="s">
        <v>346</v>
      </c>
      <c r="C1205" s="446" t="s">
        <v>700</v>
      </c>
      <c r="D1205" s="446" t="s">
        <v>701</v>
      </c>
      <c r="E1205" s="450" t="s">
        <v>1378</v>
      </c>
      <c r="F1205" s="449" t="s">
        <v>403</v>
      </c>
      <c r="G1205" s="450" t="s">
        <v>404</v>
      </c>
      <c r="H1205" s="450">
        <v>20</v>
      </c>
      <c r="I1205" s="450" t="s">
        <v>1302</v>
      </c>
      <c r="J1205" s="459">
        <v>10</v>
      </c>
      <c r="K1205" s="460">
        <v>200</v>
      </c>
      <c r="L1205" s="463" t="s">
        <v>47</v>
      </c>
      <c r="M1205" s="463"/>
      <c r="N1205" s="463"/>
      <c r="O1205" s="462"/>
    </row>
    <row r="1206" hidden="1" customHeight="1" spans="1:15">
      <c r="A1206" s="446">
        <v>1055</v>
      </c>
      <c r="B1206" s="446" t="s">
        <v>346</v>
      </c>
      <c r="C1206" s="446" t="s">
        <v>700</v>
      </c>
      <c r="D1206" s="446" t="s">
        <v>701</v>
      </c>
      <c r="E1206" s="450" t="s">
        <v>1379</v>
      </c>
      <c r="F1206" s="449" t="s">
        <v>403</v>
      </c>
      <c r="G1206" s="450" t="s">
        <v>404</v>
      </c>
      <c r="H1206" s="450">
        <v>30</v>
      </c>
      <c r="I1206" s="450" t="s">
        <v>101</v>
      </c>
      <c r="J1206" s="459">
        <v>3</v>
      </c>
      <c r="K1206" s="460">
        <v>90</v>
      </c>
      <c r="L1206" s="463" t="s">
        <v>47</v>
      </c>
      <c r="M1206" s="463"/>
      <c r="N1206" s="463"/>
      <c r="O1206" s="462"/>
    </row>
    <row r="1207" hidden="1" customHeight="1" spans="1:15">
      <c r="A1207" s="446">
        <v>1056</v>
      </c>
      <c r="B1207" s="446" t="s">
        <v>346</v>
      </c>
      <c r="C1207" s="446" t="s">
        <v>700</v>
      </c>
      <c r="D1207" s="446" t="s">
        <v>701</v>
      </c>
      <c r="E1207" s="450" t="s">
        <v>1380</v>
      </c>
      <c r="F1207" s="449" t="s">
        <v>403</v>
      </c>
      <c r="G1207" s="450" t="s">
        <v>404</v>
      </c>
      <c r="H1207" s="450">
        <v>5</v>
      </c>
      <c r="I1207" s="450" t="s">
        <v>101</v>
      </c>
      <c r="J1207" s="459">
        <v>225</v>
      </c>
      <c r="K1207" s="460">
        <v>1125</v>
      </c>
      <c r="L1207" s="463" t="s">
        <v>47</v>
      </c>
      <c r="M1207" s="463"/>
      <c r="N1207" s="463"/>
      <c r="O1207" s="462"/>
    </row>
    <row r="1208" hidden="1" customHeight="1" spans="1:15">
      <c r="A1208" s="446">
        <v>1057</v>
      </c>
      <c r="B1208" s="446" t="s">
        <v>346</v>
      </c>
      <c r="C1208" s="446" t="s">
        <v>700</v>
      </c>
      <c r="D1208" s="446" t="s">
        <v>701</v>
      </c>
      <c r="E1208" s="450" t="s">
        <v>1381</v>
      </c>
      <c r="F1208" s="449" t="s">
        <v>403</v>
      </c>
      <c r="G1208" s="450" t="s">
        <v>404</v>
      </c>
      <c r="H1208" s="450">
        <v>30</v>
      </c>
      <c r="I1208" s="450" t="s">
        <v>101</v>
      </c>
      <c r="J1208" s="459">
        <v>6</v>
      </c>
      <c r="K1208" s="460">
        <v>180</v>
      </c>
      <c r="L1208" s="463" t="s">
        <v>47</v>
      </c>
      <c r="M1208" s="463"/>
      <c r="N1208" s="463"/>
      <c r="O1208" s="462"/>
    </row>
    <row r="1209" hidden="1" customHeight="1" spans="1:15">
      <c r="A1209" s="446">
        <v>1058</v>
      </c>
      <c r="B1209" s="446" t="s">
        <v>346</v>
      </c>
      <c r="C1209" s="446" t="s">
        <v>700</v>
      </c>
      <c r="D1209" s="446" t="s">
        <v>701</v>
      </c>
      <c r="E1209" s="450" t="s">
        <v>1382</v>
      </c>
      <c r="F1209" s="449" t="s">
        <v>403</v>
      </c>
      <c r="G1209" s="450" t="s">
        <v>404</v>
      </c>
      <c r="H1209" s="450">
        <v>3</v>
      </c>
      <c r="I1209" s="450" t="s">
        <v>70</v>
      </c>
      <c r="J1209" s="459">
        <v>320</v>
      </c>
      <c r="K1209" s="460">
        <v>960</v>
      </c>
      <c r="L1209" s="463" t="s">
        <v>47</v>
      </c>
      <c r="M1209" s="463"/>
      <c r="N1209" s="463"/>
      <c r="O1209" s="462"/>
    </row>
    <row r="1210" hidden="1" customHeight="1" spans="1:15">
      <c r="A1210" s="446">
        <v>1059</v>
      </c>
      <c r="B1210" s="446" t="s">
        <v>346</v>
      </c>
      <c r="C1210" s="446" t="s">
        <v>700</v>
      </c>
      <c r="D1210" s="446" t="s">
        <v>701</v>
      </c>
      <c r="E1210" s="450" t="s">
        <v>1383</v>
      </c>
      <c r="F1210" s="449" t="s">
        <v>403</v>
      </c>
      <c r="G1210" s="450" t="s">
        <v>404</v>
      </c>
      <c r="H1210" s="450">
        <v>30</v>
      </c>
      <c r="I1210" s="450" t="s">
        <v>101</v>
      </c>
      <c r="J1210" s="459">
        <v>1.5</v>
      </c>
      <c r="K1210" s="460">
        <v>45</v>
      </c>
      <c r="L1210" s="463" t="s">
        <v>47</v>
      </c>
      <c r="M1210" s="463"/>
      <c r="N1210" s="463"/>
      <c r="O1210" s="462"/>
    </row>
    <row r="1211" hidden="1" customHeight="1" spans="1:15">
      <c r="A1211" s="446">
        <v>1060</v>
      </c>
      <c r="B1211" s="446" t="s">
        <v>346</v>
      </c>
      <c r="C1211" s="446" t="s">
        <v>700</v>
      </c>
      <c r="D1211" s="446" t="s">
        <v>701</v>
      </c>
      <c r="E1211" s="450" t="s">
        <v>1384</v>
      </c>
      <c r="F1211" s="449" t="s">
        <v>403</v>
      </c>
      <c r="G1211" s="450" t="s">
        <v>404</v>
      </c>
      <c r="H1211" s="450">
        <v>20</v>
      </c>
      <c r="I1211" s="450" t="s">
        <v>101</v>
      </c>
      <c r="J1211" s="459">
        <v>25</v>
      </c>
      <c r="K1211" s="460">
        <v>500</v>
      </c>
      <c r="L1211" s="463" t="s">
        <v>47</v>
      </c>
      <c r="M1211" s="463"/>
      <c r="N1211" s="463"/>
      <c r="O1211" s="462"/>
    </row>
    <row r="1212" hidden="1" customHeight="1" spans="1:15">
      <c r="A1212" s="446">
        <v>1061</v>
      </c>
      <c r="B1212" s="446" t="s">
        <v>346</v>
      </c>
      <c r="C1212" s="446" t="s">
        <v>700</v>
      </c>
      <c r="D1212" s="446" t="s">
        <v>701</v>
      </c>
      <c r="E1212" s="450" t="s">
        <v>1385</v>
      </c>
      <c r="F1212" s="449" t="s">
        <v>403</v>
      </c>
      <c r="G1212" s="450" t="s">
        <v>404</v>
      </c>
      <c r="H1212" s="450">
        <v>10</v>
      </c>
      <c r="I1212" s="450" t="s">
        <v>703</v>
      </c>
      <c r="J1212" s="459">
        <v>40</v>
      </c>
      <c r="K1212" s="460">
        <v>400</v>
      </c>
      <c r="L1212" s="463" t="s">
        <v>47</v>
      </c>
      <c r="M1212" s="463"/>
      <c r="N1212" s="463"/>
      <c r="O1212" s="462"/>
    </row>
    <row r="1213" hidden="1" customHeight="1" spans="1:15">
      <c r="A1213" s="446">
        <v>1062</v>
      </c>
      <c r="B1213" s="446" t="s">
        <v>346</v>
      </c>
      <c r="C1213" s="446" t="s">
        <v>700</v>
      </c>
      <c r="D1213" s="446" t="s">
        <v>701</v>
      </c>
      <c r="E1213" s="450" t="s">
        <v>1386</v>
      </c>
      <c r="F1213" s="449" t="s">
        <v>403</v>
      </c>
      <c r="G1213" s="450" t="s">
        <v>404</v>
      </c>
      <c r="H1213" s="450">
        <v>20</v>
      </c>
      <c r="I1213" s="450" t="s">
        <v>704</v>
      </c>
      <c r="J1213" s="459">
        <v>21</v>
      </c>
      <c r="K1213" s="460">
        <v>420</v>
      </c>
      <c r="L1213" s="463" t="s">
        <v>47</v>
      </c>
      <c r="M1213" s="463"/>
      <c r="N1213" s="463"/>
      <c r="O1213" s="462"/>
    </row>
    <row r="1214" hidden="1" customHeight="1" spans="1:15">
      <c r="A1214" s="446">
        <v>1063</v>
      </c>
      <c r="B1214" s="446" t="s">
        <v>346</v>
      </c>
      <c r="C1214" s="446" t="s">
        <v>700</v>
      </c>
      <c r="D1214" s="446" t="s">
        <v>701</v>
      </c>
      <c r="E1214" s="450" t="s">
        <v>1387</v>
      </c>
      <c r="F1214" s="449" t="s">
        <v>403</v>
      </c>
      <c r="G1214" s="450" t="s">
        <v>404</v>
      </c>
      <c r="H1214" s="450">
        <v>10</v>
      </c>
      <c r="I1214" s="450" t="s">
        <v>703</v>
      </c>
      <c r="J1214" s="459">
        <v>45</v>
      </c>
      <c r="K1214" s="460">
        <v>450</v>
      </c>
      <c r="L1214" s="463" t="s">
        <v>47</v>
      </c>
      <c r="M1214" s="463"/>
      <c r="N1214" s="463"/>
      <c r="O1214" s="462"/>
    </row>
    <row r="1215" hidden="1" customHeight="1" spans="1:15">
      <c r="A1215" s="446">
        <v>1064</v>
      </c>
      <c r="B1215" s="446" t="s">
        <v>346</v>
      </c>
      <c r="C1215" s="446" t="s">
        <v>700</v>
      </c>
      <c r="D1215" s="446" t="s">
        <v>701</v>
      </c>
      <c r="E1215" s="450" t="s">
        <v>1388</v>
      </c>
      <c r="F1215" s="449" t="s">
        <v>403</v>
      </c>
      <c r="G1215" s="450" t="s">
        <v>404</v>
      </c>
      <c r="H1215" s="450">
        <v>10</v>
      </c>
      <c r="I1215" s="450" t="s">
        <v>101</v>
      </c>
      <c r="J1215" s="459">
        <v>50</v>
      </c>
      <c r="K1215" s="460">
        <v>500</v>
      </c>
      <c r="L1215" s="463" t="s">
        <v>47</v>
      </c>
      <c r="M1215" s="463"/>
      <c r="N1215" s="463"/>
      <c r="O1215" s="462"/>
    </row>
    <row r="1216" hidden="1" customHeight="1" spans="1:15">
      <c r="A1216" s="446">
        <v>1065</v>
      </c>
      <c r="B1216" s="446" t="s">
        <v>346</v>
      </c>
      <c r="C1216" s="446" t="s">
        <v>700</v>
      </c>
      <c r="D1216" s="446" t="s">
        <v>701</v>
      </c>
      <c r="E1216" s="450" t="s">
        <v>1389</v>
      </c>
      <c r="F1216" s="449" t="s">
        <v>403</v>
      </c>
      <c r="G1216" s="450" t="s">
        <v>404</v>
      </c>
      <c r="H1216" s="450">
        <v>5</v>
      </c>
      <c r="I1216" s="450" t="s">
        <v>101</v>
      </c>
      <c r="J1216" s="459">
        <v>192</v>
      </c>
      <c r="K1216" s="460">
        <v>960</v>
      </c>
      <c r="L1216" s="463" t="s">
        <v>47</v>
      </c>
      <c r="M1216" s="463"/>
      <c r="N1216" s="463"/>
      <c r="O1216" s="462"/>
    </row>
    <row r="1217" hidden="1" customHeight="1" spans="1:15">
      <c r="A1217" s="446">
        <v>1066</v>
      </c>
      <c r="B1217" s="446" t="s">
        <v>346</v>
      </c>
      <c r="C1217" s="446" t="s">
        <v>700</v>
      </c>
      <c r="D1217" s="446" t="s">
        <v>701</v>
      </c>
      <c r="E1217" s="450" t="s">
        <v>1390</v>
      </c>
      <c r="F1217" s="449" t="s">
        <v>403</v>
      </c>
      <c r="G1217" s="450" t="s">
        <v>404</v>
      </c>
      <c r="H1217" s="450">
        <v>10</v>
      </c>
      <c r="I1217" s="450" t="s">
        <v>840</v>
      </c>
      <c r="J1217" s="459">
        <v>65</v>
      </c>
      <c r="K1217" s="460">
        <v>650</v>
      </c>
      <c r="L1217" s="463" t="s">
        <v>47</v>
      </c>
      <c r="M1217" s="463"/>
      <c r="N1217" s="463"/>
      <c r="O1217" s="462"/>
    </row>
    <row r="1218" hidden="1" customHeight="1" spans="1:15">
      <c r="A1218" s="446">
        <v>1067</v>
      </c>
      <c r="B1218" s="446" t="s">
        <v>346</v>
      </c>
      <c r="C1218" s="446" t="s">
        <v>700</v>
      </c>
      <c r="D1218" s="446" t="s">
        <v>701</v>
      </c>
      <c r="E1218" s="450" t="s">
        <v>1391</v>
      </c>
      <c r="F1218" s="449" t="s">
        <v>403</v>
      </c>
      <c r="G1218" s="450" t="s">
        <v>404</v>
      </c>
      <c r="H1218" s="450">
        <v>10</v>
      </c>
      <c r="I1218" s="450" t="s">
        <v>101</v>
      </c>
      <c r="J1218" s="459">
        <v>40</v>
      </c>
      <c r="K1218" s="460">
        <v>400</v>
      </c>
      <c r="L1218" s="463" t="s">
        <v>47</v>
      </c>
      <c r="M1218" s="463"/>
      <c r="N1218" s="463"/>
      <c r="O1218" s="462"/>
    </row>
    <row r="1219" hidden="1" customHeight="1" spans="1:15">
      <c r="A1219" s="446">
        <v>1068</v>
      </c>
      <c r="B1219" s="446" t="s">
        <v>346</v>
      </c>
      <c r="C1219" s="446" t="s">
        <v>700</v>
      </c>
      <c r="D1219" s="446" t="s">
        <v>701</v>
      </c>
      <c r="E1219" s="450" t="s">
        <v>1392</v>
      </c>
      <c r="F1219" s="449" t="s">
        <v>403</v>
      </c>
      <c r="G1219" s="450" t="s">
        <v>404</v>
      </c>
      <c r="H1219" s="450">
        <v>30</v>
      </c>
      <c r="I1219" s="450" t="s">
        <v>711</v>
      </c>
      <c r="J1219" s="459">
        <v>8.5</v>
      </c>
      <c r="K1219" s="460">
        <v>255</v>
      </c>
      <c r="L1219" s="463" t="s">
        <v>47</v>
      </c>
      <c r="M1219" s="463"/>
      <c r="N1219" s="463"/>
      <c r="O1219" s="462"/>
    </row>
    <row r="1220" hidden="1" customHeight="1" spans="1:15">
      <c r="A1220" s="446">
        <v>1069</v>
      </c>
      <c r="B1220" s="446" t="s">
        <v>346</v>
      </c>
      <c r="C1220" s="446" t="s">
        <v>700</v>
      </c>
      <c r="D1220" s="446" t="s">
        <v>701</v>
      </c>
      <c r="E1220" s="450" t="s">
        <v>1392</v>
      </c>
      <c r="F1220" s="449" t="s">
        <v>403</v>
      </c>
      <c r="G1220" s="450" t="s">
        <v>404</v>
      </c>
      <c r="H1220" s="450">
        <v>30</v>
      </c>
      <c r="I1220" s="450" t="s">
        <v>711</v>
      </c>
      <c r="J1220" s="459">
        <v>8.5</v>
      </c>
      <c r="K1220" s="460">
        <v>255</v>
      </c>
      <c r="L1220" s="463" t="s">
        <v>47</v>
      </c>
      <c r="M1220" s="463"/>
      <c r="N1220" s="463"/>
      <c r="O1220" s="462"/>
    </row>
    <row r="1221" hidden="1" customHeight="1" spans="1:15">
      <c r="A1221" s="446">
        <v>1070</v>
      </c>
      <c r="B1221" s="446" t="s">
        <v>346</v>
      </c>
      <c r="C1221" s="446" t="s">
        <v>700</v>
      </c>
      <c r="D1221" s="446" t="s">
        <v>701</v>
      </c>
      <c r="E1221" s="450" t="s">
        <v>1393</v>
      </c>
      <c r="F1221" s="449" t="s">
        <v>403</v>
      </c>
      <c r="G1221" s="450" t="s">
        <v>404</v>
      </c>
      <c r="H1221" s="450">
        <v>10</v>
      </c>
      <c r="I1221" s="450" t="s">
        <v>840</v>
      </c>
      <c r="J1221" s="459">
        <v>12</v>
      </c>
      <c r="K1221" s="460">
        <v>120</v>
      </c>
      <c r="L1221" s="463" t="s">
        <v>47</v>
      </c>
      <c r="M1221" s="463"/>
      <c r="N1221" s="463"/>
      <c r="O1221" s="462"/>
    </row>
    <row r="1222" hidden="1" customHeight="1" spans="1:15">
      <c r="A1222" s="446">
        <v>1071</v>
      </c>
      <c r="B1222" s="446" t="s">
        <v>346</v>
      </c>
      <c r="C1222" s="446" t="s">
        <v>700</v>
      </c>
      <c r="D1222" s="446" t="s">
        <v>701</v>
      </c>
      <c r="E1222" s="450" t="s">
        <v>1394</v>
      </c>
      <c r="F1222" s="449" t="s">
        <v>403</v>
      </c>
      <c r="G1222" s="450" t="s">
        <v>404</v>
      </c>
      <c r="H1222" s="450">
        <v>20</v>
      </c>
      <c r="I1222" s="450" t="s">
        <v>840</v>
      </c>
      <c r="J1222" s="459">
        <v>6.5</v>
      </c>
      <c r="K1222" s="460">
        <v>130</v>
      </c>
      <c r="L1222" s="463" t="s">
        <v>47</v>
      </c>
      <c r="M1222" s="463"/>
      <c r="N1222" s="463"/>
      <c r="O1222" s="462"/>
    </row>
    <row r="1223" hidden="1" customHeight="1" spans="1:15">
      <c r="A1223" s="446">
        <v>1072</v>
      </c>
      <c r="B1223" s="446" t="s">
        <v>346</v>
      </c>
      <c r="C1223" s="446" t="s">
        <v>700</v>
      </c>
      <c r="D1223" s="446" t="s">
        <v>701</v>
      </c>
      <c r="E1223" s="450" t="s">
        <v>1395</v>
      </c>
      <c r="F1223" s="449" t="s">
        <v>403</v>
      </c>
      <c r="G1223" s="450" t="s">
        <v>404</v>
      </c>
      <c r="H1223" s="450">
        <v>20</v>
      </c>
      <c r="I1223" s="450" t="s">
        <v>833</v>
      </c>
      <c r="J1223" s="459">
        <v>8</v>
      </c>
      <c r="K1223" s="460">
        <v>160</v>
      </c>
      <c r="L1223" s="463" t="s">
        <v>47</v>
      </c>
      <c r="M1223" s="463"/>
      <c r="N1223" s="463"/>
      <c r="O1223" s="462"/>
    </row>
    <row r="1224" hidden="1" customHeight="1" spans="1:15">
      <c r="A1224" s="446">
        <v>1073</v>
      </c>
      <c r="B1224" s="446" t="s">
        <v>346</v>
      </c>
      <c r="C1224" s="446" t="s">
        <v>700</v>
      </c>
      <c r="D1224" s="446" t="s">
        <v>701</v>
      </c>
      <c r="E1224" s="450" t="s">
        <v>1396</v>
      </c>
      <c r="F1224" s="449" t="s">
        <v>403</v>
      </c>
      <c r="G1224" s="450" t="s">
        <v>404</v>
      </c>
      <c r="H1224" s="450">
        <v>5</v>
      </c>
      <c r="I1224" s="450" t="s">
        <v>101</v>
      </c>
      <c r="J1224" s="459">
        <v>80</v>
      </c>
      <c r="K1224" s="460">
        <v>400</v>
      </c>
      <c r="L1224" s="463" t="s">
        <v>47</v>
      </c>
      <c r="M1224" s="463"/>
      <c r="N1224" s="463"/>
      <c r="O1224" s="462"/>
    </row>
    <row r="1225" hidden="1" customHeight="1" spans="1:15">
      <c r="A1225" s="446">
        <v>1074</v>
      </c>
      <c r="B1225" s="446" t="s">
        <v>346</v>
      </c>
      <c r="C1225" s="446" t="s">
        <v>700</v>
      </c>
      <c r="D1225" s="446" t="s">
        <v>701</v>
      </c>
      <c r="E1225" s="450" t="s">
        <v>1397</v>
      </c>
      <c r="F1225" s="449" t="s">
        <v>403</v>
      </c>
      <c r="G1225" s="450" t="s">
        <v>404</v>
      </c>
      <c r="H1225" s="450">
        <v>5</v>
      </c>
      <c r="I1225" s="450" t="s">
        <v>101</v>
      </c>
      <c r="J1225" s="459">
        <v>88</v>
      </c>
      <c r="K1225" s="460">
        <v>440</v>
      </c>
      <c r="L1225" s="463" t="s">
        <v>47</v>
      </c>
      <c r="M1225" s="463"/>
      <c r="N1225" s="463"/>
      <c r="O1225" s="462"/>
    </row>
    <row r="1226" hidden="1" customHeight="1" spans="1:15">
      <c r="A1226" s="446">
        <v>1075</v>
      </c>
      <c r="B1226" s="446" t="s">
        <v>346</v>
      </c>
      <c r="C1226" s="446" t="s">
        <v>700</v>
      </c>
      <c r="D1226" s="446" t="s">
        <v>701</v>
      </c>
      <c r="E1226" s="450" t="s">
        <v>1398</v>
      </c>
      <c r="F1226" s="449" t="s">
        <v>403</v>
      </c>
      <c r="G1226" s="450" t="s">
        <v>404</v>
      </c>
      <c r="H1226" s="450">
        <v>30</v>
      </c>
      <c r="I1226" s="450" t="s">
        <v>256</v>
      </c>
      <c r="J1226" s="459">
        <v>8.3</v>
      </c>
      <c r="K1226" s="460">
        <v>249</v>
      </c>
      <c r="L1226" s="463" t="s">
        <v>47</v>
      </c>
      <c r="M1226" s="463"/>
      <c r="N1226" s="463"/>
      <c r="O1226" s="462"/>
    </row>
    <row r="1227" hidden="1" customHeight="1" spans="1:15">
      <c r="A1227" s="446">
        <v>1076</v>
      </c>
      <c r="B1227" s="446" t="s">
        <v>346</v>
      </c>
      <c r="C1227" s="446" t="s">
        <v>700</v>
      </c>
      <c r="D1227" s="446" t="s">
        <v>701</v>
      </c>
      <c r="E1227" s="450" t="s">
        <v>1399</v>
      </c>
      <c r="F1227" s="449" t="s">
        <v>403</v>
      </c>
      <c r="G1227" s="450" t="s">
        <v>404</v>
      </c>
      <c r="H1227" s="450">
        <v>30</v>
      </c>
      <c r="I1227" s="450" t="s">
        <v>840</v>
      </c>
      <c r="J1227" s="459">
        <v>5</v>
      </c>
      <c r="K1227" s="460">
        <v>150</v>
      </c>
      <c r="L1227" s="463" t="s">
        <v>47</v>
      </c>
      <c r="M1227" s="463"/>
      <c r="N1227" s="463"/>
      <c r="O1227" s="462"/>
    </row>
    <row r="1228" hidden="1" customHeight="1" spans="1:15">
      <c r="A1228" s="446">
        <v>1077</v>
      </c>
      <c r="B1228" s="446" t="s">
        <v>346</v>
      </c>
      <c r="C1228" s="446" t="s">
        <v>700</v>
      </c>
      <c r="D1228" s="446" t="s">
        <v>701</v>
      </c>
      <c r="E1228" s="450" t="s">
        <v>1400</v>
      </c>
      <c r="F1228" s="449" t="s">
        <v>403</v>
      </c>
      <c r="G1228" s="450" t="s">
        <v>404</v>
      </c>
      <c r="H1228" s="450">
        <v>100</v>
      </c>
      <c r="I1228" s="450" t="s">
        <v>704</v>
      </c>
      <c r="J1228" s="459">
        <v>0.1</v>
      </c>
      <c r="K1228" s="460">
        <v>10</v>
      </c>
      <c r="L1228" s="463" t="s">
        <v>47</v>
      </c>
      <c r="M1228" s="463"/>
      <c r="N1228" s="463"/>
      <c r="O1228" s="462"/>
    </row>
    <row r="1229" hidden="1" customHeight="1" spans="1:15">
      <c r="A1229" s="446">
        <v>1078</v>
      </c>
      <c r="B1229" s="446" t="s">
        <v>346</v>
      </c>
      <c r="C1229" s="446" t="s">
        <v>700</v>
      </c>
      <c r="D1229" s="446" t="s">
        <v>701</v>
      </c>
      <c r="E1229" s="450" t="s">
        <v>1401</v>
      </c>
      <c r="F1229" s="449" t="s">
        <v>403</v>
      </c>
      <c r="G1229" s="450" t="s">
        <v>404</v>
      </c>
      <c r="H1229" s="450">
        <v>10</v>
      </c>
      <c r="I1229" s="450" t="s">
        <v>703</v>
      </c>
      <c r="J1229" s="459">
        <v>78</v>
      </c>
      <c r="K1229" s="460">
        <v>780</v>
      </c>
      <c r="L1229" s="463" t="s">
        <v>47</v>
      </c>
      <c r="M1229" s="463"/>
      <c r="N1229" s="463"/>
      <c r="O1229" s="462"/>
    </row>
    <row r="1230" hidden="1" customHeight="1" spans="1:15">
      <c r="A1230" s="446">
        <v>1079</v>
      </c>
      <c r="B1230" s="446" t="s">
        <v>346</v>
      </c>
      <c r="C1230" s="446" t="s">
        <v>700</v>
      </c>
      <c r="D1230" s="446" t="s">
        <v>701</v>
      </c>
      <c r="E1230" s="450" t="s">
        <v>1402</v>
      </c>
      <c r="F1230" s="449" t="s">
        <v>403</v>
      </c>
      <c r="G1230" s="450" t="s">
        <v>404</v>
      </c>
      <c r="H1230" s="450">
        <v>10</v>
      </c>
      <c r="I1230" s="450" t="s">
        <v>703</v>
      </c>
      <c r="J1230" s="459">
        <v>90</v>
      </c>
      <c r="K1230" s="460">
        <v>900</v>
      </c>
      <c r="L1230" s="463" t="s">
        <v>47</v>
      </c>
      <c r="M1230" s="463"/>
      <c r="N1230" s="463"/>
      <c r="O1230" s="462"/>
    </row>
    <row r="1231" hidden="1" customHeight="1" spans="1:15">
      <c r="A1231" s="446">
        <v>1080</v>
      </c>
      <c r="B1231" s="446" t="s">
        <v>346</v>
      </c>
      <c r="C1231" s="446" t="s">
        <v>700</v>
      </c>
      <c r="D1231" s="446" t="s">
        <v>701</v>
      </c>
      <c r="E1231" s="450" t="s">
        <v>1403</v>
      </c>
      <c r="F1231" s="449" t="s">
        <v>403</v>
      </c>
      <c r="G1231" s="450" t="s">
        <v>404</v>
      </c>
      <c r="H1231" s="450">
        <v>10</v>
      </c>
      <c r="I1231" s="450" t="s">
        <v>703</v>
      </c>
      <c r="J1231" s="459">
        <v>65</v>
      </c>
      <c r="K1231" s="460">
        <v>650</v>
      </c>
      <c r="L1231" s="463" t="s">
        <v>47</v>
      </c>
      <c r="M1231" s="463"/>
      <c r="N1231" s="463"/>
      <c r="O1231" s="462"/>
    </row>
    <row r="1232" hidden="1" customHeight="1" spans="1:15">
      <c r="A1232" s="446">
        <v>1081</v>
      </c>
      <c r="B1232" s="446" t="s">
        <v>346</v>
      </c>
      <c r="C1232" s="446" t="s">
        <v>700</v>
      </c>
      <c r="D1232" s="446" t="s">
        <v>701</v>
      </c>
      <c r="E1232" s="450" t="s">
        <v>1404</v>
      </c>
      <c r="F1232" s="449" t="s">
        <v>403</v>
      </c>
      <c r="G1232" s="450" t="s">
        <v>404</v>
      </c>
      <c r="H1232" s="450">
        <v>30</v>
      </c>
      <c r="I1232" s="450" t="s">
        <v>703</v>
      </c>
      <c r="J1232" s="459">
        <v>8</v>
      </c>
      <c r="K1232" s="460">
        <v>240</v>
      </c>
      <c r="L1232" s="463" t="s">
        <v>47</v>
      </c>
      <c r="M1232" s="463"/>
      <c r="N1232" s="463"/>
      <c r="O1232" s="462"/>
    </row>
    <row r="1233" hidden="1" customHeight="1" spans="1:15">
      <c r="A1233" s="446">
        <v>1082</v>
      </c>
      <c r="B1233" s="446" t="s">
        <v>346</v>
      </c>
      <c r="C1233" s="446" t="s">
        <v>700</v>
      </c>
      <c r="D1233" s="446" t="s">
        <v>701</v>
      </c>
      <c r="E1233" s="450" t="s">
        <v>1405</v>
      </c>
      <c r="F1233" s="449" t="s">
        <v>403</v>
      </c>
      <c r="G1233" s="450" t="s">
        <v>404</v>
      </c>
      <c r="H1233" s="450">
        <v>20</v>
      </c>
      <c r="I1233" s="450" t="s">
        <v>703</v>
      </c>
      <c r="J1233" s="459">
        <v>25</v>
      </c>
      <c r="K1233" s="460">
        <v>500</v>
      </c>
      <c r="L1233" s="463" t="s">
        <v>47</v>
      </c>
      <c r="M1233" s="463"/>
      <c r="N1233" s="463"/>
      <c r="O1233" s="462"/>
    </row>
    <row r="1234" hidden="1" customHeight="1" spans="1:15">
      <c r="A1234" s="446">
        <v>1083</v>
      </c>
      <c r="B1234" s="446" t="s">
        <v>346</v>
      </c>
      <c r="C1234" s="446" t="s">
        <v>700</v>
      </c>
      <c r="D1234" s="446" t="s">
        <v>701</v>
      </c>
      <c r="E1234" s="450" t="s">
        <v>1406</v>
      </c>
      <c r="F1234" s="449" t="s">
        <v>403</v>
      </c>
      <c r="G1234" s="450" t="s">
        <v>404</v>
      </c>
      <c r="H1234" s="450">
        <v>10</v>
      </c>
      <c r="I1234" s="450" t="s">
        <v>703</v>
      </c>
      <c r="J1234" s="459">
        <v>65</v>
      </c>
      <c r="K1234" s="460">
        <v>650</v>
      </c>
      <c r="L1234" s="463" t="s">
        <v>47</v>
      </c>
      <c r="M1234" s="463"/>
      <c r="N1234" s="463"/>
      <c r="O1234" s="462"/>
    </row>
    <row r="1235" hidden="1" customHeight="1" spans="1:15">
      <c r="A1235" s="446">
        <v>1084</v>
      </c>
      <c r="B1235" s="446" t="s">
        <v>346</v>
      </c>
      <c r="C1235" s="446" t="s">
        <v>700</v>
      </c>
      <c r="D1235" s="446" t="s">
        <v>701</v>
      </c>
      <c r="E1235" s="450" t="s">
        <v>1407</v>
      </c>
      <c r="F1235" s="449" t="s">
        <v>403</v>
      </c>
      <c r="G1235" s="450" t="s">
        <v>404</v>
      </c>
      <c r="H1235" s="450">
        <v>6</v>
      </c>
      <c r="I1235" s="450" t="s">
        <v>703</v>
      </c>
      <c r="J1235" s="459">
        <v>96</v>
      </c>
      <c r="K1235" s="460">
        <v>576</v>
      </c>
      <c r="L1235" s="463" t="s">
        <v>47</v>
      </c>
      <c r="M1235" s="463"/>
      <c r="N1235" s="463"/>
      <c r="O1235" s="462"/>
    </row>
    <row r="1236" hidden="1" customHeight="1" spans="1:15">
      <c r="A1236" s="446">
        <v>1085</v>
      </c>
      <c r="B1236" s="446" t="s">
        <v>346</v>
      </c>
      <c r="C1236" s="446" t="s">
        <v>700</v>
      </c>
      <c r="D1236" s="446" t="s">
        <v>701</v>
      </c>
      <c r="E1236" s="450" t="s">
        <v>1408</v>
      </c>
      <c r="F1236" s="449" t="s">
        <v>403</v>
      </c>
      <c r="G1236" s="450" t="s">
        <v>404</v>
      </c>
      <c r="H1236" s="450">
        <v>30</v>
      </c>
      <c r="I1236" s="450" t="s">
        <v>711</v>
      </c>
      <c r="J1236" s="459">
        <v>19.2</v>
      </c>
      <c r="K1236" s="460">
        <v>576</v>
      </c>
      <c r="L1236" s="463" t="s">
        <v>47</v>
      </c>
      <c r="M1236" s="463"/>
      <c r="N1236" s="463"/>
      <c r="O1236" s="462"/>
    </row>
    <row r="1237" hidden="1" customHeight="1" spans="1:15">
      <c r="A1237" s="446">
        <v>1086</v>
      </c>
      <c r="B1237" s="446" t="s">
        <v>346</v>
      </c>
      <c r="C1237" s="446" t="s">
        <v>700</v>
      </c>
      <c r="D1237" s="446" t="s">
        <v>701</v>
      </c>
      <c r="E1237" s="450" t="s">
        <v>1408</v>
      </c>
      <c r="F1237" s="449" t="s">
        <v>403</v>
      </c>
      <c r="G1237" s="450" t="s">
        <v>404</v>
      </c>
      <c r="H1237" s="450">
        <v>30</v>
      </c>
      <c r="I1237" s="450" t="s">
        <v>711</v>
      </c>
      <c r="J1237" s="459">
        <v>19.2</v>
      </c>
      <c r="K1237" s="460">
        <v>576</v>
      </c>
      <c r="L1237" s="463" t="s">
        <v>47</v>
      </c>
      <c r="M1237" s="463"/>
      <c r="N1237" s="463"/>
      <c r="O1237" s="462"/>
    </row>
    <row r="1238" hidden="1" customHeight="1" spans="1:15">
      <c r="A1238" s="446">
        <v>1087</v>
      </c>
      <c r="B1238" s="446" t="s">
        <v>346</v>
      </c>
      <c r="C1238" s="446" t="s">
        <v>700</v>
      </c>
      <c r="D1238" s="446" t="s">
        <v>701</v>
      </c>
      <c r="E1238" s="450" t="s">
        <v>1409</v>
      </c>
      <c r="F1238" s="449" t="s">
        <v>403</v>
      </c>
      <c r="G1238" s="450" t="s">
        <v>404</v>
      </c>
      <c r="H1238" s="450">
        <v>30</v>
      </c>
      <c r="I1238" s="450" t="s">
        <v>101</v>
      </c>
      <c r="J1238" s="459">
        <v>5.4</v>
      </c>
      <c r="K1238" s="460">
        <v>162</v>
      </c>
      <c r="L1238" s="463" t="s">
        <v>47</v>
      </c>
      <c r="M1238" s="463"/>
      <c r="N1238" s="463"/>
      <c r="O1238" s="462"/>
    </row>
    <row r="1239" hidden="1" customHeight="1" spans="1:15">
      <c r="A1239" s="446">
        <v>1088</v>
      </c>
      <c r="B1239" s="446" t="s">
        <v>346</v>
      </c>
      <c r="C1239" s="446" t="s">
        <v>700</v>
      </c>
      <c r="D1239" s="446" t="s">
        <v>701</v>
      </c>
      <c r="E1239" s="450" t="s">
        <v>1410</v>
      </c>
      <c r="F1239" s="449" t="s">
        <v>403</v>
      </c>
      <c r="G1239" s="450" t="s">
        <v>404</v>
      </c>
      <c r="H1239" s="450">
        <v>10</v>
      </c>
      <c r="I1239" s="450" t="s">
        <v>703</v>
      </c>
      <c r="J1239" s="459">
        <v>35.2</v>
      </c>
      <c r="K1239" s="460">
        <v>352</v>
      </c>
      <c r="L1239" s="463" t="s">
        <v>47</v>
      </c>
      <c r="M1239" s="463"/>
      <c r="N1239" s="463"/>
      <c r="O1239" s="462"/>
    </row>
    <row r="1240" hidden="1" customHeight="1" spans="1:15">
      <c r="A1240" s="446">
        <v>1089</v>
      </c>
      <c r="B1240" s="446" t="s">
        <v>346</v>
      </c>
      <c r="C1240" s="446" t="s">
        <v>700</v>
      </c>
      <c r="D1240" s="446" t="s">
        <v>701</v>
      </c>
      <c r="E1240" s="450" t="s">
        <v>1411</v>
      </c>
      <c r="F1240" s="449" t="s">
        <v>403</v>
      </c>
      <c r="G1240" s="450" t="s">
        <v>404</v>
      </c>
      <c r="H1240" s="450">
        <v>10</v>
      </c>
      <c r="I1240" s="450" t="s">
        <v>840</v>
      </c>
      <c r="J1240" s="459">
        <v>36</v>
      </c>
      <c r="K1240" s="460">
        <v>360</v>
      </c>
      <c r="L1240" s="463" t="s">
        <v>47</v>
      </c>
      <c r="M1240" s="463"/>
      <c r="N1240" s="463"/>
      <c r="O1240" s="462"/>
    </row>
    <row r="1241" hidden="1" customHeight="1" spans="1:15">
      <c r="A1241" s="446">
        <v>1090</v>
      </c>
      <c r="B1241" s="446" t="s">
        <v>346</v>
      </c>
      <c r="C1241" s="446" t="s">
        <v>700</v>
      </c>
      <c r="D1241" s="446" t="s">
        <v>701</v>
      </c>
      <c r="E1241" s="450" t="s">
        <v>1412</v>
      </c>
      <c r="F1241" s="449" t="s">
        <v>403</v>
      </c>
      <c r="G1241" s="450" t="s">
        <v>404</v>
      </c>
      <c r="H1241" s="450">
        <v>10</v>
      </c>
      <c r="I1241" s="450" t="s">
        <v>101</v>
      </c>
      <c r="J1241" s="459">
        <v>30</v>
      </c>
      <c r="K1241" s="460">
        <v>300</v>
      </c>
      <c r="L1241" s="463" t="s">
        <v>47</v>
      </c>
      <c r="M1241" s="463"/>
      <c r="N1241" s="463"/>
      <c r="O1241" s="462"/>
    </row>
    <row r="1242" hidden="1" customHeight="1" spans="1:15">
      <c r="A1242" s="446">
        <v>1091</v>
      </c>
      <c r="B1242" s="446" t="s">
        <v>346</v>
      </c>
      <c r="C1242" s="446" t="s">
        <v>700</v>
      </c>
      <c r="D1242" s="446" t="s">
        <v>701</v>
      </c>
      <c r="E1242" s="450" t="s">
        <v>1413</v>
      </c>
      <c r="F1242" s="449" t="s">
        <v>403</v>
      </c>
      <c r="G1242" s="450" t="s">
        <v>404</v>
      </c>
      <c r="H1242" s="450">
        <v>20</v>
      </c>
      <c r="I1242" s="450" t="s">
        <v>101</v>
      </c>
      <c r="J1242" s="459">
        <v>2.5</v>
      </c>
      <c r="K1242" s="460">
        <v>50</v>
      </c>
      <c r="L1242" s="463" t="s">
        <v>47</v>
      </c>
      <c r="M1242" s="463"/>
      <c r="N1242" s="463"/>
      <c r="O1242" s="462"/>
    </row>
    <row r="1243" hidden="1" customHeight="1" spans="1:15">
      <c r="A1243" s="446">
        <v>1092</v>
      </c>
      <c r="B1243" s="446" t="s">
        <v>346</v>
      </c>
      <c r="C1243" s="446" t="s">
        <v>700</v>
      </c>
      <c r="D1243" s="446" t="s">
        <v>701</v>
      </c>
      <c r="E1243" s="450" t="s">
        <v>1414</v>
      </c>
      <c r="F1243" s="449" t="s">
        <v>403</v>
      </c>
      <c r="G1243" s="450" t="s">
        <v>404</v>
      </c>
      <c r="H1243" s="450">
        <v>2</v>
      </c>
      <c r="I1243" s="450" t="s">
        <v>724</v>
      </c>
      <c r="J1243" s="459">
        <v>3600</v>
      </c>
      <c r="K1243" s="460">
        <v>7200</v>
      </c>
      <c r="L1243" s="463" t="s">
        <v>47</v>
      </c>
      <c r="M1243" s="463"/>
      <c r="N1243" s="463"/>
      <c r="O1243" s="462"/>
    </row>
    <row r="1244" hidden="1" customHeight="1" spans="1:15">
      <c r="A1244" s="446">
        <v>1093</v>
      </c>
      <c r="B1244" s="446" t="s">
        <v>346</v>
      </c>
      <c r="C1244" s="446" t="s">
        <v>700</v>
      </c>
      <c r="D1244" s="446" t="s">
        <v>701</v>
      </c>
      <c r="E1244" s="450" t="s">
        <v>1415</v>
      </c>
      <c r="F1244" s="449" t="s">
        <v>403</v>
      </c>
      <c r="G1244" s="450" t="s">
        <v>404</v>
      </c>
      <c r="H1244" s="450">
        <v>3</v>
      </c>
      <c r="I1244" s="450" t="s">
        <v>101</v>
      </c>
      <c r="J1244" s="459">
        <v>850</v>
      </c>
      <c r="K1244" s="460">
        <v>2550</v>
      </c>
      <c r="L1244" s="463" t="s">
        <v>47</v>
      </c>
      <c r="M1244" s="463"/>
      <c r="N1244" s="463"/>
      <c r="O1244" s="462"/>
    </row>
    <row r="1245" hidden="1" customHeight="1" spans="1:15">
      <c r="A1245" s="446">
        <v>1094</v>
      </c>
      <c r="B1245" s="446" t="s">
        <v>346</v>
      </c>
      <c r="C1245" s="446" t="s">
        <v>700</v>
      </c>
      <c r="D1245" s="446" t="s">
        <v>701</v>
      </c>
      <c r="E1245" s="450" t="s">
        <v>1416</v>
      </c>
      <c r="F1245" s="449" t="s">
        <v>403</v>
      </c>
      <c r="G1245" s="450" t="s">
        <v>404</v>
      </c>
      <c r="H1245" s="450">
        <v>3</v>
      </c>
      <c r="I1245" s="450" t="s">
        <v>101</v>
      </c>
      <c r="J1245" s="459">
        <v>850</v>
      </c>
      <c r="K1245" s="460">
        <v>2550</v>
      </c>
      <c r="L1245" s="463" t="s">
        <v>47</v>
      </c>
      <c r="M1245" s="463"/>
      <c r="N1245" s="463"/>
      <c r="O1245" s="462"/>
    </row>
    <row r="1246" hidden="1" customHeight="1" spans="1:15">
      <c r="A1246" s="446">
        <v>1095</v>
      </c>
      <c r="B1246" s="446" t="s">
        <v>346</v>
      </c>
      <c r="C1246" s="446" t="s">
        <v>700</v>
      </c>
      <c r="D1246" s="446" t="s">
        <v>701</v>
      </c>
      <c r="E1246" s="450" t="s">
        <v>1417</v>
      </c>
      <c r="F1246" s="449" t="s">
        <v>403</v>
      </c>
      <c r="G1246" s="450" t="s">
        <v>404</v>
      </c>
      <c r="H1246" s="450">
        <v>5</v>
      </c>
      <c r="I1246" s="450" t="s">
        <v>101</v>
      </c>
      <c r="J1246" s="459">
        <v>230</v>
      </c>
      <c r="K1246" s="460">
        <v>1150</v>
      </c>
      <c r="L1246" s="463" t="s">
        <v>47</v>
      </c>
      <c r="M1246" s="463"/>
      <c r="N1246" s="463"/>
      <c r="O1246" s="462"/>
    </row>
    <row r="1247" hidden="1" customHeight="1" spans="1:15">
      <c r="A1247" s="446">
        <v>1096</v>
      </c>
      <c r="B1247" s="446" t="s">
        <v>346</v>
      </c>
      <c r="C1247" s="446" t="s">
        <v>700</v>
      </c>
      <c r="D1247" s="446" t="s">
        <v>701</v>
      </c>
      <c r="E1247" s="450" t="s">
        <v>1418</v>
      </c>
      <c r="F1247" s="449" t="s">
        <v>403</v>
      </c>
      <c r="G1247" s="450" t="s">
        <v>404</v>
      </c>
      <c r="H1247" s="450">
        <v>20</v>
      </c>
      <c r="I1247" s="450" t="s">
        <v>704</v>
      </c>
      <c r="J1247" s="459">
        <v>50</v>
      </c>
      <c r="K1247" s="460">
        <v>1000</v>
      </c>
      <c r="L1247" s="463" t="s">
        <v>47</v>
      </c>
      <c r="M1247" s="463"/>
      <c r="N1247" s="463"/>
      <c r="O1247" s="462"/>
    </row>
    <row r="1248" hidden="1" customHeight="1" spans="1:15">
      <c r="A1248" s="446">
        <v>1097</v>
      </c>
      <c r="B1248" s="446" t="s">
        <v>346</v>
      </c>
      <c r="C1248" s="446" t="s">
        <v>700</v>
      </c>
      <c r="D1248" s="446" t="s">
        <v>701</v>
      </c>
      <c r="E1248" s="450" t="s">
        <v>1419</v>
      </c>
      <c r="F1248" s="449" t="s">
        <v>403</v>
      </c>
      <c r="G1248" s="450" t="s">
        <v>404</v>
      </c>
      <c r="H1248" s="450">
        <v>5</v>
      </c>
      <c r="I1248" s="450" t="s">
        <v>101</v>
      </c>
      <c r="J1248" s="459">
        <v>155</v>
      </c>
      <c r="K1248" s="460">
        <v>775</v>
      </c>
      <c r="L1248" s="463" t="s">
        <v>47</v>
      </c>
      <c r="M1248" s="463"/>
      <c r="N1248" s="463"/>
      <c r="O1248" s="462"/>
    </row>
    <row r="1249" hidden="1" customHeight="1" spans="1:15">
      <c r="A1249" s="446">
        <v>1098</v>
      </c>
      <c r="B1249" s="446" t="s">
        <v>346</v>
      </c>
      <c r="C1249" s="446" t="s">
        <v>700</v>
      </c>
      <c r="D1249" s="446" t="s">
        <v>701</v>
      </c>
      <c r="E1249" s="450" t="s">
        <v>1420</v>
      </c>
      <c r="F1249" s="449" t="s">
        <v>403</v>
      </c>
      <c r="G1249" s="450" t="s">
        <v>404</v>
      </c>
      <c r="H1249" s="450">
        <v>20</v>
      </c>
      <c r="I1249" s="450" t="s">
        <v>1421</v>
      </c>
      <c r="J1249" s="459">
        <v>1.2</v>
      </c>
      <c r="K1249" s="460">
        <v>24</v>
      </c>
      <c r="L1249" s="463" t="s">
        <v>47</v>
      </c>
      <c r="M1249" s="463"/>
      <c r="N1249" s="463"/>
      <c r="O1249" s="462"/>
    </row>
    <row r="1250" hidden="1" customHeight="1" spans="1:15">
      <c r="A1250" s="446">
        <v>1099</v>
      </c>
      <c r="B1250" s="446" t="s">
        <v>346</v>
      </c>
      <c r="C1250" s="446" t="s">
        <v>700</v>
      </c>
      <c r="D1250" s="446" t="s">
        <v>701</v>
      </c>
      <c r="E1250" s="450" t="s">
        <v>1422</v>
      </c>
      <c r="F1250" s="449" t="s">
        <v>403</v>
      </c>
      <c r="G1250" s="450" t="s">
        <v>404</v>
      </c>
      <c r="H1250" s="450">
        <v>20</v>
      </c>
      <c r="I1250" s="450" t="s">
        <v>778</v>
      </c>
      <c r="J1250" s="459">
        <v>15</v>
      </c>
      <c r="K1250" s="460">
        <v>300</v>
      </c>
      <c r="L1250" s="463" t="s">
        <v>47</v>
      </c>
      <c r="M1250" s="463"/>
      <c r="N1250" s="463"/>
      <c r="O1250" s="462"/>
    </row>
    <row r="1251" hidden="1" customHeight="1" spans="1:15">
      <c r="A1251" s="446">
        <v>1100</v>
      </c>
      <c r="B1251" s="446" t="s">
        <v>346</v>
      </c>
      <c r="C1251" s="446" t="s">
        <v>700</v>
      </c>
      <c r="D1251" s="446" t="s">
        <v>701</v>
      </c>
      <c r="E1251" s="450" t="s">
        <v>1423</v>
      </c>
      <c r="F1251" s="449" t="s">
        <v>403</v>
      </c>
      <c r="G1251" s="450" t="s">
        <v>404</v>
      </c>
      <c r="H1251" s="450">
        <v>1</v>
      </c>
      <c r="I1251" s="450" t="s">
        <v>1120</v>
      </c>
      <c r="J1251" s="459">
        <v>3680</v>
      </c>
      <c r="K1251" s="460">
        <v>3680</v>
      </c>
      <c r="L1251" s="463" t="s">
        <v>47</v>
      </c>
      <c r="M1251" s="463"/>
      <c r="N1251" s="463"/>
      <c r="O1251" s="462"/>
    </row>
    <row r="1252" hidden="1" customHeight="1" spans="1:15">
      <c r="A1252" s="446">
        <v>1101</v>
      </c>
      <c r="B1252" s="446" t="s">
        <v>346</v>
      </c>
      <c r="C1252" s="446" t="s">
        <v>700</v>
      </c>
      <c r="D1252" s="446" t="s">
        <v>701</v>
      </c>
      <c r="E1252" s="450" t="s">
        <v>1424</v>
      </c>
      <c r="F1252" s="449" t="s">
        <v>403</v>
      </c>
      <c r="G1252" s="450" t="s">
        <v>404</v>
      </c>
      <c r="H1252" s="450">
        <v>5</v>
      </c>
      <c r="I1252" s="450" t="s">
        <v>704</v>
      </c>
      <c r="J1252" s="459">
        <v>160</v>
      </c>
      <c r="K1252" s="460">
        <v>800</v>
      </c>
      <c r="L1252" s="463" t="s">
        <v>47</v>
      </c>
      <c r="M1252" s="463"/>
      <c r="N1252" s="463"/>
      <c r="O1252" s="462"/>
    </row>
    <row r="1253" hidden="1" customHeight="1" spans="1:15">
      <c r="A1253" s="446">
        <v>1102</v>
      </c>
      <c r="B1253" s="446" t="s">
        <v>346</v>
      </c>
      <c r="C1253" s="446" t="s">
        <v>700</v>
      </c>
      <c r="D1253" s="446" t="s">
        <v>701</v>
      </c>
      <c r="E1253" s="450" t="s">
        <v>1425</v>
      </c>
      <c r="F1253" s="449" t="s">
        <v>403</v>
      </c>
      <c r="G1253" s="450" t="s">
        <v>404</v>
      </c>
      <c r="H1253" s="450">
        <v>20</v>
      </c>
      <c r="I1253" s="450" t="s">
        <v>101</v>
      </c>
      <c r="J1253" s="459">
        <v>15</v>
      </c>
      <c r="K1253" s="460">
        <v>300</v>
      </c>
      <c r="L1253" s="463" t="s">
        <v>47</v>
      </c>
      <c r="M1253" s="463"/>
      <c r="N1253" s="463"/>
      <c r="O1253" s="462"/>
    </row>
    <row r="1254" hidden="1" customHeight="1" spans="1:15">
      <c r="A1254" s="446">
        <v>1103</v>
      </c>
      <c r="B1254" s="446" t="s">
        <v>346</v>
      </c>
      <c r="C1254" s="446" t="s">
        <v>700</v>
      </c>
      <c r="D1254" s="446" t="s">
        <v>701</v>
      </c>
      <c r="E1254" s="450" t="s">
        <v>1426</v>
      </c>
      <c r="F1254" s="449" t="s">
        <v>403</v>
      </c>
      <c r="G1254" s="450" t="s">
        <v>404</v>
      </c>
      <c r="H1254" s="450">
        <v>10</v>
      </c>
      <c r="I1254" s="450" t="s">
        <v>863</v>
      </c>
      <c r="J1254" s="459">
        <v>100</v>
      </c>
      <c r="K1254" s="460">
        <v>1000</v>
      </c>
      <c r="L1254" s="463" t="s">
        <v>47</v>
      </c>
      <c r="M1254" s="463"/>
      <c r="N1254" s="463"/>
      <c r="O1254" s="462"/>
    </row>
    <row r="1255" hidden="1" customHeight="1" spans="1:15">
      <c r="A1255" s="446">
        <v>1104</v>
      </c>
      <c r="B1255" s="446" t="s">
        <v>346</v>
      </c>
      <c r="C1255" s="446" t="s">
        <v>700</v>
      </c>
      <c r="D1255" s="446" t="s">
        <v>701</v>
      </c>
      <c r="E1255" s="450" t="s">
        <v>1427</v>
      </c>
      <c r="F1255" s="449" t="s">
        <v>403</v>
      </c>
      <c r="G1255" s="450" t="s">
        <v>404</v>
      </c>
      <c r="H1255" s="450">
        <v>20</v>
      </c>
      <c r="I1255" s="450" t="s">
        <v>704</v>
      </c>
      <c r="J1255" s="459">
        <v>25.5</v>
      </c>
      <c r="K1255" s="460">
        <v>510</v>
      </c>
      <c r="L1255" s="463" t="s">
        <v>47</v>
      </c>
      <c r="M1255" s="463"/>
      <c r="N1255" s="463"/>
      <c r="O1255" s="462"/>
    </row>
    <row r="1256" hidden="1" customHeight="1" spans="1:15">
      <c r="A1256" s="446">
        <v>1105</v>
      </c>
      <c r="B1256" s="446" t="s">
        <v>346</v>
      </c>
      <c r="C1256" s="446" t="s">
        <v>700</v>
      </c>
      <c r="D1256" s="446" t="s">
        <v>701</v>
      </c>
      <c r="E1256" s="450" t="s">
        <v>1428</v>
      </c>
      <c r="F1256" s="449" t="s">
        <v>403</v>
      </c>
      <c r="G1256" s="450" t="s">
        <v>404</v>
      </c>
      <c r="H1256" s="450">
        <v>10</v>
      </c>
      <c r="I1256" s="450" t="s">
        <v>757</v>
      </c>
      <c r="J1256" s="459">
        <v>75</v>
      </c>
      <c r="K1256" s="460">
        <v>750</v>
      </c>
      <c r="L1256" s="463" t="s">
        <v>47</v>
      </c>
      <c r="M1256" s="463"/>
      <c r="N1256" s="463"/>
      <c r="O1256" s="462"/>
    </row>
    <row r="1257" hidden="1" customHeight="1" spans="1:15">
      <c r="A1257" s="446">
        <v>1106</v>
      </c>
      <c r="B1257" s="446" t="s">
        <v>346</v>
      </c>
      <c r="C1257" s="446" t="s">
        <v>700</v>
      </c>
      <c r="D1257" s="446" t="s">
        <v>701</v>
      </c>
      <c r="E1257" s="450" t="s">
        <v>1429</v>
      </c>
      <c r="F1257" s="449" t="s">
        <v>403</v>
      </c>
      <c r="G1257" s="450" t="s">
        <v>404</v>
      </c>
      <c r="H1257" s="450">
        <v>10</v>
      </c>
      <c r="I1257" s="450" t="s">
        <v>757</v>
      </c>
      <c r="J1257" s="459">
        <v>75</v>
      </c>
      <c r="K1257" s="460">
        <v>750</v>
      </c>
      <c r="L1257" s="463" t="s">
        <v>47</v>
      </c>
      <c r="M1257" s="463"/>
      <c r="N1257" s="463"/>
      <c r="O1257" s="462"/>
    </row>
    <row r="1258" hidden="1" customHeight="1" spans="1:15">
      <c r="A1258" s="446">
        <v>1107</v>
      </c>
      <c r="B1258" s="446" t="s">
        <v>346</v>
      </c>
      <c r="C1258" s="446" t="s">
        <v>700</v>
      </c>
      <c r="D1258" s="446" t="s">
        <v>701</v>
      </c>
      <c r="E1258" s="450" t="s">
        <v>1430</v>
      </c>
      <c r="F1258" s="449" t="s">
        <v>403</v>
      </c>
      <c r="G1258" s="450" t="s">
        <v>404</v>
      </c>
      <c r="H1258" s="450">
        <v>10</v>
      </c>
      <c r="I1258" s="450" t="s">
        <v>757</v>
      </c>
      <c r="J1258" s="459">
        <v>80</v>
      </c>
      <c r="K1258" s="460">
        <v>800</v>
      </c>
      <c r="L1258" s="463" t="s">
        <v>47</v>
      </c>
      <c r="M1258" s="463"/>
      <c r="N1258" s="463"/>
      <c r="O1258" s="462"/>
    </row>
    <row r="1259" hidden="1" customHeight="1" spans="1:15">
      <c r="A1259" s="446">
        <v>1108</v>
      </c>
      <c r="B1259" s="446" t="s">
        <v>346</v>
      </c>
      <c r="C1259" s="446" t="s">
        <v>700</v>
      </c>
      <c r="D1259" s="446" t="s">
        <v>701</v>
      </c>
      <c r="E1259" s="450" t="s">
        <v>1431</v>
      </c>
      <c r="F1259" s="449" t="s">
        <v>403</v>
      </c>
      <c r="G1259" s="450" t="s">
        <v>404</v>
      </c>
      <c r="H1259" s="450">
        <v>10</v>
      </c>
      <c r="I1259" s="450" t="s">
        <v>101</v>
      </c>
      <c r="J1259" s="459">
        <v>18</v>
      </c>
      <c r="K1259" s="460">
        <v>180</v>
      </c>
      <c r="L1259" s="463" t="s">
        <v>47</v>
      </c>
      <c r="M1259" s="463"/>
      <c r="N1259" s="463"/>
      <c r="O1259" s="462"/>
    </row>
    <row r="1260" hidden="1" customHeight="1" spans="1:15">
      <c r="A1260" s="446">
        <v>1109</v>
      </c>
      <c r="B1260" s="446" t="s">
        <v>346</v>
      </c>
      <c r="C1260" s="446" t="s">
        <v>700</v>
      </c>
      <c r="D1260" s="446" t="s">
        <v>701</v>
      </c>
      <c r="E1260" s="450" t="s">
        <v>1432</v>
      </c>
      <c r="F1260" s="449" t="s">
        <v>403</v>
      </c>
      <c r="G1260" s="450" t="s">
        <v>404</v>
      </c>
      <c r="H1260" s="450">
        <v>10</v>
      </c>
      <c r="I1260" s="450" t="s">
        <v>135</v>
      </c>
      <c r="J1260" s="459">
        <v>153.6</v>
      </c>
      <c r="K1260" s="460">
        <v>1536</v>
      </c>
      <c r="L1260" s="463" t="s">
        <v>47</v>
      </c>
      <c r="M1260" s="463"/>
      <c r="N1260" s="463"/>
      <c r="O1260" s="462"/>
    </row>
    <row r="1261" hidden="1" customHeight="1" spans="1:15">
      <c r="A1261" s="446">
        <v>1110</v>
      </c>
      <c r="B1261" s="446" t="s">
        <v>346</v>
      </c>
      <c r="C1261" s="446" t="s">
        <v>700</v>
      </c>
      <c r="D1261" s="446" t="s">
        <v>701</v>
      </c>
      <c r="E1261" s="450" t="s">
        <v>1433</v>
      </c>
      <c r="F1261" s="449" t="s">
        <v>403</v>
      </c>
      <c r="G1261" s="450" t="s">
        <v>404</v>
      </c>
      <c r="H1261" s="450">
        <v>20</v>
      </c>
      <c r="I1261" s="450" t="s">
        <v>101</v>
      </c>
      <c r="J1261" s="459">
        <v>25.2</v>
      </c>
      <c r="K1261" s="460">
        <v>504</v>
      </c>
      <c r="L1261" s="463" t="s">
        <v>47</v>
      </c>
      <c r="M1261" s="463"/>
      <c r="N1261" s="463"/>
      <c r="O1261" s="462"/>
    </row>
    <row r="1262" hidden="1" customHeight="1" spans="1:15">
      <c r="A1262" s="446">
        <v>1111</v>
      </c>
      <c r="B1262" s="446" t="s">
        <v>346</v>
      </c>
      <c r="C1262" s="446" t="s">
        <v>700</v>
      </c>
      <c r="D1262" s="446" t="s">
        <v>701</v>
      </c>
      <c r="E1262" s="450" t="s">
        <v>1434</v>
      </c>
      <c r="F1262" s="449" t="s">
        <v>403</v>
      </c>
      <c r="G1262" s="450" t="s">
        <v>404</v>
      </c>
      <c r="H1262" s="450">
        <v>20</v>
      </c>
      <c r="I1262" s="450" t="s">
        <v>704</v>
      </c>
      <c r="J1262" s="459">
        <v>22.5</v>
      </c>
      <c r="K1262" s="460">
        <v>450</v>
      </c>
      <c r="L1262" s="463" t="s">
        <v>47</v>
      </c>
      <c r="M1262" s="463"/>
      <c r="N1262" s="463"/>
      <c r="O1262" s="462"/>
    </row>
    <row r="1263" hidden="1" customHeight="1" spans="1:15">
      <c r="A1263" s="446">
        <v>1112</v>
      </c>
      <c r="B1263" s="446" t="s">
        <v>346</v>
      </c>
      <c r="C1263" s="446" t="s">
        <v>700</v>
      </c>
      <c r="D1263" s="446" t="s">
        <v>701</v>
      </c>
      <c r="E1263" s="450" t="s">
        <v>1435</v>
      </c>
      <c r="F1263" s="449" t="s">
        <v>403</v>
      </c>
      <c r="G1263" s="450" t="s">
        <v>404</v>
      </c>
      <c r="H1263" s="450">
        <v>10</v>
      </c>
      <c r="I1263" s="450" t="s">
        <v>101</v>
      </c>
      <c r="J1263" s="459">
        <v>16</v>
      </c>
      <c r="K1263" s="460">
        <v>160</v>
      </c>
      <c r="L1263" s="463" t="s">
        <v>47</v>
      </c>
      <c r="M1263" s="463"/>
      <c r="N1263" s="463"/>
      <c r="O1263" s="462"/>
    </row>
    <row r="1264" hidden="1" customHeight="1" spans="1:15">
      <c r="A1264" s="446">
        <v>1113</v>
      </c>
      <c r="B1264" s="446" t="s">
        <v>346</v>
      </c>
      <c r="C1264" s="446" t="s">
        <v>700</v>
      </c>
      <c r="D1264" s="446" t="s">
        <v>701</v>
      </c>
      <c r="E1264" s="450" t="s">
        <v>1436</v>
      </c>
      <c r="F1264" s="449" t="s">
        <v>403</v>
      </c>
      <c r="G1264" s="450" t="s">
        <v>404</v>
      </c>
      <c r="H1264" s="450">
        <v>10</v>
      </c>
      <c r="I1264" s="450" t="s">
        <v>1077</v>
      </c>
      <c r="J1264" s="459">
        <v>15</v>
      </c>
      <c r="K1264" s="460">
        <v>150</v>
      </c>
      <c r="L1264" s="463" t="s">
        <v>47</v>
      </c>
      <c r="M1264" s="463"/>
      <c r="N1264" s="463"/>
      <c r="O1264" s="462"/>
    </row>
    <row r="1265" hidden="1" customHeight="1" spans="1:15">
      <c r="A1265" s="446">
        <v>1114</v>
      </c>
      <c r="B1265" s="446" t="s">
        <v>346</v>
      </c>
      <c r="C1265" s="446" t="s">
        <v>700</v>
      </c>
      <c r="D1265" s="446" t="s">
        <v>701</v>
      </c>
      <c r="E1265" s="450" t="s">
        <v>1437</v>
      </c>
      <c r="F1265" s="449" t="s">
        <v>403</v>
      </c>
      <c r="G1265" s="450" t="s">
        <v>404</v>
      </c>
      <c r="H1265" s="450">
        <v>10</v>
      </c>
      <c r="I1265" s="450" t="s">
        <v>135</v>
      </c>
      <c r="J1265" s="459">
        <v>280</v>
      </c>
      <c r="K1265" s="460">
        <v>2800</v>
      </c>
      <c r="L1265" s="463" t="s">
        <v>47</v>
      </c>
      <c r="M1265" s="463"/>
      <c r="N1265" s="463"/>
      <c r="O1265" s="462"/>
    </row>
    <row r="1266" hidden="1" customHeight="1" spans="1:15">
      <c r="A1266" s="446">
        <v>1115</v>
      </c>
      <c r="B1266" s="446" t="s">
        <v>346</v>
      </c>
      <c r="C1266" s="446" t="s">
        <v>700</v>
      </c>
      <c r="D1266" s="446" t="s">
        <v>701</v>
      </c>
      <c r="E1266" s="450" t="s">
        <v>1438</v>
      </c>
      <c r="F1266" s="449" t="s">
        <v>403</v>
      </c>
      <c r="G1266" s="450" t="s">
        <v>404</v>
      </c>
      <c r="H1266" s="450">
        <v>5</v>
      </c>
      <c r="I1266" s="450" t="s">
        <v>70</v>
      </c>
      <c r="J1266" s="459">
        <v>378</v>
      </c>
      <c r="K1266" s="460">
        <v>1890</v>
      </c>
      <c r="L1266" s="463" t="s">
        <v>47</v>
      </c>
      <c r="M1266" s="463"/>
      <c r="N1266" s="463"/>
      <c r="O1266" s="462"/>
    </row>
    <row r="1267" hidden="1" customHeight="1" spans="1:15">
      <c r="A1267" s="446">
        <v>1116</v>
      </c>
      <c r="B1267" s="446" t="s">
        <v>346</v>
      </c>
      <c r="C1267" s="446" t="s">
        <v>700</v>
      </c>
      <c r="D1267" s="446" t="s">
        <v>701</v>
      </c>
      <c r="E1267" s="450" t="s">
        <v>1439</v>
      </c>
      <c r="F1267" s="449" t="s">
        <v>403</v>
      </c>
      <c r="G1267" s="450" t="s">
        <v>404</v>
      </c>
      <c r="H1267" s="450">
        <v>30</v>
      </c>
      <c r="I1267" s="450" t="s">
        <v>1440</v>
      </c>
      <c r="J1267" s="459">
        <v>5.3</v>
      </c>
      <c r="K1267" s="460">
        <v>159</v>
      </c>
      <c r="L1267" s="463" t="s">
        <v>47</v>
      </c>
      <c r="M1267" s="463"/>
      <c r="N1267" s="463"/>
      <c r="O1267" s="462"/>
    </row>
    <row r="1268" hidden="1" customHeight="1" spans="1:15">
      <c r="A1268" s="446">
        <v>1117</v>
      </c>
      <c r="B1268" s="446" t="s">
        <v>346</v>
      </c>
      <c r="C1268" s="446" t="s">
        <v>700</v>
      </c>
      <c r="D1268" s="446" t="s">
        <v>701</v>
      </c>
      <c r="E1268" s="450" t="s">
        <v>1441</v>
      </c>
      <c r="F1268" s="449" t="s">
        <v>403</v>
      </c>
      <c r="G1268" s="450" t="s">
        <v>404</v>
      </c>
      <c r="H1268" s="450">
        <v>10</v>
      </c>
      <c r="I1268" s="450" t="s">
        <v>703</v>
      </c>
      <c r="J1268" s="459">
        <v>52.5</v>
      </c>
      <c r="K1268" s="460">
        <v>525</v>
      </c>
      <c r="L1268" s="463" t="s">
        <v>47</v>
      </c>
      <c r="M1268" s="463"/>
      <c r="N1268" s="463"/>
      <c r="O1268" s="462"/>
    </row>
    <row r="1269" hidden="1" customHeight="1" spans="1:15">
      <c r="A1269" s="446">
        <v>1118</v>
      </c>
      <c r="B1269" s="446" t="s">
        <v>346</v>
      </c>
      <c r="C1269" s="446" t="s">
        <v>700</v>
      </c>
      <c r="D1269" s="446" t="s">
        <v>701</v>
      </c>
      <c r="E1269" s="450" t="s">
        <v>1442</v>
      </c>
      <c r="F1269" s="449" t="s">
        <v>403</v>
      </c>
      <c r="G1269" s="450" t="s">
        <v>404</v>
      </c>
      <c r="H1269" s="450">
        <v>10</v>
      </c>
      <c r="I1269" s="450" t="s">
        <v>745</v>
      </c>
      <c r="J1269" s="459">
        <v>16.5</v>
      </c>
      <c r="K1269" s="460">
        <v>165</v>
      </c>
      <c r="L1269" s="463" t="s">
        <v>47</v>
      </c>
      <c r="M1269" s="463"/>
      <c r="N1269" s="463"/>
      <c r="O1269" s="462"/>
    </row>
    <row r="1270" hidden="1" customHeight="1" spans="1:15">
      <c r="A1270" s="446">
        <v>1119</v>
      </c>
      <c r="B1270" s="446" t="s">
        <v>346</v>
      </c>
      <c r="C1270" s="446" t="s">
        <v>700</v>
      </c>
      <c r="D1270" s="446" t="s">
        <v>701</v>
      </c>
      <c r="E1270" s="450" t="s">
        <v>1443</v>
      </c>
      <c r="F1270" s="449" t="s">
        <v>403</v>
      </c>
      <c r="G1270" s="450" t="s">
        <v>404</v>
      </c>
      <c r="H1270" s="450">
        <v>19</v>
      </c>
      <c r="I1270" s="450" t="s">
        <v>724</v>
      </c>
      <c r="J1270" s="459">
        <v>4</v>
      </c>
      <c r="K1270" s="460">
        <v>76</v>
      </c>
      <c r="L1270" s="463" t="s">
        <v>47</v>
      </c>
      <c r="M1270" s="463"/>
      <c r="N1270" s="463"/>
      <c r="O1270" s="462"/>
    </row>
    <row r="1271" hidden="1" customHeight="1" spans="1:15">
      <c r="A1271" s="446">
        <v>1120</v>
      </c>
      <c r="B1271" s="446" t="s">
        <v>346</v>
      </c>
      <c r="C1271" s="446" t="s">
        <v>700</v>
      </c>
      <c r="D1271" s="446" t="s">
        <v>701</v>
      </c>
      <c r="E1271" s="450" t="s">
        <v>1444</v>
      </c>
      <c r="F1271" s="449" t="s">
        <v>403</v>
      </c>
      <c r="G1271" s="450" t="s">
        <v>404</v>
      </c>
      <c r="H1271" s="450">
        <v>20</v>
      </c>
      <c r="I1271" s="450" t="s">
        <v>840</v>
      </c>
      <c r="J1271" s="459">
        <v>10</v>
      </c>
      <c r="K1271" s="460">
        <v>200</v>
      </c>
      <c r="L1271" s="463" t="s">
        <v>47</v>
      </c>
      <c r="M1271" s="463"/>
      <c r="N1271" s="463"/>
      <c r="O1271" s="462"/>
    </row>
    <row r="1272" hidden="1" customHeight="1" spans="1:15">
      <c r="A1272" s="446">
        <v>1121</v>
      </c>
      <c r="B1272" s="446" t="s">
        <v>346</v>
      </c>
      <c r="C1272" s="446" t="s">
        <v>700</v>
      </c>
      <c r="D1272" s="446" t="s">
        <v>701</v>
      </c>
      <c r="E1272" s="450" t="s">
        <v>1445</v>
      </c>
      <c r="F1272" s="449" t="s">
        <v>403</v>
      </c>
      <c r="G1272" s="450" t="s">
        <v>404</v>
      </c>
      <c r="H1272" s="450">
        <v>20</v>
      </c>
      <c r="I1272" s="450" t="s">
        <v>101</v>
      </c>
      <c r="J1272" s="459">
        <v>19.8</v>
      </c>
      <c r="K1272" s="460">
        <v>396</v>
      </c>
      <c r="L1272" s="463" t="s">
        <v>47</v>
      </c>
      <c r="M1272" s="463"/>
      <c r="N1272" s="463"/>
      <c r="O1272" s="462"/>
    </row>
    <row r="1273" hidden="1" customHeight="1" spans="1:15">
      <c r="A1273" s="446">
        <v>1122</v>
      </c>
      <c r="B1273" s="446" t="s">
        <v>346</v>
      </c>
      <c r="C1273" s="446" t="s">
        <v>700</v>
      </c>
      <c r="D1273" s="446" t="s">
        <v>701</v>
      </c>
      <c r="E1273" s="450" t="s">
        <v>1446</v>
      </c>
      <c r="F1273" s="449" t="s">
        <v>403</v>
      </c>
      <c r="G1273" s="450" t="s">
        <v>404</v>
      </c>
      <c r="H1273" s="450">
        <v>30</v>
      </c>
      <c r="I1273" s="450" t="s">
        <v>711</v>
      </c>
      <c r="J1273" s="459">
        <v>5.6</v>
      </c>
      <c r="K1273" s="460">
        <v>168</v>
      </c>
      <c r="L1273" s="463" t="s">
        <v>47</v>
      </c>
      <c r="M1273" s="463"/>
      <c r="N1273" s="463"/>
      <c r="O1273" s="462"/>
    </row>
    <row r="1274" hidden="1" customHeight="1" spans="1:15">
      <c r="A1274" s="446">
        <v>1123</v>
      </c>
      <c r="B1274" s="446" t="s">
        <v>346</v>
      </c>
      <c r="C1274" s="446" t="s">
        <v>700</v>
      </c>
      <c r="D1274" s="446" t="s">
        <v>701</v>
      </c>
      <c r="E1274" s="450" t="s">
        <v>1447</v>
      </c>
      <c r="F1274" s="449" t="s">
        <v>403</v>
      </c>
      <c r="G1274" s="450" t="s">
        <v>404</v>
      </c>
      <c r="H1274" s="450">
        <v>5</v>
      </c>
      <c r="I1274" s="450" t="s">
        <v>757</v>
      </c>
      <c r="J1274" s="459">
        <v>192</v>
      </c>
      <c r="K1274" s="460">
        <v>960</v>
      </c>
      <c r="L1274" s="463" t="s">
        <v>47</v>
      </c>
      <c r="M1274" s="463"/>
      <c r="N1274" s="463"/>
      <c r="O1274" s="462"/>
    </row>
    <row r="1275" hidden="1" customHeight="1" spans="1:15">
      <c r="A1275" s="446">
        <v>1124</v>
      </c>
      <c r="B1275" s="446" t="s">
        <v>346</v>
      </c>
      <c r="C1275" s="446" t="s">
        <v>700</v>
      </c>
      <c r="D1275" s="446" t="s">
        <v>701</v>
      </c>
      <c r="E1275" s="450" t="s">
        <v>1448</v>
      </c>
      <c r="F1275" s="449" t="s">
        <v>403</v>
      </c>
      <c r="G1275" s="450" t="s">
        <v>404</v>
      </c>
      <c r="H1275" s="450">
        <v>10</v>
      </c>
      <c r="I1275" s="450" t="s">
        <v>101</v>
      </c>
      <c r="J1275" s="459">
        <v>185</v>
      </c>
      <c r="K1275" s="460">
        <v>1850</v>
      </c>
      <c r="L1275" s="463" t="s">
        <v>47</v>
      </c>
      <c r="M1275" s="463"/>
      <c r="N1275" s="463"/>
      <c r="O1275" s="462"/>
    </row>
    <row r="1276" hidden="1" customHeight="1" spans="1:15">
      <c r="A1276" s="446">
        <v>1125</v>
      </c>
      <c r="B1276" s="446" t="s">
        <v>346</v>
      </c>
      <c r="C1276" s="446" t="s">
        <v>700</v>
      </c>
      <c r="D1276" s="446" t="s">
        <v>701</v>
      </c>
      <c r="E1276" s="450" t="s">
        <v>1449</v>
      </c>
      <c r="F1276" s="449" t="s">
        <v>403</v>
      </c>
      <c r="G1276" s="450" t="s">
        <v>404</v>
      </c>
      <c r="H1276" s="450">
        <v>5</v>
      </c>
      <c r="I1276" s="450" t="s">
        <v>101</v>
      </c>
      <c r="J1276" s="459">
        <v>280</v>
      </c>
      <c r="K1276" s="460">
        <v>1400</v>
      </c>
      <c r="L1276" s="463" t="s">
        <v>47</v>
      </c>
      <c r="M1276" s="463"/>
      <c r="N1276" s="463"/>
      <c r="O1276" s="462"/>
    </row>
    <row r="1277" hidden="1" customHeight="1" spans="1:15">
      <c r="A1277" s="446">
        <v>1126</v>
      </c>
      <c r="B1277" s="446" t="s">
        <v>346</v>
      </c>
      <c r="C1277" s="446" t="s">
        <v>700</v>
      </c>
      <c r="D1277" s="446" t="s">
        <v>701</v>
      </c>
      <c r="E1277" s="450" t="s">
        <v>1450</v>
      </c>
      <c r="F1277" s="449" t="s">
        <v>403</v>
      </c>
      <c r="G1277" s="450" t="s">
        <v>404</v>
      </c>
      <c r="H1277" s="450">
        <v>20</v>
      </c>
      <c r="I1277" s="450" t="s">
        <v>101</v>
      </c>
      <c r="J1277" s="459">
        <v>20</v>
      </c>
      <c r="K1277" s="460">
        <v>400</v>
      </c>
      <c r="L1277" s="463" t="s">
        <v>47</v>
      </c>
      <c r="M1277" s="463"/>
      <c r="N1277" s="463"/>
      <c r="O1277" s="462"/>
    </row>
    <row r="1278" hidden="1" customHeight="1" spans="1:15">
      <c r="A1278" s="446">
        <v>1127</v>
      </c>
      <c r="B1278" s="446" t="s">
        <v>346</v>
      </c>
      <c r="C1278" s="446" t="s">
        <v>700</v>
      </c>
      <c r="D1278" s="446" t="s">
        <v>701</v>
      </c>
      <c r="E1278" s="450" t="s">
        <v>1451</v>
      </c>
      <c r="F1278" s="449" t="s">
        <v>403</v>
      </c>
      <c r="G1278" s="450" t="s">
        <v>404</v>
      </c>
      <c r="H1278" s="450">
        <v>30</v>
      </c>
      <c r="I1278" s="450" t="s">
        <v>135</v>
      </c>
      <c r="J1278" s="459">
        <v>1.5</v>
      </c>
      <c r="K1278" s="460">
        <v>45</v>
      </c>
      <c r="L1278" s="463" t="s">
        <v>47</v>
      </c>
      <c r="M1278" s="463"/>
      <c r="N1278" s="463"/>
      <c r="O1278" s="462"/>
    </row>
    <row r="1279" hidden="1" customHeight="1" spans="1:15">
      <c r="A1279" s="446">
        <v>1128</v>
      </c>
      <c r="B1279" s="446" t="s">
        <v>346</v>
      </c>
      <c r="C1279" s="446" t="s">
        <v>700</v>
      </c>
      <c r="D1279" s="446" t="s">
        <v>701</v>
      </c>
      <c r="E1279" s="450" t="s">
        <v>1452</v>
      </c>
      <c r="F1279" s="449" t="s">
        <v>403</v>
      </c>
      <c r="G1279" s="450" t="s">
        <v>404</v>
      </c>
      <c r="H1279" s="450">
        <v>20</v>
      </c>
      <c r="I1279" s="450" t="s">
        <v>840</v>
      </c>
      <c r="J1279" s="459">
        <v>34.4</v>
      </c>
      <c r="K1279" s="460">
        <v>688</v>
      </c>
      <c r="L1279" s="463" t="s">
        <v>47</v>
      </c>
      <c r="M1279" s="463"/>
      <c r="N1279" s="463"/>
      <c r="O1279" s="462"/>
    </row>
    <row r="1280" hidden="1" customHeight="1" spans="1:15">
      <c r="A1280" s="446">
        <v>1129</v>
      </c>
      <c r="B1280" s="446" t="s">
        <v>346</v>
      </c>
      <c r="C1280" s="446" t="s">
        <v>700</v>
      </c>
      <c r="D1280" s="446" t="s">
        <v>701</v>
      </c>
      <c r="E1280" s="450" t="s">
        <v>1453</v>
      </c>
      <c r="F1280" s="449" t="s">
        <v>403</v>
      </c>
      <c r="G1280" s="450" t="s">
        <v>404</v>
      </c>
      <c r="H1280" s="450">
        <v>30</v>
      </c>
      <c r="I1280" s="450" t="s">
        <v>238</v>
      </c>
      <c r="J1280" s="459">
        <v>25.3</v>
      </c>
      <c r="K1280" s="460">
        <v>759</v>
      </c>
      <c r="L1280" s="463" t="s">
        <v>47</v>
      </c>
      <c r="M1280" s="463"/>
      <c r="N1280" s="463"/>
      <c r="O1280" s="462"/>
    </row>
    <row r="1281" hidden="1" customHeight="1" spans="1:15">
      <c r="A1281" s="446">
        <v>1130</v>
      </c>
      <c r="B1281" s="446" t="s">
        <v>346</v>
      </c>
      <c r="C1281" s="446" t="s">
        <v>700</v>
      </c>
      <c r="D1281" s="446" t="s">
        <v>701</v>
      </c>
      <c r="E1281" s="450" t="s">
        <v>1454</v>
      </c>
      <c r="F1281" s="449" t="s">
        <v>403</v>
      </c>
      <c r="G1281" s="450" t="s">
        <v>404</v>
      </c>
      <c r="H1281" s="450">
        <v>100</v>
      </c>
      <c r="I1281" s="450" t="s">
        <v>105</v>
      </c>
      <c r="J1281" s="459">
        <v>1</v>
      </c>
      <c r="K1281" s="460">
        <v>100</v>
      </c>
      <c r="L1281" s="463" t="s">
        <v>47</v>
      </c>
      <c r="M1281" s="463"/>
      <c r="N1281" s="463"/>
      <c r="O1281" s="462"/>
    </row>
    <row r="1282" hidden="1" customHeight="1" spans="1:15">
      <c r="A1282" s="446">
        <v>1131</v>
      </c>
      <c r="B1282" s="446" t="s">
        <v>346</v>
      </c>
      <c r="C1282" s="446" t="s">
        <v>700</v>
      </c>
      <c r="D1282" s="446" t="s">
        <v>701</v>
      </c>
      <c r="E1282" s="450" t="s">
        <v>1455</v>
      </c>
      <c r="F1282" s="449" t="s">
        <v>403</v>
      </c>
      <c r="G1282" s="450" t="s">
        <v>404</v>
      </c>
      <c r="H1282" s="450">
        <v>10</v>
      </c>
      <c r="I1282" s="450" t="s">
        <v>238</v>
      </c>
      <c r="J1282" s="459">
        <v>40</v>
      </c>
      <c r="K1282" s="460">
        <v>400</v>
      </c>
      <c r="L1282" s="463" t="s">
        <v>47</v>
      </c>
      <c r="M1282" s="463"/>
      <c r="N1282" s="463"/>
      <c r="O1282" s="462"/>
    </row>
    <row r="1283" hidden="1" customHeight="1" spans="1:15">
      <c r="A1283" s="446">
        <v>1132</v>
      </c>
      <c r="B1283" s="446" t="s">
        <v>346</v>
      </c>
      <c r="C1283" s="446" t="s">
        <v>700</v>
      </c>
      <c r="D1283" s="446" t="s">
        <v>701</v>
      </c>
      <c r="E1283" s="450" t="s">
        <v>1456</v>
      </c>
      <c r="F1283" s="449" t="s">
        <v>403</v>
      </c>
      <c r="G1283" s="450" t="s">
        <v>404</v>
      </c>
      <c r="H1283" s="450">
        <v>5</v>
      </c>
      <c r="I1283" s="450" t="s">
        <v>101</v>
      </c>
      <c r="J1283" s="459">
        <v>120</v>
      </c>
      <c r="K1283" s="460">
        <v>600</v>
      </c>
      <c r="L1283" s="463" t="s">
        <v>47</v>
      </c>
      <c r="M1283" s="463"/>
      <c r="N1283" s="463"/>
      <c r="O1283" s="462"/>
    </row>
    <row r="1284" hidden="1" customHeight="1" spans="1:15">
      <c r="A1284" s="446">
        <v>1133</v>
      </c>
      <c r="B1284" s="446" t="s">
        <v>346</v>
      </c>
      <c r="C1284" s="446" t="s">
        <v>700</v>
      </c>
      <c r="D1284" s="446" t="s">
        <v>701</v>
      </c>
      <c r="E1284" s="450" t="s">
        <v>1457</v>
      </c>
      <c r="F1284" s="449" t="s">
        <v>403</v>
      </c>
      <c r="G1284" s="450" t="s">
        <v>404</v>
      </c>
      <c r="H1284" s="450">
        <v>5</v>
      </c>
      <c r="I1284" s="450" t="s">
        <v>101</v>
      </c>
      <c r="J1284" s="459">
        <v>120</v>
      </c>
      <c r="K1284" s="460">
        <v>600</v>
      </c>
      <c r="L1284" s="463" t="s">
        <v>47</v>
      </c>
      <c r="M1284" s="463"/>
      <c r="N1284" s="463"/>
      <c r="O1284" s="462"/>
    </row>
    <row r="1285" hidden="1" customHeight="1" spans="1:15">
      <c r="A1285" s="446">
        <v>1134</v>
      </c>
      <c r="B1285" s="446" t="s">
        <v>346</v>
      </c>
      <c r="C1285" s="446" t="s">
        <v>700</v>
      </c>
      <c r="D1285" s="446" t="s">
        <v>701</v>
      </c>
      <c r="E1285" s="450" t="s">
        <v>1458</v>
      </c>
      <c r="F1285" s="449" t="s">
        <v>403</v>
      </c>
      <c r="G1285" s="450" t="s">
        <v>404</v>
      </c>
      <c r="H1285" s="450">
        <v>5</v>
      </c>
      <c r="I1285" s="450" t="s">
        <v>101</v>
      </c>
      <c r="J1285" s="459">
        <v>210</v>
      </c>
      <c r="K1285" s="460">
        <v>1050</v>
      </c>
      <c r="L1285" s="463" t="s">
        <v>47</v>
      </c>
      <c r="M1285" s="463"/>
      <c r="N1285" s="463"/>
      <c r="O1285" s="462"/>
    </row>
    <row r="1286" hidden="1" customHeight="1" spans="1:15">
      <c r="A1286" s="446">
        <v>1135</v>
      </c>
      <c r="B1286" s="446" t="s">
        <v>346</v>
      </c>
      <c r="C1286" s="446" t="s">
        <v>700</v>
      </c>
      <c r="D1286" s="446" t="s">
        <v>701</v>
      </c>
      <c r="E1286" s="450" t="s">
        <v>1459</v>
      </c>
      <c r="F1286" s="449" t="s">
        <v>403</v>
      </c>
      <c r="G1286" s="450" t="s">
        <v>404</v>
      </c>
      <c r="H1286" s="450">
        <v>20</v>
      </c>
      <c r="I1286" s="450" t="s">
        <v>101</v>
      </c>
      <c r="J1286" s="459">
        <v>70</v>
      </c>
      <c r="K1286" s="460">
        <v>1400</v>
      </c>
      <c r="L1286" s="463" t="s">
        <v>47</v>
      </c>
      <c r="M1286" s="463"/>
      <c r="N1286" s="463"/>
      <c r="O1286" s="462"/>
    </row>
    <row r="1287" hidden="1" customHeight="1" spans="1:15">
      <c r="A1287" s="446">
        <v>1136</v>
      </c>
      <c r="B1287" s="446" t="s">
        <v>346</v>
      </c>
      <c r="C1287" s="446" t="s">
        <v>700</v>
      </c>
      <c r="D1287" s="446" t="s">
        <v>701</v>
      </c>
      <c r="E1287" s="450" t="s">
        <v>1460</v>
      </c>
      <c r="F1287" s="449" t="s">
        <v>403</v>
      </c>
      <c r="G1287" s="450" t="s">
        <v>404</v>
      </c>
      <c r="H1287" s="450">
        <v>10</v>
      </c>
      <c r="I1287" s="450" t="s">
        <v>101</v>
      </c>
      <c r="J1287" s="459">
        <v>88.5</v>
      </c>
      <c r="K1287" s="460">
        <v>885</v>
      </c>
      <c r="L1287" s="463" t="s">
        <v>47</v>
      </c>
      <c r="M1287" s="463"/>
      <c r="N1287" s="463"/>
      <c r="O1287" s="462"/>
    </row>
    <row r="1288" hidden="1" customHeight="1" spans="1:15">
      <c r="A1288" s="446">
        <v>1137</v>
      </c>
      <c r="B1288" s="446" t="s">
        <v>346</v>
      </c>
      <c r="C1288" s="446" t="s">
        <v>700</v>
      </c>
      <c r="D1288" s="446" t="s">
        <v>701</v>
      </c>
      <c r="E1288" s="450" t="s">
        <v>1461</v>
      </c>
      <c r="F1288" s="449" t="s">
        <v>403</v>
      </c>
      <c r="G1288" s="450" t="s">
        <v>404</v>
      </c>
      <c r="H1288" s="450">
        <v>5</v>
      </c>
      <c r="I1288" s="450" t="s">
        <v>101</v>
      </c>
      <c r="J1288" s="459">
        <v>118.5</v>
      </c>
      <c r="K1288" s="460">
        <v>592.5</v>
      </c>
      <c r="L1288" s="463" t="s">
        <v>47</v>
      </c>
      <c r="M1288" s="463"/>
      <c r="N1288" s="463"/>
      <c r="O1288" s="462"/>
    </row>
    <row r="1289" hidden="1" customHeight="1" spans="1:15">
      <c r="A1289" s="446">
        <v>1138</v>
      </c>
      <c r="B1289" s="446" t="s">
        <v>346</v>
      </c>
      <c r="C1289" s="446" t="s">
        <v>700</v>
      </c>
      <c r="D1289" s="446" t="s">
        <v>701</v>
      </c>
      <c r="E1289" s="450" t="s">
        <v>1462</v>
      </c>
      <c r="F1289" s="449" t="s">
        <v>403</v>
      </c>
      <c r="G1289" s="450" t="s">
        <v>404</v>
      </c>
      <c r="H1289" s="450">
        <v>10</v>
      </c>
      <c r="I1289" s="450" t="s">
        <v>757</v>
      </c>
      <c r="J1289" s="459">
        <v>45</v>
      </c>
      <c r="K1289" s="460">
        <v>450</v>
      </c>
      <c r="L1289" s="463" t="s">
        <v>47</v>
      </c>
      <c r="M1289" s="463"/>
      <c r="N1289" s="463"/>
      <c r="O1289" s="462"/>
    </row>
    <row r="1290" hidden="1" customHeight="1" spans="1:15">
      <c r="A1290" s="446">
        <v>1139</v>
      </c>
      <c r="B1290" s="446" t="s">
        <v>346</v>
      </c>
      <c r="C1290" s="446" t="s">
        <v>700</v>
      </c>
      <c r="D1290" s="446" t="s">
        <v>701</v>
      </c>
      <c r="E1290" s="450" t="s">
        <v>1463</v>
      </c>
      <c r="F1290" s="449" t="s">
        <v>403</v>
      </c>
      <c r="G1290" s="450" t="s">
        <v>404</v>
      </c>
      <c r="H1290" s="450">
        <v>10</v>
      </c>
      <c r="I1290" s="450" t="s">
        <v>1068</v>
      </c>
      <c r="J1290" s="459">
        <v>60</v>
      </c>
      <c r="K1290" s="460">
        <v>600</v>
      </c>
      <c r="L1290" s="463" t="s">
        <v>47</v>
      </c>
      <c r="M1290" s="463"/>
      <c r="N1290" s="463"/>
      <c r="O1290" s="462"/>
    </row>
    <row r="1291" hidden="1" customHeight="1" spans="1:15">
      <c r="A1291" s="446">
        <v>1140</v>
      </c>
      <c r="B1291" s="446" t="s">
        <v>346</v>
      </c>
      <c r="C1291" s="446" t="s">
        <v>700</v>
      </c>
      <c r="D1291" s="446" t="s">
        <v>701</v>
      </c>
      <c r="E1291" s="450" t="s">
        <v>1464</v>
      </c>
      <c r="F1291" s="449" t="s">
        <v>403</v>
      </c>
      <c r="G1291" s="450" t="s">
        <v>404</v>
      </c>
      <c r="H1291" s="450">
        <v>5</v>
      </c>
      <c r="I1291" s="450" t="s">
        <v>711</v>
      </c>
      <c r="J1291" s="459">
        <v>82.5</v>
      </c>
      <c r="K1291" s="460">
        <v>412.5</v>
      </c>
      <c r="L1291" s="463" t="s">
        <v>47</v>
      </c>
      <c r="M1291" s="463"/>
      <c r="N1291" s="463"/>
      <c r="O1291" s="462"/>
    </row>
    <row r="1292" hidden="1" customHeight="1" spans="1:15">
      <c r="A1292" s="446">
        <v>1141</v>
      </c>
      <c r="B1292" s="446" t="s">
        <v>346</v>
      </c>
      <c r="C1292" s="446" t="s">
        <v>700</v>
      </c>
      <c r="D1292" s="446" t="s">
        <v>701</v>
      </c>
      <c r="E1292" s="450" t="s">
        <v>1465</v>
      </c>
      <c r="F1292" s="449" t="s">
        <v>403</v>
      </c>
      <c r="G1292" s="450" t="s">
        <v>404</v>
      </c>
      <c r="H1292" s="450">
        <v>5</v>
      </c>
      <c r="I1292" s="450" t="s">
        <v>135</v>
      </c>
      <c r="J1292" s="459">
        <v>150</v>
      </c>
      <c r="K1292" s="460">
        <v>750</v>
      </c>
      <c r="L1292" s="463" t="s">
        <v>47</v>
      </c>
      <c r="M1292" s="463"/>
      <c r="N1292" s="463"/>
      <c r="O1292" s="462"/>
    </row>
    <row r="1293" hidden="1" customHeight="1" spans="1:15">
      <c r="A1293" s="446">
        <v>1142</v>
      </c>
      <c r="B1293" s="446" t="s">
        <v>346</v>
      </c>
      <c r="C1293" s="446" t="s">
        <v>700</v>
      </c>
      <c r="D1293" s="446" t="s">
        <v>701</v>
      </c>
      <c r="E1293" s="450" t="s">
        <v>1466</v>
      </c>
      <c r="F1293" s="449" t="s">
        <v>403</v>
      </c>
      <c r="G1293" s="450" t="s">
        <v>404</v>
      </c>
      <c r="H1293" s="450">
        <v>10</v>
      </c>
      <c r="I1293" s="450" t="s">
        <v>840</v>
      </c>
      <c r="J1293" s="459">
        <v>112</v>
      </c>
      <c r="K1293" s="460">
        <v>1120</v>
      </c>
      <c r="L1293" s="463" t="s">
        <v>47</v>
      </c>
      <c r="M1293" s="463"/>
      <c r="N1293" s="463"/>
      <c r="O1293" s="462"/>
    </row>
    <row r="1294" hidden="1" customHeight="1" spans="1:15">
      <c r="A1294" s="446">
        <v>1143</v>
      </c>
      <c r="B1294" s="446" t="s">
        <v>346</v>
      </c>
      <c r="C1294" s="446" t="s">
        <v>700</v>
      </c>
      <c r="D1294" s="446" t="s">
        <v>701</v>
      </c>
      <c r="E1294" s="450" t="s">
        <v>1467</v>
      </c>
      <c r="F1294" s="449" t="s">
        <v>403</v>
      </c>
      <c r="G1294" s="450" t="s">
        <v>404</v>
      </c>
      <c r="H1294" s="450">
        <v>10</v>
      </c>
      <c r="I1294" s="450" t="s">
        <v>840</v>
      </c>
      <c r="J1294" s="459">
        <v>78</v>
      </c>
      <c r="K1294" s="460">
        <v>780</v>
      </c>
      <c r="L1294" s="463" t="s">
        <v>47</v>
      </c>
      <c r="M1294" s="463"/>
      <c r="N1294" s="463"/>
      <c r="O1294" s="462"/>
    </row>
    <row r="1295" hidden="1" customHeight="1" spans="1:15">
      <c r="A1295" s="446">
        <v>1144</v>
      </c>
      <c r="B1295" s="446" t="s">
        <v>346</v>
      </c>
      <c r="C1295" s="446" t="s">
        <v>700</v>
      </c>
      <c r="D1295" s="446" t="s">
        <v>701</v>
      </c>
      <c r="E1295" s="450" t="s">
        <v>1468</v>
      </c>
      <c r="F1295" s="449" t="s">
        <v>403</v>
      </c>
      <c r="G1295" s="450" t="s">
        <v>404</v>
      </c>
      <c r="H1295" s="450">
        <v>20</v>
      </c>
      <c r="I1295" s="450" t="s">
        <v>238</v>
      </c>
      <c r="J1295" s="459">
        <v>29</v>
      </c>
      <c r="K1295" s="460">
        <v>580</v>
      </c>
      <c r="L1295" s="463" t="s">
        <v>47</v>
      </c>
      <c r="M1295" s="463"/>
      <c r="N1295" s="463"/>
      <c r="O1295" s="462"/>
    </row>
    <row r="1296" hidden="1" customHeight="1" spans="1:15">
      <c r="A1296" s="446">
        <v>1145</v>
      </c>
      <c r="B1296" s="446" t="s">
        <v>346</v>
      </c>
      <c r="C1296" s="446" t="s">
        <v>700</v>
      </c>
      <c r="D1296" s="446" t="s">
        <v>701</v>
      </c>
      <c r="E1296" s="450" t="s">
        <v>1469</v>
      </c>
      <c r="F1296" s="449" t="s">
        <v>403</v>
      </c>
      <c r="G1296" s="450" t="s">
        <v>404</v>
      </c>
      <c r="H1296" s="450">
        <v>15</v>
      </c>
      <c r="I1296" s="450" t="s">
        <v>703</v>
      </c>
      <c r="J1296" s="459">
        <v>15</v>
      </c>
      <c r="K1296" s="460">
        <v>225</v>
      </c>
      <c r="L1296" s="463" t="s">
        <v>47</v>
      </c>
      <c r="M1296" s="463"/>
      <c r="N1296" s="463"/>
      <c r="O1296" s="462"/>
    </row>
    <row r="1297" hidden="1" customHeight="1" spans="1:15">
      <c r="A1297" s="446">
        <v>1146</v>
      </c>
      <c r="B1297" s="446" t="s">
        <v>346</v>
      </c>
      <c r="C1297" s="446" t="s">
        <v>700</v>
      </c>
      <c r="D1297" s="446" t="s">
        <v>701</v>
      </c>
      <c r="E1297" s="450" t="s">
        <v>1470</v>
      </c>
      <c r="F1297" s="449" t="s">
        <v>403</v>
      </c>
      <c r="G1297" s="450" t="s">
        <v>404</v>
      </c>
      <c r="H1297" s="450">
        <v>15</v>
      </c>
      <c r="I1297" s="450" t="s">
        <v>704</v>
      </c>
      <c r="J1297" s="459">
        <v>25</v>
      </c>
      <c r="K1297" s="460">
        <v>375</v>
      </c>
      <c r="L1297" s="463" t="s">
        <v>47</v>
      </c>
      <c r="M1297" s="463"/>
      <c r="N1297" s="463"/>
      <c r="O1297" s="462"/>
    </row>
    <row r="1298" hidden="1" customHeight="1" spans="1:15">
      <c r="A1298" s="446">
        <v>1147</v>
      </c>
      <c r="B1298" s="446" t="s">
        <v>346</v>
      </c>
      <c r="C1298" s="446" t="s">
        <v>700</v>
      </c>
      <c r="D1298" s="446" t="s">
        <v>701</v>
      </c>
      <c r="E1298" s="450" t="s">
        <v>1471</v>
      </c>
      <c r="F1298" s="449" t="s">
        <v>403</v>
      </c>
      <c r="G1298" s="450" t="s">
        <v>404</v>
      </c>
      <c r="H1298" s="450">
        <v>20</v>
      </c>
      <c r="I1298" s="450" t="s">
        <v>845</v>
      </c>
      <c r="J1298" s="459">
        <v>57</v>
      </c>
      <c r="K1298" s="460">
        <v>1140</v>
      </c>
      <c r="L1298" s="463" t="s">
        <v>47</v>
      </c>
      <c r="M1298" s="463"/>
      <c r="N1298" s="463"/>
      <c r="O1298" s="462"/>
    </row>
    <row r="1299" hidden="1" customHeight="1" spans="1:15">
      <c r="A1299" s="446">
        <v>1148</v>
      </c>
      <c r="B1299" s="446" t="s">
        <v>346</v>
      </c>
      <c r="C1299" s="446" t="s">
        <v>700</v>
      </c>
      <c r="D1299" s="446" t="s">
        <v>701</v>
      </c>
      <c r="E1299" s="450" t="s">
        <v>1472</v>
      </c>
      <c r="F1299" s="449" t="s">
        <v>403</v>
      </c>
      <c r="G1299" s="450" t="s">
        <v>404</v>
      </c>
      <c r="H1299" s="450">
        <v>20</v>
      </c>
      <c r="I1299" s="450" t="s">
        <v>703</v>
      </c>
      <c r="J1299" s="459">
        <v>22</v>
      </c>
      <c r="K1299" s="460">
        <v>440</v>
      </c>
      <c r="L1299" s="463" t="s">
        <v>47</v>
      </c>
      <c r="M1299" s="463"/>
      <c r="N1299" s="463"/>
      <c r="O1299" s="462"/>
    </row>
    <row r="1300" hidden="1" customHeight="1" spans="1:15">
      <c r="A1300" s="446">
        <v>1149</v>
      </c>
      <c r="B1300" s="446" t="s">
        <v>346</v>
      </c>
      <c r="C1300" s="446" t="s">
        <v>700</v>
      </c>
      <c r="D1300" s="446" t="s">
        <v>701</v>
      </c>
      <c r="E1300" s="450" t="s">
        <v>1473</v>
      </c>
      <c r="F1300" s="449" t="s">
        <v>403</v>
      </c>
      <c r="G1300" s="450" t="s">
        <v>404</v>
      </c>
      <c r="H1300" s="450">
        <v>10</v>
      </c>
      <c r="I1300" s="450" t="s">
        <v>757</v>
      </c>
      <c r="J1300" s="459">
        <v>98</v>
      </c>
      <c r="K1300" s="460">
        <v>980</v>
      </c>
      <c r="L1300" s="463" t="s">
        <v>47</v>
      </c>
      <c r="M1300" s="463"/>
      <c r="N1300" s="463"/>
      <c r="O1300" s="462"/>
    </row>
    <row r="1301" hidden="1" customHeight="1" spans="1:15">
      <c r="A1301" s="446">
        <v>1150</v>
      </c>
      <c r="B1301" s="446" t="s">
        <v>346</v>
      </c>
      <c r="C1301" s="446" t="s">
        <v>700</v>
      </c>
      <c r="D1301" s="446" t="s">
        <v>701</v>
      </c>
      <c r="E1301" s="450" t="s">
        <v>1474</v>
      </c>
      <c r="F1301" s="449" t="s">
        <v>403</v>
      </c>
      <c r="G1301" s="450" t="s">
        <v>404</v>
      </c>
      <c r="H1301" s="450">
        <v>10</v>
      </c>
      <c r="I1301" s="450" t="s">
        <v>703</v>
      </c>
      <c r="J1301" s="459">
        <v>72</v>
      </c>
      <c r="K1301" s="460">
        <v>720</v>
      </c>
      <c r="L1301" s="463" t="s">
        <v>47</v>
      </c>
      <c r="M1301" s="463"/>
      <c r="N1301" s="463"/>
      <c r="O1301" s="462"/>
    </row>
    <row r="1302" hidden="1" customHeight="1" spans="1:15">
      <c r="A1302" s="446">
        <v>1151</v>
      </c>
      <c r="B1302" s="446" t="s">
        <v>346</v>
      </c>
      <c r="C1302" s="446" t="s">
        <v>700</v>
      </c>
      <c r="D1302" s="446" t="s">
        <v>701</v>
      </c>
      <c r="E1302" s="450" t="s">
        <v>1475</v>
      </c>
      <c r="F1302" s="449" t="s">
        <v>403</v>
      </c>
      <c r="G1302" s="450" t="s">
        <v>404</v>
      </c>
      <c r="H1302" s="450">
        <v>30</v>
      </c>
      <c r="I1302" s="450" t="s">
        <v>105</v>
      </c>
      <c r="J1302" s="459">
        <v>7</v>
      </c>
      <c r="K1302" s="460">
        <v>210</v>
      </c>
      <c r="L1302" s="463" t="s">
        <v>47</v>
      </c>
      <c r="M1302" s="463"/>
      <c r="N1302" s="463"/>
      <c r="O1302" s="462"/>
    </row>
    <row r="1303" hidden="1" customHeight="1" spans="1:15">
      <c r="A1303" s="446">
        <v>1152</v>
      </c>
      <c r="B1303" s="446" t="s">
        <v>346</v>
      </c>
      <c r="C1303" s="446" t="s">
        <v>700</v>
      </c>
      <c r="D1303" s="446" t="s">
        <v>701</v>
      </c>
      <c r="E1303" s="450" t="s">
        <v>1476</v>
      </c>
      <c r="F1303" s="449" t="s">
        <v>403</v>
      </c>
      <c r="G1303" s="450" t="s">
        <v>404</v>
      </c>
      <c r="H1303" s="450">
        <v>20</v>
      </c>
      <c r="I1303" s="450" t="s">
        <v>221</v>
      </c>
      <c r="J1303" s="459">
        <v>15</v>
      </c>
      <c r="K1303" s="460">
        <v>300</v>
      </c>
      <c r="L1303" s="463" t="s">
        <v>47</v>
      </c>
      <c r="M1303" s="463"/>
      <c r="N1303" s="463"/>
      <c r="O1303" s="462"/>
    </row>
    <row r="1304" hidden="1" customHeight="1" spans="1:15">
      <c r="A1304" s="446">
        <v>1153</v>
      </c>
      <c r="B1304" s="446" t="s">
        <v>346</v>
      </c>
      <c r="C1304" s="446" t="s">
        <v>700</v>
      </c>
      <c r="D1304" s="446" t="s">
        <v>701</v>
      </c>
      <c r="E1304" s="450" t="s">
        <v>1477</v>
      </c>
      <c r="F1304" s="449" t="s">
        <v>403</v>
      </c>
      <c r="G1304" s="450" t="s">
        <v>404</v>
      </c>
      <c r="H1304" s="450">
        <v>20</v>
      </c>
      <c r="I1304" s="450" t="s">
        <v>840</v>
      </c>
      <c r="J1304" s="459">
        <v>27</v>
      </c>
      <c r="K1304" s="460">
        <v>540</v>
      </c>
      <c r="L1304" s="463" t="s">
        <v>47</v>
      </c>
      <c r="M1304" s="463"/>
      <c r="N1304" s="463"/>
      <c r="O1304" s="462"/>
    </row>
    <row r="1305" hidden="1" customHeight="1" spans="1:15">
      <c r="A1305" s="446">
        <v>1154</v>
      </c>
      <c r="B1305" s="446" t="s">
        <v>346</v>
      </c>
      <c r="C1305" s="446" t="s">
        <v>700</v>
      </c>
      <c r="D1305" s="446" t="s">
        <v>701</v>
      </c>
      <c r="E1305" s="450" t="s">
        <v>1478</v>
      </c>
      <c r="F1305" s="449" t="s">
        <v>403</v>
      </c>
      <c r="G1305" s="450" t="s">
        <v>404</v>
      </c>
      <c r="H1305" s="450">
        <v>20</v>
      </c>
      <c r="I1305" s="450" t="s">
        <v>101</v>
      </c>
      <c r="J1305" s="459">
        <v>22</v>
      </c>
      <c r="K1305" s="460">
        <v>440</v>
      </c>
      <c r="L1305" s="463" t="s">
        <v>47</v>
      </c>
      <c r="M1305" s="463"/>
      <c r="N1305" s="463"/>
      <c r="O1305" s="462"/>
    </row>
    <row r="1306" hidden="1" customHeight="1" spans="1:15">
      <c r="A1306" s="446">
        <v>1155</v>
      </c>
      <c r="B1306" s="446" t="s">
        <v>346</v>
      </c>
      <c r="C1306" s="446" t="s">
        <v>700</v>
      </c>
      <c r="D1306" s="446" t="s">
        <v>701</v>
      </c>
      <c r="E1306" s="450" t="s">
        <v>1479</v>
      </c>
      <c r="F1306" s="449" t="s">
        <v>403</v>
      </c>
      <c r="G1306" s="450" t="s">
        <v>404</v>
      </c>
      <c r="H1306" s="450">
        <v>20</v>
      </c>
      <c r="I1306" s="450" t="s">
        <v>101</v>
      </c>
      <c r="J1306" s="459">
        <v>17.5</v>
      </c>
      <c r="K1306" s="460">
        <v>350</v>
      </c>
      <c r="L1306" s="463" t="s">
        <v>47</v>
      </c>
      <c r="M1306" s="463"/>
      <c r="N1306" s="463"/>
      <c r="O1306" s="462"/>
    </row>
    <row r="1307" hidden="1" customHeight="1" spans="1:15">
      <c r="A1307" s="446">
        <v>1156</v>
      </c>
      <c r="B1307" s="446" t="s">
        <v>346</v>
      </c>
      <c r="C1307" s="446" t="s">
        <v>700</v>
      </c>
      <c r="D1307" s="446" t="s">
        <v>701</v>
      </c>
      <c r="E1307" s="450" t="s">
        <v>1480</v>
      </c>
      <c r="F1307" s="449" t="s">
        <v>403</v>
      </c>
      <c r="G1307" s="450" t="s">
        <v>404</v>
      </c>
      <c r="H1307" s="450">
        <v>30</v>
      </c>
      <c r="I1307" s="450" t="s">
        <v>101</v>
      </c>
      <c r="J1307" s="459">
        <v>105</v>
      </c>
      <c r="K1307" s="460">
        <v>3150</v>
      </c>
      <c r="L1307" s="463" t="s">
        <v>47</v>
      </c>
      <c r="M1307" s="463"/>
      <c r="N1307" s="463"/>
      <c r="O1307" s="462"/>
    </row>
    <row r="1308" hidden="1" customHeight="1" spans="1:15">
      <c r="A1308" s="446">
        <v>1157</v>
      </c>
      <c r="B1308" s="446" t="s">
        <v>346</v>
      </c>
      <c r="C1308" s="446" t="s">
        <v>700</v>
      </c>
      <c r="D1308" s="446" t="s">
        <v>701</v>
      </c>
      <c r="E1308" s="450" t="s">
        <v>1481</v>
      </c>
      <c r="F1308" s="449" t="s">
        <v>403</v>
      </c>
      <c r="G1308" s="450" t="s">
        <v>404</v>
      </c>
      <c r="H1308" s="450">
        <v>20</v>
      </c>
      <c r="I1308" s="450" t="s">
        <v>1343</v>
      </c>
      <c r="J1308" s="459">
        <v>18</v>
      </c>
      <c r="K1308" s="460">
        <v>360</v>
      </c>
      <c r="L1308" s="463" t="s">
        <v>47</v>
      </c>
      <c r="M1308" s="463"/>
      <c r="N1308" s="463"/>
      <c r="O1308" s="462"/>
    </row>
    <row r="1309" hidden="1" customHeight="1" spans="1:15">
      <c r="A1309" s="446">
        <v>1158</v>
      </c>
      <c r="B1309" s="446" t="s">
        <v>346</v>
      </c>
      <c r="C1309" s="446" t="s">
        <v>700</v>
      </c>
      <c r="D1309" s="446" t="s">
        <v>701</v>
      </c>
      <c r="E1309" s="450" t="s">
        <v>1482</v>
      </c>
      <c r="F1309" s="449" t="s">
        <v>403</v>
      </c>
      <c r="G1309" s="450" t="s">
        <v>404</v>
      </c>
      <c r="H1309" s="450">
        <v>20</v>
      </c>
      <c r="I1309" s="450" t="s">
        <v>1343</v>
      </c>
      <c r="J1309" s="459">
        <v>18</v>
      </c>
      <c r="K1309" s="460">
        <v>360</v>
      </c>
      <c r="L1309" s="463" t="s">
        <v>47</v>
      </c>
      <c r="M1309" s="463"/>
      <c r="N1309" s="463"/>
      <c r="O1309" s="462"/>
    </row>
    <row r="1310" hidden="1" customHeight="1" spans="1:15">
      <c r="A1310" s="446">
        <v>1159</v>
      </c>
      <c r="B1310" s="446" t="s">
        <v>346</v>
      </c>
      <c r="C1310" s="446" t="s">
        <v>700</v>
      </c>
      <c r="D1310" s="446" t="s">
        <v>701</v>
      </c>
      <c r="E1310" s="450" t="s">
        <v>1483</v>
      </c>
      <c r="F1310" s="449" t="s">
        <v>403</v>
      </c>
      <c r="G1310" s="450" t="s">
        <v>404</v>
      </c>
      <c r="H1310" s="450">
        <v>20</v>
      </c>
      <c r="I1310" s="450" t="s">
        <v>1343</v>
      </c>
      <c r="J1310" s="459">
        <v>18</v>
      </c>
      <c r="K1310" s="460">
        <v>360</v>
      </c>
      <c r="L1310" s="463" t="s">
        <v>47</v>
      </c>
      <c r="M1310" s="463"/>
      <c r="N1310" s="463"/>
      <c r="O1310" s="462"/>
    </row>
    <row r="1311" hidden="1" customHeight="1" spans="1:15">
      <c r="A1311" s="446">
        <v>1160</v>
      </c>
      <c r="B1311" s="446" t="s">
        <v>346</v>
      </c>
      <c r="C1311" s="446" t="s">
        <v>700</v>
      </c>
      <c r="D1311" s="446" t="s">
        <v>701</v>
      </c>
      <c r="E1311" s="450" t="s">
        <v>1484</v>
      </c>
      <c r="F1311" s="449" t="s">
        <v>403</v>
      </c>
      <c r="G1311" s="450" t="s">
        <v>404</v>
      </c>
      <c r="H1311" s="450">
        <v>3</v>
      </c>
      <c r="I1311" s="450" t="s">
        <v>70</v>
      </c>
      <c r="J1311" s="459">
        <v>550</v>
      </c>
      <c r="K1311" s="460">
        <v>1650</v>
      </c>
      <c r="L1311" s="463" t="s">
        <v>47</v>
      </c>
      <c r="M1311" s="463"/>
      <c r="N1311" s="463"/>
      <c r="O1311" s="462"/>
    </row>
    <row r="1312" hidden="1" customHeight="1" spans="1:15">
      <c r="A1312" s="446">
        <v>1161</v>
      </c>
      <c r="B1312" s="446" t="s">
        <v>346</v>
      </c>
      <c r="C1312" s="446" t="s">
        <v>700</v>
      </c>
      <c r="D1312" s="446" t="s">
        <v>701</v>
      </c>
      <c r="E1312" s="450" t="s">
        <v>1485</v>
      </c>
      <c r="F1312" s="449" t="s">
        <v>403</v>
      </c>
      <c r="G1312" s="450" t="s">
        <v>404</v>
      </c>
      <c r="H1312" s="450">
        <v>20</v>
      </c>
      <c r="I1312" s="450" t="s">
        <v>256</v>
      </c>
      <c r="J1312" s="459">
        <v>34.5</v>
      </c>
      <c r="K1312" s="460">
        <v>690</v>
      </c>
      <c r="L1312" s="463" t="s">
        <v>47</v>
      </c>
      <c r="M1312" s="463"/>
      <c r="N1312" s="463"/>
      <c r="O1312" s="462"/>
    </row>
    <row r="1313" hidden="1" customHeight="1" spans="1:15">
      <c r="A1313" s="446">
        <v>1162</v>
      </c>
      <c r="B1313" s="446" t="s">
        <v>346</v>
      </c>
      <c r="C1313" s="446" t="s">
        <v>700</v>
      </c>
      <c r="D1313" s="446" t="s">
        <v>701</v>
      </c>
      <c r="E1313" s="450" t="s">
        <v>1485</v>
      </c>
      <c r="F1313" s="449" t="s">
        <v>403</v>
      </c>
      <c r="G1313" s="450" t="s">
        <v>404</v>
      </c>
      <c r="H1313" s="450">
        <v>20</v>
      </c>
      <c r="I1313" s="450" t="s">
        <v>256</v>
      </c>
      <c r="J1313" s="459">
        <v>34.5</v>
      </c>
      <c r="K1313" s="460">
        <v>690</v>
      </c>
      <c r="L1313" s="463" t="s">
        <v>47</v>
      </c>
      <c r="M1313" s="463"/>
      <c r="N1313" s="463"/>
      <c r="O1313" s="462"/>
    </row>
    <row r="1314" hidden="1" customHeight="1" spans="1:15">
      <c r="A1314" s="446">
        <v>1163</v>
      </c>
      <c r="B1314" s="446" t="s">
        <v>346</v>
      </c>
      <c r="C1314" s="446" t="s">
        <v>700</v>
      </c>
      <c r="D1314" s="446" t="s">
        <v>701</v>
      </c>
      <c r="E1314" s="450" t="s">
        <v>1485</v>
      </c>
      <c r="F1314" s="449" t="s">
        <v>403</v>
      </c>
      <c r="G1314" s="450" t="s">
        <v>404</v>
      </c>
      <c r="H1314" s="450">
        <v>20</v>
      </c>
      <c r="I1314" s="450" t="s">
        <v>256</v>
      </c>
      <c r="J1314" s="459">
        <v>28.5</v>
      </c>
      <c r="K1314" s="460">
        <v>570</v>
      </c>
      <c r="L1314" s="463" t="s">
        <v>47</v>
      </c>
      <c r="M1314" s="463"/>
      <c r="N1314" s="463"/>
      <c r="O1314" s="462"/>
    </row>
    <row r="1315" hidden="1" customHeight="1" spans="1:15">
      <c r="A1315" s="446">
        <v>1164</v>
      </c>
      <c r="B1315" s="446" t="s">
        <v>346</v>
      </c>
      <c r="C1315" s="446" t="s">
        <v>700</v>
      </c>
      <c r="D1315" s="446" t="s">
        <v>701</v>
      </c>
      <c r="E1315" s="450" t="s">
        <v>1485</v>
      </c>
      <c r="F1315" s="449" t="s">
        <v>403</v>
      </c>
      <c r="G1315" s="450" t="s">
        <v>404</v>
      </c>
      <c r="H1315" s="450">
        <v>20</v>
      </c>
      <c r="I1315" s="450" t="s">
        <v>256</v>
      </c>
      <c r="J1315" s="459">
        <v>20</v>
      </c>
      <c r="K1315" s="460">
        <v>400</v>
      </c>
      <c r="L1315" s="463" t="s">
        <v>47</v>
      </c>
      <c r="M1315" s="463"/>
      <c r="N1315" s="463"/>
      <c r="O1315" s="462"/>
    </row>
    <row r="1316" hidden="1" customHeight="1" spans="1:15">
      <c r="A1316" s="446">
        <v>1165</v>
      </c>
      <c r="B1316" s="446" t="s">
        <v>346</v>
      </c>
      <c r="C1316" s="446" t="s">
        <v>700</v>
      </c>
      <c r="D1316" s="446" t="s">
        <v>701</v>
      </c>
      <c r="E1316" s="450" t="s">
        <v>1486</v>
      </c>
      <c r="F1316" s="449" t="s">
        <v>403</v>
      </c>
      <c r="G1316" s="450" t="s">
        <v>404</v>
      </c>
      <c r="H1316" s="450">
        <v>10</v>
      </c>
      <c r="I1316" s="450" t="s">
        <v>135</v>
      </c>
      <c r="J1316" s="459">
        <v>192</v>
      </c>
      <c r="K1316" s="460">
        <v>1920</v>
      </c>
      <c r="L1316" s="463" t="s">
        <v>47</v>
      </c>
      <c r="M1316" s="463"/>
      <c r="N1316" s="463"/>
      <c r="O1316" s="462"/>
    </row>
    <row r="1317" hidden="1" customHeight="1" spans="1:15">
      <c r="A1317" s="446">
        <v>1166</v>
      </c>
      <c r="B1317" s="446" t="s">
        <v>346</v>
      </c>
      <c r="C1317" s="446" t="s">
        <v>700</v>
      </c>
      <c r="D1317" s="446" t="s">
        <v>701</v>
      </c>
      <c r="E1317" s="450" t="s">
        <v>1487</v>
      </c>
      <c r="F1317" s="449" t="s">
        <v>403</v>
      </c>
      <c r="G1317" s="450" t="s">
        <v>404</v>
      </c>
      <c r="H1317" s="450">
        <v>10</v>
      </c>
      <c r="I1317" s="450" t="s">
        <v>135</v>
      </c>
      <c r="J1317" s="459">
        <v>192</v>
      </c>
      <c r="K1317" s="460">
        <v>1920</v>
      </c>
      <c r="L1317" s="463" t="s">
        <v>47</v>
      </c>
      <c r="M1317" s="463"/>
      <c r="N1317" s="463"/>
      <c r="O1317" s="462"/>
    </row>
    <row r="1318" hidden="1" customHeight="1" spans="1:15">
      <c r="A1318" s="446">
        <v>1167</v>
      </c>
      <c r="B1318" s="446" t="s">
        <v>346</v>
      </c>
      <c r="C1318" s="446" t="s">
        <v>700</v>
      </c>
      <c r="D1318" s="446" t="s">
        <v>701</v>
      </c>
      <c r="E1318" s="450" t="s">
        <v>1488</v>
      </c>
      <c r="F1318" s="449" t="s">
        <v>403</v>
      </c>
      <c r="G1318" s="450" t="s">
        <v>404</v>
      </c>
      <c r="H1318" s="450">
        <v>10</v>
      </c>
      <c r="I1318" s="450" t="s">
        <v>1068</v>
      </c>
      <c r="J1318" s="459">
        <v>72</v>
      </c>
      <c r="K1318" s="460">
        <v>720</v>
      </c>
      <c r="L1318" s="463" t="s">
        <v>47</v>
      </c>
      <c r="M1318" s="463"/>
      <c r="N1318" s="463"/>
      <c r="O1318" s="462"/>
    </row>
    <row r="1319" hidden="1" customHeight="1" spans="1:15">
      <c r="A1319" s="446">
        <v>1168</v>
      </c>
      <c r="B1319" s="446" t="s">
        <v>346</v>
      </c>
      <c r="C1319" s="446" t="s">
        <v>700</v>
      </c>
      <c r="D1319" s="446" t="s">
        <v>701</v>
      </c>
      <c r="E1319" s="450" t="s">
        <v>1489</v>
      </c>
      <c r="F1319" s="449" t="s">
        <v>403</v>
      </c>
      <c r="G1319" s="450" t="s">
        <v>404</v>
      </c>
      <c r="H1319" s="450">
        <v>5</v>
      </c>
      <c r="I1319" s="450" t="s">
        <v>1068</v>
      </c>
      <c r="J1319" s="459">
        <v>187.2</v>
      </c>
      <c r="K1319" s="460">
        <v>936</v>
      </c>
      <c r="L1319" s="463" t="s">
        <v>47</v>
      </c>
      <c r="M1319" s="463"/>
      <c r="N1319" s="463"/>
      <c r="O1319" s="462"/>
    </row>
    <row r="1320" hidden="1" customHeight="1" spans="1:15">
      <c r="A1320" s="446">
        <v>1169</v>
      </c>
      <c r="B1320" s="446" t="s">
        <v>346</v>
      </c>
      <c r="C1320" s="446" t="s">
        <v>700</v>
      </c>
      <c r="D1320" s="446" t="s">
        <v>701</v>
      </c>
      <c r="E1320" s="450" t="s">
        <v>1490</v>
      </c>
      <c r="F1320" s="449" t="s">
        <v>403</v>
      </c>
      <c r="G1320" s="450" t="s">
        <v>404</v>
      </c>
      <c r="H1320" s="450">
        <v>20</v>
      </c>
      <c r="I1320" s="450" t="s">
        <v>703</v>
      </c>
      <c r="J1320" s="459">
        <v>43.2</v>
      </c>
      <c r="K1320" s="460">
        <v>864</v>
      </c>
      <c r="L1320" s="463" t="s">
        <v>47</v>
      </c>
      <c r="M1320" s="463"/>
      <c r="N1320" s="463"/>
      <c r="O1320" s="462"/>
    </row>
    <row r="1321" hidden="1" customHeight="1" spans="1:15">
      <c r="A1321" s="446">
        <v>1170</v>
      </c>
      <c r="B1321" s="446" t="s">
        <v>346</v>
      </c>
      <c r="C1321" s="446" t="s">
        <v>700</v>
      </c>
      <c r="D1321" s="446" t="s">
        <v>701</v>
      </c>
      <c r="E1321" s="450" t="s">
        <v>1491</v>
      </c>
      <c r="F1321" s="449" t="s">
        <v>403</v>
      </c>
      <c r="G1321" s="450" t="s">
        <v>404</v>
      </c>
      <c r="H1321" s="450">
        <v>20</v>
      </c>
      <c r="I1321" s="450" t="s">
        <v>863</v>
      </c>
      <c r="J1321" s="459">
        <v>24</v>
      </c>
      <c r="K1321" s="460">
        <v>480</v>
      </c>
      <c r="L1321" s="463" t="s">
        <v>47</v>
      </c>
      <c r="M1321" s="463"/>
      <c r="N1321" s="463"/>
      <c r="O1321" s="462"/>
    </row>
    <row r="1322" hidden="1" customHeight="1" spans="1:15">
      <c r="A1322" s="446">
        <v>1171</v>
      </c>
      <c r="B1322" s="446" t="s">
        <v>346</v>
      </c>
      <c r="C1322" s="446" t="s">
        <v>700</v>
      </c>
      <c r="D1322" s="446" t="s">
        <v>701</v>
      </c>
      <c r="E1322" s="450" t="s">
        <v>1492</v>
      </c>
      <c r="F1322" s="449" t="s">
        <v>403</v>
      </c>
      <c r="G1322" s="450" t="s">
        <v>404</v>
      </c>
      <c r="H1322" s="450">
        <v>5</v>
      </c>
      <c r="I1322" s="450" t="s">
        <v>70</v>
      </c>
      <c r="J1322" s="459">
        <v>150</v>
      </c>
      <c r="K1322" s="460">
        <v>750</v>
      </c>
      <c r="L1322" s="463" t="s">
        <v>47</v>
      </c>
      <c r="M1322" s="463"/>
      <c r="N1322" s="463"/>
      <c r="O1322" s="462"/>
    </row>
    <row r="1323" hidden="1" customHeight="1" spans="1:15">
      <c r="A1323" s="446">
        <v>1172</v>
      </c>
      <c r="B1323" s="446" t="s">
        <v>346</v>
      </c>
      <c r="C1323" s="446" t="s">
        <v>700</v>
      </c>
      <c r="D1323" s="446" t="s">
        <v>701</v>
      </c>
      <c r="E1323" s="450" t="s">
        <v>1493</v>
      </c>
      <c r="F1323" s="449" t="s">
        <v>403</v>
      </c>
      <c r="G1323" s="450" t="s">
        <v>404</v>
      </c>
      <c r="H1323" s="450">
        <v>20</v>
      </c>
      <c r="I1323" s="450" t="s">
        <v>101</v>
      </c>
      <c r="J1323" s="459">
        <v>22</v>
      </c>
      <c r="K1323" s="460">
        <v>440</v>
      </c>
      <c r="L1323" s="463" t="s">
        <v>47</v>
      </c>
      <c r="M1323" s="463"/>
      <c r="N1323" s="463"/>
      <c r="O1323" s="462"/>
    </row>
    <row r="1324" hidden="1" customHeight="1" spans="1:15">
      <c r="A1324" s="446">
        <v>1173</v>
      </c>
      <c r="B1324" s="446" t="s">
        <v>346</v>
      </c>
      <c r="C1324" s="446" t="s">
        <v>700</v>
      </c>
      <c r="D1324" s="446" t="s">
        <v>701</v>
      </c>
      <c r="E1324" s="450" t="s">
        <v>1494</v>
      </c>
      <c r="F1324" s="449" t="s">
        <v>403</v>
      </c>
      <c r="G1324" s="450" t="s">
        <v>404</v>
      </c>
      <c r="H1324" s="450">
        <v>5</v>
      </c>
      <c r="I1324" s="450" t="s">
        <v>101</v>
      </c>
      <c r="J1324" s="459">
        <v>330</v>
      </c>
      <c r="K1324" s="460">
        <v>1650</v>
      </c>
      <c r="L1324" s="463" t="s">
        <v>47</v>
      </c>
      <c r="M1324" s="463"/>
      <c r="N1324" s="463"/>
      <c r="O1324" s="462"/>
    </row>
    <row r="1325" hidden="1" customHeight="1" spans="1:15">
      <c r="A1325" s="446">
        <v>1174</v>
      </c>
      <c r="B1325" s="446" t="s">
        <v>346</v>
      </c>
      <c r="C1325" s="446" t="s">
        <v>700</v>
      </c>
      <c r="D1325" s="446" t="s">
        <v>701</v>
      </c>
      <c r="E1325" s="450" t="s">
        <v>1495</v>
      </c>
      <c r="F1325" s="449" t="s">
        <v>403</v>
      </c>
      <c r="G1325" s="450" t="s">
        <v>404</v>
      </c>
      <c r="H1325" s="450">
        <v>30</v>
      </c>
      <c r="I1325" s="450" t="s">
        <v>745</v>
      </c>
      <c r="J1325" s="459">
        <v>3</v>
      </c>
      <c r="K1325" s="460">
        <v>90</v>
      </c>
      <c r="L1325" s="463" t="s">
        <v>47</v>
      </c>
      <c r="M1325" s="463"/>
      <c r="N1325" s="463"/>
      <c r="O1325" s="462"/>
    </row>
    <row r="1326" hidden="1" customHeight="1" spans="1:15">
      <c r="A1326" s="446">
        <v>1175</v>
      </c>
      <c r="B1326" s="446" t="s">
        <v>346</v>
      </c>
      <c r="C1326" s="446" t="s">
        <v>700</v>
      </c>
      <c r="D1326" s="446" t="s">
        <v>701</v>
      </c>
      <c r="E1326" s="450" t="s">
        <v>1496</v>
      </c>
      <c r="F1326" s="449" t="s">
        <v>403</v>
      </c>
      <c r="G1326" s="450" t="s">
        <v>404</v>
      </c>
      <c r="H1326" s="450">
        <v>10</v>
      </c>
      <c r="I1326" s="450" t="s">
        <v>101</v>
      </c>
      <c r="J1326" s="459">
        <v>82</v>
      </c>
      <c r="K1326" s="460">
        <v>820</v>
      </c>
      <c r="L1326" s="463" t="s">
        <v>47</v>
      </c>
      <c r="M1326" s="463"/>
      <c r="N1326" s="463"/>
      <c r="O1326" s="462"/>
    </row>
    <row r="1327" hidden="1" customHeight="1" spans="1:15">
      <c r="A1327" s="446">
        <v>1176</v>
      </c>
      <c r="B1327" s="446" t="s">
        <v>346</v>
      </c>
      <c r="C1327" s="446" t="s">
        <v>700</v>
      </c>
      <c r="D1327" s="446" t="s">
        <v>701</v>
      </c>
      <c r="E1327" s="450" t="s">
        <v>1497</v>
      </c>
      <c r="F1327" s="449" t="s">
        <v>403</v>
      </c>
      <c r="G1327" s="450" t="s">
        <v>404</v>
      </c>
      <c r="H1327" s="450">
        <v>10</v>
      </c>
      <c r="I1327" s="450" t="s">
        <v>1498</v>
      </c>
      <c r="J1327" s="459">
        <v>32</v>
      </c>
      <c r="K1327" s="460">
        <v>320</v>
      </c>
      <c r="L1327" s="463" t="s">
        <v>47</v>
      </c>
      <c r="M1327" s="463"/>
      <c r="N1327" s="463"/>
      <c r="O1327" s="462"/>
    </row>
    <row r="1328" hidden="1" customHeight="1" spans="1:15">
      <c r="A1328" s="446">
        <v>1177</v>
      </c>
      <c r="B1328" s="446" t="s">
        <v>346</v>
      </c>
      <c r="C1328" s="446" t="s">
        <v>700</v>
      </c>
      <c r="D1328" s="446" t="s">
        <v>701</v>
      </c>
      <c r="E1328" s="450" t="s">
        <v>1499</v>
      </c>
      <c r="F1328" s="449" t="s">
        <v>403</v>
      </c>
      <c r="G1328" s="450" t="s">
        <v>404</v>
      </c>
      <c r="H1328" s="450">
        <v>5</v>
      </c>
      <c r="I1328" s="450" t="s">
        <v>135</v>
      </c>
      <c r="J1328" s="459">
        <v>185</v>
      </c>
      <c r="K1328" s="460">
        <v>925</v>
      </c>
      <c r="L1328" s="463" t="s">
        <v>47</v>
      </c>
      <c r="M1328" s="463"/>
      <c r="N1328" s="463"/>
      <c r="O1328" s="462"/>
    </row>
    <row r="1329" hidden="1" customHeight="1" spans="1:15">
      <c r="A1329" s="446">
        <v>1178</v>
      </c>
      <c r="B1329" s="446" t="s">
        <v>346</v>
      </c>
      <c r="C1329" s="446" t="s">
        <v>700</v>
      </c>
      <c r="D1329" s="446" t="s">
        <v>701</v>
      </c>
      <c r="E1329" s="450" t="s">
        <v>1500</v>
      </c>
      <c r="F1329" s="449" t="s">
        <v>403</v>
      </c>
      <c r="G1329" s="450" t="s">
        <v>404</v>
      </c>
      <c r="H1329" s="450">
        <v>10</v>
      </c>
      <c r="I1329" s="450" t="s">
        <v>101</v>
      </c>
      <c r="J1329" s="459">
        <v>48</v>
      </c>
      <c r="K1329" s="460">
        <v>480</v>
      </c>
      <c r="L1329" s="463" t="s">
        <v>47</v>
      </c>
      <c r="M1329" s="463"/>
      <c r="N1329" s="463"/>
      <c r="O1329" s="462"/>
    </row>
    <row r="1330" hidden="1" customHeight="1" spans="1:15">
      <c r="A1330" s="446">
        <v>1179</v>
      </c>
      <c r="B1330" s="446" t="s">
        <v>346</v>
      </c>
      <c r="C1330" s="446" t="s">
        <v>700</v>
      </c>
      <c r="D1330" s="446" t="s">
        <v>701</v>
      </c>
      <c r="E1330" s="450" t="s">
        <v>1501</v>
      </c>
      <c r="F1330" s="449" t="s">
        <v>403</v>
      </c>
      <c r="G1330" s="450" t="s">
        <v>404</v>
      </c>
      <c r="H1330" s="450">
        <v>10</v>
      </c>
      <c r="I1330" s="450" t="s">
        <v>135</v>
      </c>
      <c r="J1330" s="459">
        <v>68</v>
      </c>
      <c r="K1330" s="460">
        <v>680</v>
      </c>
      <c r="L1330" s="463" t="s">
        <v>47</v>
      </c>
      <c r="M1330" s="463"/>
      <c r="N1330" s="463"/>
      <c r="O1330" s="462"/>
    </row>
    <row r="1331" hidden="1" customHeight="1" spans="1:15">
      <c r="A1331" s="446">
        <v>1180</v>
      </c>
      <c r="B1331" s="446" t="s">
        <v>346</v>
      </c>
      <c r="C1331" s="446" t="s">
        <v>700</v>
      </c>
      <c r="D1331" s="446" t="s">
        <v>701</v>
      </c>
      <c r="E1331" s="450" t="s">
        <v>1502</v>
      </c>
      <c r="F1331" s="449" t="s">
        <v>403</v>
      </c>
      <c r="G1331" s="450" t="s">
        <v>404</v>
      </c>
      <c r="H1331" s="450">
        <v>5</v>
      </c>
      <c r="I1331" s="450" t="s">
        <v>863</v>
      </c>
      <c r="J1331" s="459">
        <v>380</v>
      </c>
      <c r="K1331" s="460">
        <v>1900</v>
      </c>
      <c r="L1331" s="463" t="s">
        <v>47</v>
      </c>
      <c r="M1331" s="463"/>
      <c r="N1331" s="463"/>
      <c r="O1331" s="462"/>
    </row>
    <row r="1332" hidden="1" customHeight="1" spans="1:15">
      <c r="A1332" s="446">
        <v>1181</v>
      </c>
      <c r="B1332" s="446" t="s">
        <v>346</v>
      </c>
      <c r="C1332" s="446" t="s">
        <v>700</v>
      </c>
      <c r="D1332" s="446" t="s">
        <v>701</v>
      </c>
      <c r="E1332" s="450" t="s">
        <v>1503</v>
      </c>
      <c r="F1332" s="449" t="s">
        <v>403</v>
      </c>
      <c r="G1332" s="450" t="s">
        <v>404</v>
      </c>
      <c r="H1332" s="450">
        <v>5</v>
      </c>
      <c r="I1332" s="450" t="s">
        <v>101</v>
      </c>
      <c r="J1332" s="459">
        <v>300</v>
      </c>
      <c r="K1332" s="460">
        <v>1500</v>
      </c>
      <c r="L1332" s="463" t="s">
        <v>47</v>
      </c>
      <c r="M1332" s="463"/>
      <c r="N1332" s="463"/>
      <c r="O1332" s="462"/>
    </row>
    <row r="1333" hidden="1" customHeight="1" spans="1:15">
      <c r="A1333" s="446">
        <v>1182</v>
      </c>
      <c r="B1333" s="446" t="s">
        <v>346</v>
      </c>
      <c r="C1333" s="446" t="s">
        <v>700</v>
      </c>
      <c r="D1333" s="446" t="s">
        <v>701</v>
      </c>
      <c r="E1333" s="450" t="s">
        <v>1504</v>
      </c>
      <c r="F1333" s="449" t="s">
        <v>403</v>
      </c>
      <c r="G1333" s="450" t="s">
        <v>404</v>
      </c>
      <c r="H1333" s="450">
        <v>20</v>
      </c>
      <c r="I1333" s="450" t="s">
        <v>101</v>
      </c>
      <c r="J1333" s="459">
        <v>25.3</v>
      </c>
      <c r="K1333" s="460">
        <v>506</v>
      </c>
      <c r="L1333" s="463" t="s">
        <v>47</v>
      </c>
      <c r="M1333" s="463"/>
      <c r="N1333" s="463"/>
      <c r="O1333" s="462"/>
    </row>
    <row r="1334" hidden="1" customHeight="1" spans="1:15">
      <c r="A1334" s="446">
        <v>1183</v>
      </c>
      <c r="B1334" s="446" t="s">
        <v>346</v>
      </c>
      <c r="C1334" s="446" t="s">
        <v>700</v>
      </c>
      <c r="D1334" s="446" t="s">
        <v>701</v>
      </c>
      <c r="E1334" s="450" t="s">
        <v>1505</v>
      </c>
      <c r="F1334" s="449" t="s">
        <v>403</v>
      </c>
      <c r="G1334" s="450" t="s">
        <v>404</v>
      </c>
      <c r="H1334" s="450">
        <v>10</v>
      </c>
      <c r="I1334" s="450" t="s">
        <v>703</v>
      </c>
      <c r="J1334" s="459">
        <v>786</v>
      </c>
      <c r="K1334" s="460">
        <v>7860</v>
      </c>
      <c r="L1334" s="463" t="s">
        <v>47</v>
      </c>
      <c r="M1334" s="463"/>
      <c r="N1334" s="463"/>
      <c r="O1334" s="462"/>
    </row>
    <row r="1335" hidden="1" customHeight="1" spans="1:15">
      <c r="A1335" s="446">
        <v>1184</v>
      </c>
      <c r="B1335" s="446" t="s">
        <v>346</v>
      </c>
      <c r="C1335" s="446" t="s">
        <v>700</v>
      </c>
      <c r="D1335" s="446" t="s">
        <v>701</v>
      </c>
      <c r="E1335" s="450" t="s">
        <v>1506</v>
      </c>
      <c r="F1335" s="449" t="s">
        <v>403</v>
      </c>
      <c r="G1335" s="450" t="s">
        <v>404</v>
      </c>
      <c r="H1335" s="450">
        <v>20</v>
      </c>
      <c r="I1335" s="450" t="s">
        <v>840</v>
      </c>
      <c r="J1335" s="459">
        <v>10</v>
      </c>
      <c r="K1335" s="460">
        <v>200</v>
      </c>
      <c r="L1335" s="463" t="s">
        <v>47</v>
      </c>
      <c r="M1335" s="463"/>
      <c r="N1335" s="463"/>
      <c r="O1335" s="462"/>
    </row>
    <row r="1336" hidden="1" customHeight="1" spans="1:15">
      <c r="A1336" s="446">
        <v>1185</v>
      </c>
      <c r="B1336" s="446" t="s">
        <v>346</v>
      </c>
      <c r="C1336" s="446" t="s">
        <v>700</v>
      </c>
      <c r="D1336" s="446" t="s">
        <v>701</v>
      </c>
      <c r="E1336" s="450" t="s">
        <v>1155</v>
      </c>
      <c r="F1336" s="449" t="s">
        <v>403</v>
      </c>
      <c r="G1336" s="450" t="s">
        <v>404</v>
      </c>
      <c r="H1336" s="450">
        <v>2</v>
      </c>
      <c r="I1336" s="450" t="s">
        <v>101</v>
      </c>
      <c r="J1336" s="459">
        <v>256</v>
      </c>
      <c r="K1336" s="460">
        <v>512</v>
      </c>
      <c r="L1336" s="463" t="s">
        <v>47</v>
      </c>
      <c r="M1336" s="463"/>
      <c r="N1336" s="463"/>
      <c r="O1336" s="462"/>
    </row>
    <row r="1337" hidden="1" customHeight="1" spans="1:15">
      <c r="A1337" s="446">
        <v>1186</v>
      </c>
      <c r="B1337" s="446" t="s">
        <v>346</v>
      </c>
      <c r="C1337" s="446" t="s">
        <v>700</v>
      </c>
      <c r="D1337" s="446" t="s">
        <v>701</v>
      </c>
      <c r="E1337" s="450" t="s">
        <v>1507</v>
      </c>
      <c r="F1337" s="449" t="s">
        <v>403</v>
      </c>
      <c r="G1337" s="450" t="s">
        <v>404</v>
      </c>
      <c r="H1337" s="450">
        <v>10</v>
      </c>
      <c r="I1337" s="450" t="s">
        <v>704</v>
      </c>
      <c r="J1337" s="459">
        <v>48</v>
      </c>
      <c r="K1337" s="460">
        <v>480</v>
      </c>
      <c r="L1337" s="463" t="s">
        <v>47</v>
      </c>
      <c r="M1337" s="463"/>
      <c r="N1337" s="463"/>
      <c r="O1337" s="462"/>
    </row>
    <row r="1338" hidden="1" customHeight="1" spans="1:15">
      <c r="A1338" s="446">
        <v>1187</v>
      </c>
      <c r="B1338" s="446" t="s">
        <v>346</v>
      </c>
      <c r="C1338" s="446" t="s">
        <v>700</v>
      </c>
      <c r="D1338" s="446" t="s">
        <v>701</v>
      </c>
      <c r="E1338" s="450" t="s">
        <v>1508</v>
      </c>
      <c r="F1338" s="449" t="s">
        <v>403</v>
      </c>
      <c r="G1338" s="450" t="s">
        <v>404</v>
      </c>
      <c r="H1338" s="450">
        <v>5</v>
      </c>
      <c r="I1338" s="450" t="s">
        <v>221</v>
      </c>
      <c r="J1338" s="459">
        <v>180</v>
      </c>
      <c r="K1338" s="460">
        <v>900</v>
      </c>
      <c r="L1338" s="463" t="s">
        <v>47</v>
      </c>
      <c r="M1338" s="463"/>
      <c r="N1338" s="463"/>
      <c r="O1338" s="462"/>
    </row>
    <row r="1339" hidden="1" customHeight="1" spans="1:15">
      <c r="A1339" s="446">
        <v>1188</v>
      </c>
      <c r="B1339" s="446" t="s">
        <v>346</v>
      </c>
      <c r="C1339" s="446" t="s">
        <v>700</v>
      </c>
      <c r="D1339" s="446" t="s">
        <v>701</v>
      </c>
      <c r="E1339" s="450" t="s">
        <v>1509</v>
      </c>
      <c r="F1339" s="449" t="s">
        <v>403</v>
      </c>
      <c r="G1339" s="450" t="s">
        <v>404</v>
      </c>
      <c r="H1339" s="450">
        <v>20</v>
      </c>
      <c r="I1339" s="450" t="s">
        <v>840</v>
      </c>
      <c r="J1339" s="459">
        <v>25</v>
      </c>
      <c r="K1339" s="460">
        <v>500</v>
      </c>
      <c r="L1339" s="463" t="s">
        <v>47</v>
      </c>
      <c r="M1339" s="463"/>
      <c r="N1339" s="463"/>
      <c r="O1339" s="462"/>
    </row>
    <row r="1340" hidden="1" customHeight="1" spans="1:15">
      <c r="A1340" s="446">
        <v>1189</v>
      </c>
      <c r="B1340" s="446" t="s">
        <v>346</v>
      </c>
      <c r="C1340" s="446" t="s">
        <v>700</v>
      </c>
      <c r="D1340" s="446" t="s">
        <v>701</v>
      </c>
      <c r="E1340" s="450" t="s">
        <v>1510</v>
      </c>
      <c r="F1340" s="449" t="s">
        <v>403</v>
      </c>
      <c r="G1340" s="450" t="s">
        <v>404</v>
      </c>
      <c r="H1340" s="450">
        <v>1</v>
      </c>
      <c r="I1340" s="450" t="s">
        <v>256</v>
      </c>
      <c r="J1340" s="459">
        <v>1440</v>
      </c>
      <c r="K1340" s="460">
        <v>1440</v>
      </c>
      <c r="L1340" s="463" t="s">
        <v>47</v>
      </c>
      <c r="M1340" s="463"/>
      <c r="N1340" s="463"/>
      <c r="O1340" s="462"/>
    </row>
    <row r="1341" hidden="1" customHeight="1" spans="1:15">
      <c r="A1341" s="446">
        <v>1190</v>
      </c>
      <c r="B1341" s="446" t="s">
        <v>346</v>
      </c>
      <c r="C1341" s="446" t="s">
        <v>700</v>
      </c>
      <c r="D1341" s="446" t="s">
        <v>701</v>
      </c>
      <c r="E1341" s="450" t="s">
        <v>1511</v>
      </c>
      <c r="F1341" s="449" t="s">
        <v>403</v>
      </c>
      <c r="G1341" s="450" t="s">
        <v>404</v>
      </c>
      <c r="H1341" s="450">
        <v>30</v>
      </c>
      <c r="I1341" s="450" t="s">
        <v>101</v>
      </c>
      <c r="J1341" s="459">
        <v>2.4</v>
      </c>
      <c r="K1341" s="460">
        <v>72</v>
      </c>
      <c r="L1341" s="463" t="s">
        <v>47</v>
      </c>
      <c r="M1341" s="463"/>
      <c r="N1341" s="463"/>
      <c r="O1341" s="462"/>
    </row>
    <row r="1342" hidden="1" customHeight="1" spans="1:15">
      <c r="A1342" s="446">
        <v>1191</v>
      </c>
      <c r="B1342" s="446" t="s">
        <v>346</v>
      </c>
      <c r="C1342" s="446" t="s">
        <v>700</v>
      </c>
      <c r="D1342" s="446" t="s">
        <v>701</v>
      </c>
      <c r="E1342" s="450" t="s">
        <v>1512</v>
      </c>
      <c r="F1342" s="449" t="s">
        <v>403</v>
      </c>
      <c r="G1342" s="450" t="s">
        <v>404</v>
      </c>
      <c r="H1342" s="450">
        <v>2</v>
      </c>
      <c r="I1342" s="450" t="s">
        <v>135</v>
      </c>
      <c r="J1342" s="459">
        <v>1350</v>
      </c>
      <c r="K1342" s="460">
        <v>2700</v>
      </c>
      <c r="L1342" s="463" t="s">
        <v>47</v>
      </c>
      <c r="M1342" s="463"/>
      <c r="N1342" s="463"/>
      <c r="O1342" s="462"/>
    </row>
    <row r="1343" hidden="1" customHeight="1" spans="1:15">
      <c r="A1343" s="446">
        <v>1192</v>
      </c>
      <c r="B1343" s="446" t="s">
        <v>346</v>
      </c>
      <c r="C1343" s="446" t="s">
        <v>700</v>
      </c>
      <c r="D1343" s="446" t="s">
        <v>701</v>
      </c>
      <c r="E1343" s="450" t="s">
        <v>1513</v>
      </c>
      <c r="F1343" s="449" t="s">
        <v>403</v>
      </c>
      <c r="G1343" s="450" t="s">
        <v>404</v>
      </c>
      <c r="H1343" s="450">
        <v>2</v>
      </c>
      <c r="I1343" s="450" t="s">
        <v>135</v>
      </c>
      <c r="J1343" s="459">
        <v>1500</v>
      </c>
      <c r="K1343" s="460">
        <v>3000</v>
      </c>
      <c r="L1343" s="463" t="s">
        <v>47</v>
      </c>
      <c r="M1343" s="463"/>
      <c r="N1343" s="463"/>
      <c r="O1343" s="462"/>
    </row>
    <row r="1344" hidden="1" customHeight="1" spans="1:15">
      <c r="A1344" s="446">
        <v>1193</v>
      </c>
      <c r="B1344" s="446" t="s">
        <v>346</v>
      </c>
      <c r="C1344" s="446" t="s">
        <v>700</v>
      </c>
      <c r="D1344" s="446" t="s">
        <v>701</v>
      </c>
      <c r="E1344" s="450" t="s">
        <v>1514</v>
      </c>
      <c r="F1344" s="449" t="s">
        <v>403</v>
      </c>
      <c r="G1344" s="450" t="s">
        <v>404</v>
      </c>
      <c r="H1344" s="450">
        <v>10</v>
      </c>
      <c r="I1344" s="450" t="s">
        <v>703</v>
      </c>
      <c r="J1344" s="459">
        <v>50</v>
      </c>
      <c r="K1344" s="460">
        <v>500</v>
      </c>
      <c r="L1344" s="463" t="s">
        <v>47</v>
      </c>
      <c r="M1344" s="463"/>
      <c r="N1344" s="463"/>
      <c r="O1344" s="462"/>
    </row>
    <row r="1345" hidden="1" customHeight="1" spans="1:15">
      <c r="A1345" s="446">
        <v>1194</v>
      </c>
      <c r="B1345" s="446" t="s">
        <v>346</v>
      </c>
      <c r="C1345" s="446" t="s">
        <v>700</v>
      </c>
      <c r="D1345" s="446" t="s">
        <v>701</v>
      </c>
      <c r="E1345" s="450" t="s">
        <v>1515</v>
      </c>
      <c r="F1345" s="449" t="s">
        <v>403</v>
      </c>
      <c r="G1345" s="450" t="s">
        <v>404</v>
      </c>
      <c r="H1345" s="450">
        <v>10</v>
      </c>
      <c r="I1345" s="450" t="s">
        <v>105</v>
      </c>
      <c r="J1345" s="459">
        <v>50</v>
      </c>
      <c r="K1345" s="460">
        <v>500</v>
      </c>
      <c r="L1345" s="463" t="s">
        <v>47</v>
      </c>
      <c r="M1345" s="463"/>
      <c r="N1345" s="463"/>
      <c r="O1345" s="462"/>
    </row>
    <row r="1346" hidden="1" customHeight="1" spans="1:15">
      <c r="A1346" s="446">
        <v>1195</v>
      </c>
      <c r="B1346" s="446" t="s">
        <v>346</v>
      </c>
      <c r="C1346" s="446" t="s">
        <v>700</v>
      </c>
      <c r="D1346" s="446" t="s">
        <v>701</v>
      </c>
      <c r="E1346" s="450" t="s">
        <v>1516</v>
      </c>
      <c r="F1346" s="449" t="s">
        <v>403</v>
      </c>
      <c r="G1346" s="450" t="s">
        <v>404</v>
      </c>
      <c r="H1346" s="450">
        <v>10</v>
      </c>
      <c r="I1346" s="450" t="s">
        <v>101</v>
      </c>
      <c r="J1346" s="459">
        <v>55</v>
      </c>
      <c r="K1346" s="460">
        <v>550</v>
      </c>
      <c r="L1346" s="463" t="s">
        <v>47</v>
      </c>
      <c r="M1346" s="463"/>
      <c r="N1346" s="463"/>
      <c r="O1346" s="462"/>
    </row>
    <row r="1347" hidden="1" customHeight="1" spans="1:15">
      <c r="A1347" s="446">
        <v>1196</v>
      </c>
      <c r="B1347" s="446" t="s">
        <v>346</v>
      </c>
      <c r="C1347" s="446" t="s">
        <v>700</v>
      </c>
      <c r="D1347" s="446" t="s">
        <v>701</v>
      </c>
      <c r="E1347" s="450" t="s">
        <v>1517</v>
      </c>
      <c r="F1347" s="449" t="s">
        <v>403</v>
      </c>
      <c r="G1347" s="450" t="s">
        <v>404</v>
      </c>
      <c r="H1347" s="450">
        <v>10</v>
      </c>
      <c r="I1347" s="450" t="s">
        <v>704</v>
      </c>
      <c r="J1347" s="459">
        <v>65</v>
      </c>
      <c r="K1347" s="460">
        <v>650</v>
      </c>
      <c r="L1347" s="463" t="s">
        <v>47</v>
      </c>
      <c r="M1347" s="463"/>
      <c r="N1347" s="463"/>
      <c r="O1347" s="462"/>
    </row>
    <row r="1348" hidden="1" customHeight="1" spans="1:15">
      <c r="A1348" s="446">
        <v>1197</v>
      </c>
      <c r="B1348" s="446" t="s">
        <v>346</v>
      </c>
      <c r="C1348" s="446" t="s">
        <v>700</v>
      </c>
      <c r="D1348" s="446" t="s">
        <v>701</v>
      </c>
      <c r="E1348" s="450" t="s">
        <v>1518</v>
      </c>
      <c r="F1348" s="449" t="s">
        <v>403</v>
      </c>
      <c r="G1348" s="450" t="s">
        <v>404</v>
      </c>
      <c r="H1348" s="450">
        <v>30</v>
      </c>
      <c r="I1348" s="450" t="s">
        <v>101</v>
      </c>
      <c r="J1348" s="459">
        <v>0.8</v>
      </c>
      <c r="K1348" s="460">
        <v>24</v>
      </c>
      <c r="L1348" s="463" t="s">
        <v>47</v>
      </c>
      <c r="M1348" s="463"/>
      <c r="N1348" s="463"/>
      <c r="O1348" s="462"/>
    </row>
    <row r="1349" hidden="1" customHeight="1" spans="1:15">
      <c r="A1349" s="446">
        <v>1198</v>
      </c>
      <c r="B1349" s="446" t="s">
        <v>346</v>
      </c>
      <c r="C1349" s="446" t="s">
        <v>700</v>
      </c>
      <c r="D1349" s="446" t="s">
        <v>701</v>
      </c>
      <c r="E1349" s="450" t="s">
        <v>1519</v>
      </c>
      <c r="F1349" s="449" t="s">
        <v>403</v>
      </c>
      <c r="G1349" s="450" t="s">
        <v>404</v>
      </c>
      <c r="H1349" s="450">
        <v>5</v>
      </c>
      <c r="I1349" s="450" t="s">
        <v>101</v>
      </c>
      <c r="J1349" s="459">
        <v>167</v>
      </c>
      <c r="K1349" s="460">
        <v>835</v>
      </c>
      <c r="L1349" s="463" t="s">
        <v>47</v>
      </c>
      <c r="M1349" s="463"/>
      <c r="N1349" s="463"/>
      <c r="O1349" s="462"/>
    </row>
    <row r="1350" hidden="1" customHeight="1" spans="1:15">
      <c r="A1350" s="446">
        <v>1199</v>
      </c>
      <c r="B1350" s="446" t="s">
        <v>346</v>
      </c>
      <c r="C1350" s="446" t="s">
        <v>700</v>
      </c>
      <c r="D1350" s="446" t="s">
        <v>701</v>
      </c>
      <c r="E1350" s="450" t="s">
        <v>1520</v>
      </c>
      <c r="F1350" s="449" t="s">
        <v>403</v>
      </c>
      <c r="G1350" s="450" t="s">
        <v>404</v>
      </c>
      <c r="H1350" s="450">
        <v>5</v>
      </c>
      <c r="I1350" s="450" t="s">
        <v>135</v>
      </c>
      <c r="J1350" s="459">
        <v>317</v>
      </c>
      <c r="K1350" s="460">
        <v>1585</v>
      </c>
      <c r="L1350" s="463" t="s">
        <v>47</v>
      </c>
      <c r="M1350" s="463"/>
      <c r="N1350" s="463"/>
      <c r="O1350" s="462"/>
    </row>
    <row r="1351" hidden="1" customHeight="1" spans="1:15">
      <c r="A1351" s="446">
        <v>1200</v>
      </c>
      <c r="B1351" s="446" t="s">
        <v>346</v>
      </c>
      <c r="C1351" s="446" t="s">
        <v>700</v>
      </c>
      <c r="D1351" s="446" t="s">
        <v>701</v>
      </c>
      <c r="E1351" s="450" t="s">
        <v>1521</v>
      </c>
      <c r="F1351" s="449" t="s">
        <v>403</v>
      </c>
      <c r="G1351" s="450" t="s">
        <v>404</v>
      </c>
      <c r="H1351" s="450">
        <v>20</v>
      </c>
      <c r="I1351" s="450" t="s">
        <v>135</v>
      </c>
      <c r="J1351" s="459">
        <v>61</v>
      </c>
      <c r="K1351" s="460">
        <v>1220</v>
      </c>
      <c r="L1351" s="463" t="s">
        <v>47</v>
      </c>
      <c r="M1351" s="463"/>
      <c r="N1351" s="463"/>
      <c r="O1351" s="462"/>
    </row>
    <row r="1352" hidden="1" customHeight="1" spans="1:15">
      <c r="A1352" s="446">
        <v>1201</v>
      </c>
      <c r="B1352" s="446" t="s">
        <v>346</v>
      </c>
      <c r="C1352" s="446" t="s">
        <v>700</v>
      </c>
      <c r="D1352" s="446" t="s">
        <v>701</v>
      </c>
      <c r="E1352" s="450" t="s">
        <v>1522</v>
      </c>
      <c r="F1352" s="449" t="s">
        <v>403</v>
      </c>
      <c r="G1352" s="450" t="s">
        <v>404</v>
      </c>
      <c r="H1352" s="450">
        <v>5</v>
      </c>
      <c r="I1352" s="450" t="s">
        <v>135</v>
      </c>
      <c r="J1352" s="459">
        <v>245</v>
      </c>
      <c r="K1352" s="460">
        <v>1225</v>
      </c>
      <c r="L1352" s="463" t="s">
        <v>47</v>
      </c>
      <c r="M1352" s="463"/>
      <c r="N1352" s="463"/>
      <c r="O1352" s="462"/>
    </row>
    <row r="1353" hidden="1" customHeight="1" spans="1:15">
      <c r="A1353" s="446">
        <v>1202</v>
      </c>
      <c r="B1353" s="446" t="s">
        <v>346</v>
      </c>
      <c r="C1353" s="446" t="s">
        <v>700</v>
      </c>
      <c r="D1353" s="446" t="s">
        <v>701</v>
      </c>
      <c r="E1353" s="450" t="s">
        <v>1523</v>
      </c>
      <c r="F1353" s="449" t="s">
        <v>403</v>
      </c>
      <c r="G1353" s="450" t="s">
        <v>404</v>
      </c>
      <c r="H1353" s="450">
        <v>30</v>
      </c>
      <c r="I1353" s="450" t="s">
        <v>711</v>
      </c>
      <c r="J1353" s="459">
        <v>13</v>
      </c>
      <c r="K1353" s="460">
        <v>390</v>
      </c>
      <c r="L1353" s="463" t="s">
        <v>47</v>
      </c>
      <c r="M1353" s="463"/>
      <c r="N1353" s="463"/>
      <c r="O1353" s="462"/>
    </row>
    <row r="1354" hidden="1" customHeight="1" spans="1:15">
      <c r="A1354" s="446">
        <v>1203</v>
      </c>
      <c r="B1354" s="446" t="s">
        <v>346</v>
      </c>
      <c r="C1354" s="446" t="s">
        <v>700</v>
      </c>
      <c r="D1354" s="446" t="s">
        <v>701</v>
      </c>
      <c r="E1354" s="450" t="s">
        <v>1524</v>
      </c>
      <c r="F1354" s="449" t="s">
        <v>403</v>
      </c>
      <c r="G1354" s="450" t="s">
        <v>404</v>
      </c>
      <c r="H1354" s="450">
        <v>10</v>
      </c>
      <c r="I1354" s="450" t="s">
        <v>101</v>
      </c>
      <c r="J1354" s="459">
        <v>72</v>
      </c>
      <c r="K1354" s="460">
        <v>720</v>
      </c>
      <c r="L1354" s="463" t="s">
        <v>47</v>
      </c>
      <c r="M1354" s="463"/>
      <c r="N1354" s="463"/>
      <c r="O1354" s="462"/>
    </row>
    <row r="1355" hidden="1" customHeight="1" spans="1:15">
      <c r="A1355" s="446">
        <v>1204</v>
      </c>
      <c r="B1355" s="446" t="s">
        <v>346</v>
      </c>
      <c r="C1355" s="446" t="s">
        <v>700</v>
      </c>
      <c r="D1355" s="446" t="s">
        <v>701</v>
      </c>
      <c r="E1355" s="450" t="s">
        <v>1525</v>
      </c>
      <c r="F1355" s="449" t="s">
        <v>403</v>
      </c>
      <c r="G1355" s="450" t="s">
        <v>404</v>
      </c>
      <c r="H1355" s="450">
        <v>5</v>
      </c>
      <c r="I1355" s="450" t="s">
        <v>101</v>
      </c>
      <c r="J1355" s="459">
        <v>650</v>
      </c>
      <c r="K1355" s="460">
        <v>3250</v>
      </c>
      <c r="L1355" s="463" t="s">
        <v>47</v>
      </c>
      <c r="M1355" s="463"/>
      <c r="N1355" s="463"/>
      <c r="O1355" s="462"/>
    </row>
    <row r="1356" hidden="1" customHeight="1" spans="1:15">
      <c r="A1356" s="446">
        <v>1205</v>
      </c>
      <c r="B1356" s="446" t="s">
        <v>346</v>
      </c>
      <c r="C1356" s="446" t="s">
        <v>700</v>
      </c>
      <c r="D1356" s="446" t="s">
        <v>701</v>
      </c>
      <c r="E1356" s="450" t="s">
        <v>1526</v>
      </c>
      <c r="F1356" s="449" t="s">
        <v>403</v>
      </c>
      <c r="G1356" s="450" t="s">
        <v>404</v>
      </c>
      <c r="H1356" s="450">
        <v>20</v>
      </c>
      <c r="I1356" s="450" t="s">
        <v>256</v>
      </c>
      <c r="J1356" s="459">
        <v>35.2</v>
      </c>
      <c r="K1356" s="460">
        <v>704</v>
      </c>
      <c r="L1356" s="463" t="s">
        <v>47</v>
      </c>
      <c r="M1356" s="463"/>
      <c r="N1356" s="463"/>
      <c r="O1356" s="462"/>
    </row>
    <row r="1357" hidden="1" customHeight="1" spans="1:15">
      <c r="A1357" s="446">
        <v>1206</v>
      </c>
      <c r="B1357" s="446" t="s">
        <v>346</v>
      </c>
      <c r="C1357" s="446" t="s">
        <v>700</v>
      </c>
      <c r="D1357" s="446" t="s">
        <v>701</v>
      </c>
      <c r="E1357" s="450" t="s">
        <v>1527</v>
      </c>
      <c r="F1357" s="449" t="s">
        <v>403</v>
      </c>
      <c r="G1357" s="450" t="s">
        <v>404</v>
      </c>
      <c r="H1357" s="450">
        <v>5</v>
      </c>
      <c r="I1357" s="450" t="s">
        <v>1226</v>
      </c>
      <c r="J1357" s="459">
        <v>250</v>
      </c>
      <c r="K1357" s="460">
        <v>1250</v>
      </c>
      <c r="L1357" s="463" t="s">
        <v>47</v>
      </c>
      <c r="M1357" s="463"/>
      <c r="N1357" s="463"/>
      <c r="O1357" s="462"/>
    </row>
    <row r="1358" hidden="1" customHeight="1" spans="1:15">
      <c r="A1358" s="446">
        <v>1207</v>
      </c>
      <c r="B1358" s="446" t="s">
        <v>346</v>
      </c>
      <c r="C1358" s="446" t="s">
        <v>700</v>
      </c>
      <c r="D1358" s="446" t="s">
        <v>701</v>
      </c>
      <c r="E1358" s="450" t="s">
        <v>1528</v>
      </c>
      <c r="F1358" s="449" t="s">
        <v>403</v>
      </c>
      <c r="G1358" s="450" t="s">
        <v>404</v>
      </c>
      <c r="H1358" s="450">
        <v>10</v>
      </c>
      <c r="I1358" s="450" t="s">
        <v>757</v>
      </c>
      <c r="J1358" s="459">
        <v>75</v>
      </c>
      <c r="K1358" s="460">
        <v>750</v>
      </c>
      <c r="L1358" s="463" t="s">
        <v>47</v>
      </c>
      <c r="M1358" s="463"/>
      <c r="N1358" s="463"/>
      <c r="O1358" s="462"/>
    </row>
    <row r="1359" hidden="1" customHeight="1" spans="1:15">
      <c r="A1359" s="446">
        <v>1208</v>
      </c>
      <c r="B1359" s="446" t="s">
        <v>346</v>
      </c>
      <c r="C1359" s="446" t="s">
        <v>700</v>
      </c>
      <c r="D1359" s="446" t="s">
        <v>701</v>
      </c>
      <c r="E1359" s="450" t="s">
        <v>1529</v>
      </c>
      <c r="F1359" s="449" t="s">
        <v>403</v>
      </c>
      <c r="G1359" s="450" t="s">
        <v>404</v>
      </c>
      <c r="H1359" s="450">
        <v>10</v>
      </c>
      <c r="I1359" s="450" t="s">
        <v>101</v>
      </c>
      <c r="J1359" s="459">
        <v>98</v>
      </c>
      <c r="K1359" s="460">
        <v>980</v>
      </c>
      <c r="L1359" s="463" t="s">
        <v>47</v>
      </c>
      <c r="M1359" s="463"/>
      <c r="N1359" s="463"/>
      <c r="O1359" s="462"/>
    </row>
    <row r="1360" hidden="1" customHeight="1" spans="1:15">
      <c r="A1360" s="446">
        <v>1209</v>
      </c>
      <c r="B1360" s="446" t="s">
        <v>346</v>
      </c>
      <c r="C1360" s="446" t="s">
        <v>700</v>
      </c>
      <c r="D1360" s="446" t="s">
        <v>701</v>
      </c>
      <c r="E1360" s="450" t="s">
        <v>1530</v>
      </c>
      <c r="F1360" s="449" t="s">
        <v>403</v>
      </c>
      <c r="G1360" s="450" t="s">
        <v>404</v>
      </c>
      <c r="H1360" s="450">
        <v>50</v>
      </c>
      <c r="I1360" s="450" t="s">
        <v>105</v>
      </c>
      <c r="J1360" s="459">
        <v>1.5</v>
      </c>
      <c r="K1360" s="460">
        <v>75</v>
      </c>
      <c r="L1360" s="463" t="s">
        <v>47</v>
      </c>
      <c r="M1360" s="463"/>
      <c r="N1360" s="463"/>
      <c r="O1360" s="462"/>
    </row>
    <row r="1361" hidden="1" customHeight="1" spans="1:15">
      <c r="A1361" s="446">
        <v>1210</v>
      </c>
      <c r="B1361" s="446" t="s">
        <v>346</v>
      </c>
      <c r="C1361" s="446" t="s">
        <v>700</v>
      </c>
      <c r="D1361" s="446" t="s">
        <v>701</v>
      </c>
      <c r="E1361" s="450" t="s">
        <v>1531</v>
      </c>
      <c r="F1361" s="449" t="s">
        <v>403</v>
      </c>
      <c r="G1361" s="450" t="s">
        <v>404</v>
      </c>
      <c r="H1361" s="450">
        <v>20</v>
      </c>
      <c r="I1361" s="450" t="s">
        <v>704</v>
      </c>
      <c r="J1361" s="459">
        <v>27</v>
      </c>
      <c r="K1361" s="460">
        <v>540</v>
      </c>
      <c r="L1361" s="463" t="s">
        <v>47</v>
      </c>
      <c r="M1361" s="463"/>
      <c r="N1361" s="463"/>
      <c r="O1361" s="462"/>
    </row>
    <row r="1362" hidden="1" customHeight="1" spans="1:15">
      <c r="A1362" s="446">
        <v>1211</v>
      </c>
      <c r="B1362" s="446" t="s">
        <v>346</v>
      </c>
      <c r="C1362" s="446" t="s">
        <v>700</v>
      </c>
      <c r="D1362" s="446" t="s">
        <v>701</v>
      </c>
      <c r="E1362" s="450" t="s">
        <v>1531</v>
      </c>
      <c r="F1362" s="449" t="s">
        <v>403</v>
      </c>
      <c r="G1362" s="450" t="s">
        <v>404</v>
      </c>
      <c r="H1362" s="450">
        <v>20</v>
      </c>
      <c r="I1362" s="450" t="s">
        <v>704</v>
      </c>
      <c r="J1362" s="459">
        <v>21</v>
      </c>
      <c r="K1362" s="460">
        <v>420</v>
      </c>
      <c r="L1362" s="463" t="s">
        <v>47</v>
      </c>
      <c r="M1362" s="463"/>
      <c r="N1362" s="463"/>
      <c r="O1362" s="462"/>
    </row>
    <row r="1363" hidden="1" customHeight="1" spans="1:15">
      <c r="A1363" s="446">
        <v>1212</v>
      </c>
      <c r="B1363" s="446" t="s">
        <v>346</v>
      </c>
      <c r="C1363" s="446" t="s">
        <v>700</v>
      </c>
      <c r="D1363" s="446" t="s">
        <v>701</v>
      </c>
      <c r="E1363" s="450" t="s">
        <v>1531</v>
      </c>
      <c r="F1363" s="449" t="s">
        <v>403</v>
      </c>
      <c r="G1363" s="450" t="s">
        <v>404</v>
      </c>
      <c r="H1363" s="450">
        <v>20</v>
      </c>
      <c r="I1363" s="450" t="s">
        <v>704</v>
      </c>
      <c r="J1363" s="459">
        <v>30</v>
      </c>
      <c r="K1363" s="460">
        <v>600</v>
      </c>
      <c r="L1363" s="463" t="s">
        <v>47</v>
      </c>
      <c r="M1363" s="463"/>
      <c r="N1363" s="463"/>
      <c r="O1363" s="462"/>
    </row>
    <row r="1364" hidden="1" customHeight="1" spans="1:15">
      <c r="A1364" s="446">
        <v>1213</v>
      </c>
      <c r="B1364" s="446" t="s">
        <v>346</v>
      </c>
      <c r="C1364" s="446" t="s">
        <v>700</v>
      </c>
      <c r="D1364" s="446" t="s">
        <v>701</v>
      </c>
      <c r="E1364" s="450" t="s">
        <v>1531</v>
      </c>
      <c r="F1364" s="449" t="s">
        <v>403</v>
      </c>
      <c r="G1364" s="450" t="s">
        <v>404</v>
      </c>
      <c r="H1364" s="450">
        <v>20</v>
      </c>
      <c r="I1364" s="450" t="s">
        <v>704</v>
      </c>
      <c r="J1364" s="459">
        <v>40</v>
      </c>
      <c r="K1364" s="460">
        <v>800</v>
      </c>
      <c r="L1364" s="463" t="s">
        <v>47</v>
      </c>
      <c r="M1364" s="463"/>
      <c r="N1364" s="463"/>
      <c r="O1364" s="462"/>
    </row>
    <row r="1365" hidden="1" customHeight="1" spans="1:15">
      <c r="A1365" s="446">
        <v>1214</v>
      </c>
      <c r="B1365" s="446" t="s">
        <v>346</v>
      </c>
      <c r="C1365" s="446" t="s">
        <v>700</v>
      </c>
      <c r="D1365" s="446" t="s">
        <v>701</v>
      </c>
      <c r="E1365" s="450" t="s">
        <v>1532</v>
      </c>
      <c r="F1365" s="449" t="s">
        <v>403</v>
      </c>
      <c r="G1365" s="450" t="s">
        <v>404</v>
      </c>
      <c r="H1365" s="450">
        <v>20</v>
      </c>
      <c r="I1365" s="450" t="s">
        <v>1533</v>
      </c>
      <c r="J1365" s="459">
        <v>20</v>
      </c>
      <c r="K1365" s="460">
        <v>400</v>
      </c>
      <c r="L1365" s="463" t="s">
        <v>47</v>
      </c>
      <c r="M1365" s="463"/>
      <c r="N1365" s="463"/>
      <c r="O1365" s="462"/>
    </row>
    <row r="1366" hidden="1" customHeight="1" spans="1:15">
      <c r="A1366" s="446">
        <v>1215</v>
      </c>
      <c r="B1366" s="446" t="s">
        <v>346</v>
      </c>
      <c r="C1366" s="446" t="s">
        <v>700</v>
      </c>
      <c r="D1366" s="446" t="s">
        <v>701</v>
      </c>
      <c r="E1366" s="450" t="s">
        <v>1534</v>
      </c>
      <c r="F1366" s="449" t="s">
        <v>403</v>
      </c>
      <c r="G1366" s="450" t="s">
        <v>404</v>
      </c>
      <c r="H1366" s="450">
        <v>20</v>
      </c>
      <c r="I1366" s="450" t="s">
        <v>703</v>
      </c>
      <c r="J1366" s="459">
        <v>40</v>
      </c>
      <c r="K1366" s="460">
        <v>800</v>
      </c>
      <c r="L1366" s="463" t="s">
        <v>47</v>
      </c>
      <c r="M1366" s="463"/>
      <c r="N1366" s="463"/>
      <c r="O1366" s="462"/>
    </row>
    <row r="1367" hidden="1" customHeight="1" spans="1:15">
      <c r="A1367" s="446">
        <v>1216</v>
      </c>
      <c r="B1367" s="446" t="s">
        <v>346</v>
      </c>
      <c r="C1367" s="446" t="s">
        <v>700</v>
      </c>
      <c r="D1367" s="446" t="s">
        <v>701</v>
      </c>
      <c r="E1367" s="450" t="s">
        <v>1535</v>
      </c>
      <c r="F1367" s="449" t="s">
        <v>403</v>
      </c>
      <c r="G1367" s="450" t="s">
        <v>404</v>
      </c>
      <c r="H1367" s="450">
        <v>20</v>
      </c>
      <c r="I1367" s="450" t="s">
        <v>101</v>
      </c>
      <c r="J1367" s="459">
        <v>30</v>
      </c>
      <c r="K1367" s="460">
        <v>600</v>
      </c>
      <c r="L1367" s="463" t="s">
        <v>47</v>
      </c>
      <c r="M1367" s="463"/>
      <c r="N1367" s="463"/>
      <c r="O1367" s="462"/>
    </row>
    <row r="1368" hidden="1" customHeight="1" spans="1:15">
      <c r="A1368" s="446">
        <v>1217</v>
      </c>
      <c r="B1368" s="446" t="s">
        <v>346</v>
      </c>
      <c r="C1368" s="446" t="s">
        <v>700</v>
      </c>
      <c r="D1368" s="446" t="s">
        <v>701</v>
      </c>
      <c r="E1368" s="450" t="s">
        <v>1536</v>
      </c>
      <c r="F1368" s="449" t="s">
        <v>403</v>
      </c>
      <c r="G1368" s="450" t="s">
        <v>404</v>
      </c>
      <c r="H1368" s="450">
        <v>20</v>
      </c>
      <c r="I1368" s="450" t="s">
        <v>703</v>
      </c>
      <c r="J1368" s="459">
        <v>45</v>
      </c>
      <c r="K1368" s="460">
        <v>900</v>
      </c>
      <c r="L1368" s="463" t="s">
        <v>47</v>
      </c>
      <c r="M1368" s="463"/>
      <c r="N1368" s="463"/>
      <c r="O1368" s="462"/>
    </row>
    <row r="1369" hidden="1" customHeight="1" spans="1:15">
      <c r="A1369" s="446">
        <v>1218</v>
      </c>
      <c r="B1369" s="446" t="s">
        <v>346</v>
      </c>
      <c r="C1369" s="446" t="s">
        <v>700</v>
      </c>
      <c r="D1369" s="446" t="s">
        <v>701</v>
      </c>
      <c r="E1369" s="450" t="s">
        <v>1537</v>
      </c>
      <c r="F1369" s="449" t="s">
        <v>403</v>
      </c>
      <c r="G1369" s="450" t="s">
        <v>404</v>
      </c>
      <c r="H1369" s="450">
        <v>5</v>
      </c>
      <c r="I1369" s="450" t="s">
        <v>101</v>
      </c>
      <c r="J1369" s="459">
        <v>225</v>
      </c>
      <c r="K1369" s="460">
        <v>1125</v>
      </c>
      <c r="L1369" s="463" t="s">
        <v>47</v>
      </c>
      <c r="M1369" s="463"/>
      <c r="N1369" s="463"/>
      <c r="O1369" s="462"/>
    </row>
    <row r="1370" hidden="1" customHeight="1" spans="1:15">
      <c r="A1370" s="446">
        <v>1219</v>
      </c>
      <c r="B1370" s="446" t="s">
        <v>346</v>
      </c>
      <c r="C1370" s="446" t="s">
        <v>700</v>
      </c>
      <c r="D1370" s="446" t="s">
        <v>701</v>
      </c>
      <c r="E1370" s="450" t="s">
        <v>1538</v>
      </c>
      <c r="F1370" s="449" t="s">
        <v>403</v>
      </c>
      <c r="G1370" s="450" t="s">
        <v>404</v>
      </c>
      <c r="H1370" s="450">
        <v>10</v>
      </c>
      <c r="I1370" s="450" t="s">
        <v>101</v>
      </c>
      <c r="J1370" s="459">
        <v>88.6</v>
      </c>
      <c r="K1370" s="460">
        <v>886</v>
      </c>
      <c r="L1370" s="463" t="s">
        <v>47</v>
      </c>
      <c r="M1370" s="463"/>
      <c r="N1370" s="463"/>
      <c r="O1370" s="462"/>
    </row>
    <row r="1371" hidden="1" customHeight="1" spans="1:15">
      <c r="A1371" s="446">
        <v>1220</v>
      </c>
      <c r="B1371" s="446" t="s">
        <v>346</v>
      </c>
      <c r="C1371" s="446" t="s">
        <v>700</v>
      </c>
      <c r="D1371" s="446" t="s">
        <v>701</v>
      </c>
      <c r="E1371" s="450" t="s">
        <v>1539</v>
      </c>
      <c r="F1371" s="449" t="s">
        <v>403</v>
      </c>
      <c r="G1371" s="450" t="s">
        <v>404</v>
      </c>
      <c r="H1371" s="450">
        <v>30</v>
      </c>
      <c r="I1371" s="450" t="s">
        <v>1421</v>
      </c>
      <c r="J1371" s="459">
        <v>8</v>
      </c>
      <c r="K1371" s="460">
        <v>240</v>
      </c>
      <c r="L1371" s="463" t="s">
        <v>47</v>
      </c>
      <c r="M1371" s="463"/>
      <c r="N1371" s="463"/>
      <c r="O1371" s="462"/>
    </row>
    <row r="1372" hidden="1" customHeight="1" spans="1:15">
      <c r="A1372" s="446">
        <v>1221</v>
      </c>
      <c r="B1372" s="446" t="s">
        <v>346</v>
      </c>
      <c r="C1372" s="446" t="s">
        <v>700</v>
      </c>
      <c r="D1372" s="446" t="s">
        <v>701</v>
      </c>
      <c r="E1372" s="450" t="s">
        <v>1540</v>
      </c>
      <c r="F1372" s="449" t="s">
        <v>403</v>
      </c>
      <c r="G1372" s="450" t="s">
        <v>404</v>
      </c>
      <c r="H1372" s="450">
        <v>20</v>
      </c>
      <c r="I1372" s="450" t="s">
        <v>1068</v>
      </c>
      <c r="J1372" s="459">
        <v>12</v>
      </c>
      <c r="K1372" s="460">
        <v>240</v>
      </c>
      <c r="L1372" s="463" t="s">
        <v>47</v>
      </c>
      <c r="M1372" s="463"/>
      <c r="N1372" s="463"/>
      <c r="O1372" s="462"/>
    </row>
    <row r="1373" hidden="1" customHeight="1" spans="1:15">
      <c r="A1373" s="446">
        <v>1222</v>
      </c>
      <c r="B1373" s="446" t="s">
        <v>346</v>
      </c>
      <c r="C1373" s="446" t="s">
        <v>700</v>
      </c>
      <c r="D1373" s="446" t="s">
        <v>701</v>
      </c>
      <c r="E1373" s="450" t="s">
        <v>1541</v>
      </c>
      <c r="F1373" s="449" t="s">
        <v>403</v>
      </c>
      <c r="G1373" s="450" t="s">
        <v>404</v>
      </c>
      <c r="H1373" s="450">
        <v>20</v>
      </c>
      <c r="I1373" s="450" t="s">
        <v>703</v>
      </c>
      <c r="J1373" s="459">
        <v>38</v>
      </c>
      <c r="K1373" s="460">
        <v>760</v>
      </c>
      <c r="L1373" s="463" t="s">
        <v>47</v>
      </c>
      <c r="M1373" s="463"/>
      <c r="N1373" s="463"/>
      <c r="O1373" s="462"/>
    </row>
    <row r="1374" hidden="1" customHeight="1" spans="1:15">
      <c r="A1374" s="446">
        <v>1223</v>
      </c>
      <c r="B1374" s="446" t="s">
        <v>346</v>
      </c>
      <c r="C1374" s="446" t="s">
        <v>700</v>
      </c>
      <c r="D1374" s="446" t="s">
        <v>701</v>
      </c>
      <c r="E1374" s="450" t="s">
        <v>1542</v>
      </c>
      <c r="F1374" s="449" t="s">
        <v>403</v>
      </c>
      <c r="G1374" s="450" t="s">
        <v>404</v>
      </c>
      <c r="H1374" s="450">
        <v>20</v>
      </c>
      <c r="I1374" s="450" t="s">
        <v>101</v>
      </c>
      <c r="J1374" s="459">
        <v>25</v>
      </c>
      <c r="K1374" s="460">
        <v>500</v>
      </c>
      <c r="L1374" s="463" t="s">
        <v>47</v>
      </c>
      <c r="M1374" s="463"/>
      <c r="N1374" s="463"/>
      <c r="O1374" s="462"/>
    </row>
    <row r="1375" hidden="1" customHeight="1" spans="1:15">
      <c r="A1375" s="446">
        <v>1224</v>
      </c>
      <c r="B1375" s="446" t="s">
        <v>346</v>
      </c>
      <c r="C1375" s="446" t="s">
        <v>700</v>
      </c>
      <c r="D1375" s="446" t="s">
        <v>701</v>
      </c>
      <c r="E1375" s="450" t="s">
        <v>1542</v>
      </c>
      <c r="F1375" s="449" t="s">
        <v>403</v>
      </c>
      <c r="G1375" s="450" t="s">
        <v>404</v>
      </c>
      <c r="H1375" s="450">
        <v>20</v>
      </c>
      <c r="I1375" s="450" t="s">
        <v>101</v>
      </c>
      <c r="J1375" s="459">
        <v>20</v>
      </c>
      <c r="K1375" s="460">
        <v>400</v>
      </c>
      <c r="L1375" s="463" t="s">
        <v>47</v>
      </c>
      <c r="M1375" s="463"/>
      <c r="N1375" s="463"/>
      <c r="O1375" s="462"/>
    </row>
    <row r="1376" hidden="1" customHeight="1" spans="1:15">
      <c r="A1376" s="446">
        <v>1225</v>
      </c>
      <c r="B1376" s="446" t="s">
        <v>346</v>
      </c>
      <c r="C1376" s="446" t="s">
        <v>700</v>
      </c>
      <c r="D1376" s="446" t="s">
        <v>701</v>
      </c>
      <c r="E1376" s="450" t="s">
        <v>1543</v>
      </c>
      <c r="F1376" s="449" t="s">
        <v>403</v>
      </c>
      <c r="G1376" s="450" t="s">
        <v>404</v>
      </c>
      <c r="H1376" s="450">
        <v>10</v>
      </c>
      <c r="I1376" s="450" t="s">
        <v>840</v>
      </c>
      <c r="J1376" s="459">
        <v>73.2</v>
      </c>
      <c r="K1376" s="460">
        <v>732</v>
      </c>
      <c r="L1376" s="463" t="s">
        <v>47</v>
      </c>
      <c r="M1376" s="463"/>
      <c r="N1376" s="463"/>
      <c r="O1376" s="462"/>
    </row>
    <row r="1377" hidden="1" customHeight="1" spans="1:15">
      <c r="A1377" s="446">
        <v>1226</v>
      </c>
      <c r="B1377" s="446" t="s">
        <v>346</v>
      </c>
      <c r="C1377" s="446" t="s">
        <v>700</v>
      </c>
      <c r="D1377" s="446" t="s">
        <v>701</v>
      </c>
      <c r="E1377" s="450" t="s">
        <v>1544</v>
      </c>
      <c r="F1377" s="449" t="s">
        <v>403</v>
      </c>
      <c r="G1377" s="450" t="s">
        <v>404</v>
      </c>
      <c r="H1377" s="450">
        <v>20</v>
      </c>
      <c r="I1377" s="450" t="s">
        <v>745</v>
      </c>
      <c r="J1377" s="459">
        <v>15</v>
      </c>
      <c r="K1377" s="460">
        <v>300</v>
      </c>
      <c r="L1377" s="463" t="s">
        <v>47</v>
      </c>
      <c r="M1377" s="463"/>
      <c r="N1377" s="463"/>
      <c r="O1377" s="462"/>
    </row>
    <row r="1378" hidden="1" customHeight="1" spans="1:15">
      <c r="A1378" s="446">
        <v>1227</v>
      </c>
      <c r="B1378" s="446" t="s">
        <v>346</v>
      </c>
      <c r="C1378" s="446" t="s">
        <v>700</v>
      </c>
      <c r="D1378" s="446" t="s">
        <v>701</v>
      </c>
      <c r="E1378" s="450" t="s">
        <v>1544</v>
      </c>
      <c r="F1378" s="449" t="s">
        <v>403</v>
      </c>
      <c r="G1378" s="450" t="s">
        <v>404</v>
      </c>
      <c r="H1378" s="450">
        <v>20</v>
      </c>
      <c r="I1378" s="450" t="s">
        <v>745</v>
      </c>
      <c r="J1378" s="459">
        <v>35</v>
      </c>
      <c r="K1378" s="460">
        <v>700</v>
      </c>
      <c r="L1378" s="463" t="s">
        <v>47</v>
      </c>
      <c r="M1378" s="463"/>
      <c r="N1378" s="463"/>
      <c r="O1378" s="462"/>
    </row>
    <row r="1379" hidden="1" customHeight="1" spans="1:15">
      <c r="A1379" s="446">
        <v>1228</v>
      </c>
      <c r="B1379" s="446" t="s">
        <v>346</v>
      </c>
      <c r="C1379" s="446" t="s">
        <v>700</v>
      </c>
      <c r="D1379" s="446" t="s">
        <v>701</v>
      </c>
      <c r="E1379" s="450" t="s">
        <v>1545</v>
      </c>
      <c r="F1379" s="449" t="s">
        <v>403</v>
      </c>
      <c r="G1379" s="450" t="s">
        <v>404</v>
      </c>
      <c r="H1379" s="450">
        <v>20</v>
      </c>
      <c r="I1379" s="450" t="s">
        <v>703</v>
      </c>
      <c r="J1379" s="459">
        <v>35</v>
      </c>
      <c r="K1379" s="460">
        <v>700</v>
      </c>
      <c r="L1379" s="463" t="s">
        <v>47</v>
      </c>
      <c r="M1379" s="463"/>
      <c r="N1379" s="463"/>
      <c r="O1379" s="462"/>
    </row>
    <row r="1380" hidden="1" customHeight="1" spans="1:15">
      <c r="A1380" s="446">
        <v>1229</v>
      </c>
      <c r="B1380" s="446" t="s">
        <v>346</v>
      </c>
      <c r="C1380" s="446" t="s">
        <v>700</v>
      </c>
      <c r="D1380" s="446" t="s">
        <v>701</v>
      </c>
      <c r="E1380" s="450" t="s">
        <v>1546</v>
      </c>
      <c r="F1380" s="449" t="s">
        <v>403</v>
      </c>
      <c r="G1380" s="450" t="s">
        <v>404</v>
      </c>
      <c r="H1380" s="450">
        <v>30</v>
      </c>
      <c r="I1380" s="450" t="s">
        <v>863</v>
      </c>
      <c r="J1380" s="459">
        <v>8.5</v>
      </c>
      <c r="K1380" s="460">
        <v>255</v>
      </c>
      <c r="L1380" s="463" t="s">
        <v>47</v>
      </c>
      <c r="M1380" s="463"/>
      <c r="N1380" s="463"/>
      <c r="O1380" s="462"/>
    </row>
    <row r="1381" hidden="1" customHeight="1" spans="1:15">
      <c r="A1381" s="446">
        <v>1230</v>
      </c>
      <c r="B1381" s="446" t="s">
        <v>346</v>
      </c>
      <c r="C1381" s="446" t="s">
        <v>700</v>
      </c>
      <c r="D1381" s="446" t="s">
        <v>701</v>
      </c>
      <c r="E1381" s="450" t="s">
        <v>1546</v>
      </c>
      <c r="F1381" s="449" t="s">
        <v>403</v>
      </c>
      <c r="G1381" s="450" t="s">
        <v>404</v>
      </c>
      <c r="H1381" s="450">
        <v>20</v>
      </c>
      <c r="I1381" s="450" t="s">
        <v>845</v>
      </c>
      <c r="J1381" s="459">
        <v>15</v>
      </c>
      <c r="K1381" s="460">
        <v>300</v>
      </c>
      <c r="L1381" s="463" t="s">
        <v>47</v>
      </c>
      <c r="M1381" s="463"/>
      <c r="N1381" s="463"/>
      <c r="O1381" s="462"/>
    </row>
    <row r="1382" hidden="1" customHeight="1" spans="1:15">
      <c r="A1382" s="446">
        <v>1231</v>
      </c>
      <c r="B1382" s="446" t="s">
        <v>346</v>
      </c>
      <c r="C1382" s="446" t="s">
        <v>700</v>
      </c>
      <c r="D1382" s="446" t="s">
        <v>701</v>
      </c>
      <c r="E1382" s="450" t="s">
        <v>1547</v>
      </c>
      <c r="F1382" s="449" t="s">
        <v>403</v>
      </c>
      <c r="G1382" s="450" t="s">
        <v>404</v>
      </c>
      <c r="H1382" s="450">
        <v>10</v>
      </c>
      <c r="I1382" s="450" t="s">
        <v>1323</v>
      </c>
      <c r="J1382" s="459">
        <v>45</v>
      </c>
      <c r="K1382" s="460">
        <v>450</v>
      </c>
      <c r="L1382" s="463" t="s">
        <v>47</v>
      </c>
      <c r="M1382" s="463"/>
      <c r="N1382" s="463"/>
      <c r="O1382" s="462"/>
    </row>
    <row r="1383" hidden="1" customHeight="1" spans="1:15">
      <c r="A1383" s="446">
        <v>1232</v>
      </c>
      <c r="B1383" s="446" t="s">
        <v>346</v>
      </c>
      <c r="C1383" s="446" t="s">
        <v>700</v>
      </c>
      <c r="D1383" s="446" t="s">
        <v>701</v>
      </c>
      <c r="E1383" s="450" t="s">
        <v>1548</v>
      </c>
      <c r="F1383" s="449" t="s">
        <v>403</v>
      </c>
      <c r="G1383" s="450" t="s">
        <v>404</v>
      </c>
      <c r="H1383" s="450">
        <v>50</v>
      </c>
      <c r="I1383" s="450" t="s">
        <v>101</v>
      </c>
      <c r="J1383" s="459">
        <v>0.8</v>
      </c>
      <c r="K1383" s="460">
        <v>40</v>
      </c>
      <c r="L1383" s="463" t="s">
        <v>47</v>
      </c>
      <c r="M1383" s="463"/>
      <c r="N1383" s="463"/>
      <c r="O1383" s="462"/>
    </row>
    <row r="1384" hidden="1" customHeight="1" spans="1:15">
      <c r="A1384" s="446">
        <v>1233</v>
      </c>
      <c r="B1384" s="446" t="s">
        <v>346</v>
      </c>
      <c r="C1384" s="446" t="s">
        <v>700</v>
      </c>
      <c r="D1384" s="446" t="s">
        <v>701</v>
      </c>
      <c r="E1384" s="450" t="s">
        <v>1548</v>
      </c>
      <c r="F1384" s="449" t="s">
        <v>403</v>
      </c>
      <c r="G1384" s="450" t="s">
        <v>404</v>
      </c>
      <c r="H1384" s="450">
        <v>50</v>
      </c>
      <c r="I1384" s="450" t="s">
        <v>101</v>
      </c>
      <c r="J1384" s="459">
        <v>0.8</v>
      </c>
      <c r="K1384" s="460">
        <v>40</v>
      </c>
      <c r="L1384" s="463" t="s">
        <v>47</v>
      </c>
      <c r="M1384" s="463"/>
      <c r="N1384" s="463"/>
      <c r="O1384" s="462"/>
    </row>
    <row r="1385" hidden="1" customHeight="1" spans="1:15">
      <c r="A1385" s="446">
        <v>1234</v>
      </c>
      <c r="B1385" s="446" t="s">
        <v>346</v>
      </c>
      <c r="C1385" s="446" t="s">
        <v>700</v>
      </c>
      <c r="D1385" s="446" t="s">
        <v>701</v>
      </c>
      <c r="E1385" s="450" t="s">
        <v>1549</v>
      </c>
      <c r="F1385" s="449" t="s">
        <v>403</v>
      </c>
      <c r="G1385" s="450" t="s">
        <v>404</v>
      </c>
      <c r="H1385" s="450">
        <v>10</v>
      </c>
      <c r="I1385" s="450" t="s">
        <v>1180</v>
      </c>
      <c r="J1385" s="459">
        <v>15</v>
      </c>
      <c r="K1385" s="460">
        <v>150</v>
      </c>
      <c r="L1385" s="463" t="s">
        <v>47</v>
      </c>
      <c r="M1385" s="463"/>
      <c r="N1385" s="463"/>
      <c r="O1385" s="462"/>
    </row>
    <row r="1386" hidden="1" customHeight="1" spans="1:15">
      <c r="A1386" s="446">
        <v>1235</v>
      </c>
      <c r="B1386" s="446" t="s">
        <v>346</v>
      </c>
      <c r="C1386" s="446" t="s">
        <v>700</v>
      </c>
      <c r="D1386" s="446" t="s">
        <v>701</v>
      </c>
      <c r="E1386" s="450" t="s">
        <v>1550</v>
      </c>
      <c r="F1386" s="449" t="s">
        <v>403</v>
      </c>
      <c r="G1386" s="450" t="s">
        <v>404</v>
      </c>
      <c r="H1386" s="450">
        <v>30</v>
      </c>
      <c r="I1386" s="450" t="s">
        <v>238</v>
      </c>
      <c r="J1386" s="459">
        <v>5</v>
      </c>
      <c r="K1386" s="460">
        <v>150</v>
      </c>
      <c r="L1386" s="463" t="s">
        <v>47</v>
      </c>
      <c r="M1386" s="463"/>
      <c r="N1386" s="463"/>
      <c r="O1386" s="462"/>
    </row>
    <row r="1387" hidden="1" customHeight="1" spans="1:15">
      <c r="A1387" s="446">
        <v>1236</v>
      </c>
      <c r="B1387" s="446" t="s">
        <v>346</v>
      </c>
      <c r="C1387" s="446" t="s">
        <v>700</v>
      </c>
      <c r="D1387" s="446" t="s">
        <v>701</v>
      </c>
      <c r="E1387" s="450" t="s">
        <v>1551</v>
      </c>
      <c r="F1387" s="449" t="s">
        <v>403</v>
      </c>
      <c r="G1387" s="450" t="s">
        <v>404</v>
      </c>
      <c r="H1387" s="450">
        <v>20</v>
      </c>
      <c r="I1387" s="450" t="s">
        <v>101</v>
      </c>
      <c r="J1387" s="459">
        <v>15</v>
      </c>
      <c r="K1387" s="460">
        <v>300</v>
      </c>
      <c r="L1387" s="463" t="s">
        <v>47</v>
      </c>
      <c r="M1387" s="463"/>
      <c r="N1387" s="463"/>
      <c r="O1387" s="462"/>
    </row>
    <row r="1388" hidden="1" customHeight="1" spans="1:15">
      <c r="A1388" s="446">
        <v>1237</v>
      </c>
      <c r="B1388" s="446" t="s">
        <v>346</v>
      </c>
      <c r="C1388" s="446" t="s">
        <v>700</v>
      </c>
      <c r="D1388" s="446" t="s">
        <v>701</v>
      </c>
      <c r="E1388" s="450" t="s">
        <v>1552</v>
      </c>
      <c r="F1388" s="449" t="s">
        <v>403</v>
      </c>
      <c r="G1388" s="450" t="s">
        <v>404</v>
      </c>
      <c r="H1388" s="450">
        <v>20</v>
      </c>
      <c r="I1388" s="450" t="s">
        <v>840</v>
      </c>
      <c r="J1388" s="459">
        <v>30</v>
      </c>
      <c r="K1388" s="460">
        <v>600</v>
      </c>
      <c r="L1388" s="463" t="s">
        <v>47</v>
      </c>
      <c r="M1388" s="463"/>
      <c r="N1388" s="463"/>
      <c r="O1388" s="462"/>
    </row>
    <row r="1389" hidden="1" customHeight="1" spans="1:15">
      <c r="A1389" s="446">
        <v>1238</v>
      </c>
      <c r="B1389" s="446" t="s">
        <v>346</v>
      </c>
      <c r="C1389" s="446" t="s">
        <v>700</v>
      </c>
      <c r="D1389" s="446" t="s">
        <v>701</v>
      </c>
      <c r="E1389" s="450" t="s">
        <v>1553</v>
      </c>
      <c r="F1389" s="449" t="s">
        <v>403</v>
      </c>
      <c r="G1389" s="450" t="s">
        <v>404</v>
      </c>
      <c r="H1389" s="450">
        <v>50</v>
      </c>
      <c r="I1389" s="450" t="s">
        <v>101</v>
      </c>
      <c r="J1389" s="459">
        <v>1.5</v>
      </c>
      <c r="K1389" s="460">
        <v>75</v>
      </c>
      <c r="L1389" s="463" t="s">
        <v>47</v>
      </c>
      <c r="M1389" s="463"/>
      <c r="N1389" s="463"/>
      <c r="O1389" s="462"/>
    </row>
    <row r="1390" hidden="1" customHeight="1" spans="1:15">
      <c r="A1390" s="446">
        <v>1239</v>
      </c>
      <c r="B1390" s="446" t="s">
        <v>346</v>
      </c>
      <c r="C1390" s="446" t="s">
        <v>700</v>
      </c>
      <c r="D1390" s="446" t="s">
        <v>701</v>
      </c>
      <c r="E1390" s="450" t="s">
        <v>1554</v>
      </c>
      <c r="F1390" s="449" t="s">
        <v>403</v>
      </c>
      <c r="G1390" s="450" t="s">
        <v>404</v>
      </c>
      <c r="H1390" s="450">
        <v>20</v>
      </c>
      <c r="I1390" s="450" t="s">
        <v>238</v>
      </c>
      <c r="J1390" s="459">
        <v>15</v>
      </c>
      <c r="K1390" s="460">
        <v>300</v>
      </c>
      <c r="L1390" s="463" t="s">
        <v>47</v>
      </c>
      <c r="M1390" s="463"/>
      <c r="N1390" s="463"/>
      <c r="O1390" s="462"/>
    </row>
    <row r="1391" hidden="1" customHeight="1" spans="1:15">
      <c r="A1391" s="446">
        <v>1240</v>
      </c>
      <c r="B1391" s="446" t="s">
        <v>346</v>
      </c>
      <c r="C1391" s="446" t="s">
        <v>700</v>
      </c>
      <c r="D1391" s="446" t="s">
        <v>701</v>
      </c>
      <c r="E1391" s="450" t="s">
        <v>1555</v>
      </c>
      <c r="F1391" s="449" t="s">
        <v>403</v>
      </c>
      <c r="G1391" s="450" t="s">
        <v>404</v>
      </c>
      <c r="H1391" s="450">
        <v>20</v>
      </c>
      <c r="I1391" s="450" t="s">
        <v>101</v>
      </c>
      <c r="J1391" s="459">
        <v>37</v>
      </c>
      <c r="K1391" s="460">
        <v>740</v>
      </c>
      <c r="L1391" s="463" t="s">
        <v>47</v>
      </c>
      <c r="M1391" s="463"/>
      <c r="N1391" s="463"/>
      <c r="O1391" s="462"/>
    </row>
    <row r="1392" hidden="1" customHeight="1" spans="1:15">
      <c r="A1392" s="446">
        <v>1241</v>
      </c>
      <c r="B1392" s="446" t="s">
        <v>346</v>
      </c>
      <c r="C1392" s="446" t="s">
        <v>700</v>
      </c>
      <c r="D1392" s="446" t="s">
        <v>701</v>
      </c>
      <c r="E1392" s="450" t="s">
        <v>1556</v>
      </c>
      <c r="F1392" s="449" t="s">
        <v>403</v>
      </c>
      <c r="G1392" s="450" t="s">
        <v>404</v>
      </c>
      <c r="H1392" s="450">
        <v>50</v>
      </c>
      <c r="I1392" s="450" t="s">
        <v>711</v>
      </c>
      <c r="J1392" s="459">
        <v>3.5</v>
      </c>
      <c r="K1392" s="460">
        <v>175</v>
      </c>
      <c r="L1392" s="463" t="s">
        <v>47</v>
      </c>
      <c r="M1392" s="463"/>
      <c r="N1392" s="463"/>
      <c r="O1392" s="462"/>
    </row>
    <row r="1393" hidden="1" customHeight="1" spans="1:15">
      <c r="A1393" s="446">
        <v>1242</v>
      </c>
      <c r="B1393" s="446" t="s">
        <v>346</v>
      </c>
      <c r="C1393" s="446" t="s">
        <v>700</v>
      </c>
      <c r="D1393" s="446" t="s">
        <v>701</v>
      </c>
      <c r="E1393" s="450" t="s">
        <v>1557</v>
      </c>
      <c r="F1393" s="449" t="s">
        <v>403</v>
      </c>
      <c r="G1393" s="450" t="s">
        <v>404</v>
      </c>
      <c r="H1393" s="450">
        <v>5</v>
      </c>
      <c r="I1393" s="450" t="s">
        <v>757</v>
      </c>
      <c r="J1393" s="459">
        <v>80</v>
      </c>
      <c r="K1393" s="460">
        <v>400</v>
      </c>
      <c r="L1393" s="463" t="s">
        <v>47</v>
      </c>
      <c r="M1393" s="463"/>
      <c r="N1393" s="463"/>
      <c r="O1393" s="462"/>
    </row>
    <row r="1394" hidden="1" customHeight="1" spans="1:15">
      <c r="A1394" s="446">
        <v>1243</v>
      </c>
      <c r="B1394" s="446" t="s">
        <v>346</v>
      </c>
      <c r="C1394" s="446" t="s">
        <v>700</v>
      </c>
      <c r="D1394" s="446" t="s">
        <v>701</v>
      </c>
      <c r="E1394" s="450" t="s">
        <v>1558</v>
      </c>
      <c r="F1394" s="449" t="s">
        <v>403</v>
      </c>
      <c r="G1394" s="450" t="s">
        <v>404</v>
      </c>
      <c r="H1394" s="450">
        <v>30</v>
      </c>
      <c r="I1394" s="450" t="s">
        <v>101</v>
      </c>
      <c r="J1394" s="459">
        <v>14.6</v>
      </c>
      <c r="K1394" s="460">
        <v>438</v>
      </c>
      <c r="L1394" s="463" t="s">
        <v>47</v>
      </c>
      <c r="M1394" s="463"/>
      <c r="N1394" s="463"/>
      <c r="O1394" s="462"/>
    </row>
    <row r="1395" hidden="1" customHeight="1" spans="1:15">
      <c r="A1395" s="446">
        <v>1244</v>
      </c>
      <c r="B1395" s="446" t="s">
        <v>346</v>
      </c>
      <c r="C1395" s="446" t="s">
        <v>700</v>
      </c>
      <c r="D1395" s="446" t="s">
        <v>701</v>
      </c>
      <c r="E1395" s="450" t="s">
        <v>1559</v>
      </c>
      <c r="F1395" s="449" t="s">
        <v>403</v>
      </c>
      <c r="G1395" s="450" t="s">
        <v>404</v>
      </c>
      <c r="H1395" s="450">
        <v>10</v>
      </c>
      <c r="I1395" s="450" t="s">
        <v>101</v>
      </c>
      <c r="J1395" s="459">
        <v>55</v>
      </c>
      <c r="K1395" s="460">
        <v>550</v>
      </c>
      <c r="L1395" s="463" t="s">
        <v>47</v>
      </c>
      <c r="M1395" s="463"/>
      <c r="N1395" s="463"/>
      <c r="O1395" s="462"/>
    </row>
    <row r="1396" hidden="1" customHeight="1" spans="1:15">
      <c r="A1396" s="446">
        <v>1245</v>
      </c>
      <c r="B1396" s="446" t="s">
        <v>346</v>
      </c>
      <c r="C1396" s="446" t="s">
        <v>700</v>
      </c>
      <c r="D1396" s="446" t="s">
        <v>701</v>
      </c>
      <c r="E1396" s="450" t="s">
        <v>1559</v>
      </c>
      <c r="F1396" s="449" t="s">
        <v>403</v>
      </c>
      <c r="G1396" s="450" t="s">
        <v>404</v>
      </c>
      <c r="H1396" s="450">
        <v>10</v>
      </c>
      <c r="I1396" s="450" t="s">
        <v>101</v>
      </c>
      <c r="J1396" s="459">
        <v>95</v>
      </c>
      <c r="K1396" s="460">
        <v>950</v>
      </c>
      <c r="L1396" s="463" t="s">
        <v>47</v>
      </c>
      <c r="M1396" s="463"/>
      <c r="N1396" s="463"/>
      <c r="O1396" s="462"/>
    </row>
    <row r="1397" hidden="1" customHeight="1" spans="1:15">
      <c r="A1397" s="446">
        <v>1246</v>
      </c>
      <c r="B1397" s="446" t="s">
        <v>346</v>
      </c>
      <c r="C1397" s="446" t="s">
        <v>700</v>
      </c>
      <c r="D1397" s="446" t="s">
        <v>701</v>
      </c>
      <c r="E1397" s="450" t="s">
        <v>1560</v>
      </c>
      <c r="F1397" s="449" t="s">
        <v>403</v>
      </c>
      <c r="G1397" s="450" t="s">
        <v>404</v>
      </c>
      <c r="H1397" s="450">
        <v>10</v>
      </c>
      <c r="I1397" s="450" t="s">
        <v>101</v>
      </c>
      <c r="J1397" s="459">
        <v>48</v>
      </c>
      <c r="K1397" s="460">
        <v>480</v>
      </c>
      <c r="L1397" s="463" t="s">
        <v>47</v>
      </c>
      <c r="M1397" s="463"/>
      <c r="N1397" s="463"/>
      <c r="O1397" s="462"/>
    </row>
    <row r="1398" hidden="1" customHeight="1" spans="1:15">
      <c r="A1398" s="446">
        <v>1247</v>
      </c>
      <c r="B1398" s="446" t="s">
        <v>346</v>
      </c>
      <c r="C1398" s="446" t="s">
        <v>700</v>
      </c>
      <c r="D1398" s="446" t="s">
        <v>701</v>
      </c>
      <c r="E1398" s="450" t="s">
        <v>1561</v>
      </c>
      <c r="F1398" s="449" t="s">
        <v>403</v>
      </c>
      <c r="G1398" s="450" t="s">
        <v>404</v>
      </c>
      <c r="H1398" s="450">
        <v>30</v>
      </c>
      <c r="I1398" s="450" t="s">
        <v>101</v>
      </c>
      <c r="J1398" s="459">
        <v>1.5</v>
      </c>
      <c r="K1398" s="460">
        <v>45</v>
      </c>
      <c r="L1398" s="463" t="s">
        <v>47</v>
      </c>
      <c r="M1398" s="463"/>
      <c r="N1398" s="463"/>
      <c r="O1398" s="462"/>
    </row>
    <row r="1399" hidden="1" customHeight="1" spans="1:15">
      <c r="A1399" s="446">
        <v>1248</v>
      </c>
      <c r="B1399" s="446" t="s">
        <v>346</v>
      </c>
      <c r="C1399" s="446" t="s">
        <v>700</v>
      </c>
      <c r="D1399" s="446" t="s">
        <v>701</v>
      </c>
      <c r="E1399" s="450" t="s">
        <v>1562</v>
      </c>
      <c r="F1399" s="449" t="s">
        <v>403</v>
      </c>
      <c r="G1399" s="450" t="s">
        <v>404</v>
      </c>
      <c r="H1399" s="450">
        <v>20</v>
      </c>
      <c r="I1399" s="450" t="s">
        <v>757</v>
      </c>
      <c r="J1399" s="459">
        <v>11</v>
      </c>
      <c r="K1399" s="460">
        <v>220</v>
      </c>
      <c r="L1399" s="463" t="s">
        <v>47</v>
      </c>
      <c r="M1399" s="463"/>
      <c r="N1399" s="463"/>
      <c r="O1399" s="462"/>
    </row>
    <row r="1400" hidden="1" customHeight="1" spans="1:15">
      <c r="A1400" s="446">
        <v>1249</v>
      </c>
      <c r="B1400" s="446" t="s">
        <v>346</v>
      </c>
      <c r="C1400" s="446" t="s">
        <v>700</v>
      </c>
      <c r="D1400" s="446" t="s">
        <v>701</v>
      </c>
      <c r="E1400" s="450" t="s">
        <v>1563</v>
      </c>
      <c r="F1400" s="449" t="s">
        <v>403</v>
      </c>
      <c r="G1400" s="450" t="s">
        <v>404</v>
      </c>
      <c r="H1400" s="450">
        <v>10</v>
      </c>
      <c r="I1400" s="450" t="s">
        <v>105</v>
      </c>
      <c r="J1400" s="459">
        <v>70</v>
      </c>
      <c r="K1400" s="460">
        <v>700</v>
      </c>
      <c r="L1400" s="463" t="s">
        <v>47</v>
      </c>
      <c r="M1400" s="463"/>
      <c r="N1400" s="463"/>
      <c r="O1400" s="462"/>
    </row>
    <row r="1401" hidden="1" customHeight="1" spans="1:15">
      <c r="A1401" s="446">
        <v>1250</v>
      </c>
      <c r="B1401" s="446" t="s">
        <v>346</v>
      </c>
      <c r="C1401" s="446" t="s">
        <v>700</v>
      </c>
      <c r="D1401" s="446" t="s">
        <v>701</v>
      </c>
      <c r="E1401" s="450" t="s">
        <v>1564</v>
      </c>
      <c r="F1401" s="449" t="s">
        <v>403</v>
      </c>
      <c r="G1401" s="450" t="s">
        <v>404</v>
      </c>
      <c r="H1401" s="450">
        <v>5</v>
      </c>
      <c r="I1401" s="450" t="s">
        <v>863</v>
      </c>
      <c r="J1401" s="459">
        <v>200</v>
      </c>
      <c r="K1401" s="460">
        <v>1000</v>
      </c>
      <c r="L1401" s="463" t="s">
        <v>47</v>
      </c>
      <c r="M1401" s="463"/>
      <c r="N1401" s="463"/>
      <c r="O1401" s="462"/>
    </row>
    <row r="1402" hidden="1" customHeight="1" spans="1:15">
      <c r="A1402" s="446">
        <v>1251</v>
      </c>
      <c r="B1402" s="446" t="s">
        <v>346</v>
      </c>
      <c r="C1402" s="446" t="s">
        <v>700</v>
      </c>
      <c r="D1402" s="446" t="s">
        <v>701</v>
      </c>
      <c r="E1402" s="450" t="s">
        <v>1565</v>
      </c>
      <c r="F1402" s="449" t="s">
        <v>403</v>
      </c>
      <c r="G1402" s="450" t="s">
        <v>404</v>
      </c>
      <c r="H1402" s="450">
        <v>5</v>
      </c>
      <c r="I1402" s="450" t="s">
        <v>70</v>
      </c>
      <c r="J1402" s="459">
        <v>120</v>
      </c>
      <c r="K1402" s="460">
        <v>600</v>
      </c>
      <c r="L1402" s="463" t="s">
        <v>47</v>
      </c>
      <c r="M1402" s="463"/>
      <c r="N1402" s="463"/>
      <c r="O1402" s="462"/>
    </row>
    <row r="1403" hidden="1" customHeight="1" spans="1:15">
      <c r="A1403" s="446">
        <v>1252</v>
      </c>
      <c r="B1403" s="446" t="s">
        <v>346</v>
      </c>
      <c r="C1403" s="446" t="s">
        <v>700</v>
      </c>
      <c r="D1403" s="446" t="s">
        <v>701</v>
      </c>
      <c r="E1403" s="450" t="s">
        <v>1566</v>
      </c>
      <c r="F1403" s="449" t="s">
        <v>403</v>
      </c>
      <c r="G1403" s="450" t="s">
        <v>404</v>
      </c>
      <c r="H1403" s="450">
        <v>20</v>
      </c>
      <c r="I1403" s="450" t="s">
        <v>703</v>
      </c>
      <c r="J1403" s="459">
        <v>40</v>
      </c>
      <c r="K1403" s="460">
        <v>800</v>
      </c>
      <c r="L1403" s="463" t="s">
        <v>47</v>
      </c>
      <c r="M1403" s="463"/>
      <c r="N1403" s="463"/>
      <c r="O1403" s="462"/>
    </row>
    <row r="1404" hidden="1" customHeight="1" spans="1:15">
      <c r="A1404" s="446">
        <v>1253</v>
      </c>
      <c r="B1404" s="446" t="s">
        <v>346</v>
      </c>
      <c r="C1404" s="446" t="s">
        <v>700</v>
      </c>
      <c r="D1404" s="446" t="s">
        <v>701</v>
      </c>
      <c r="E1404" s="450" t="s">
        <v>1567</v>
      </c>
      <c r="F1404" s="449" t="s">
        <v>403</v>
      </c>
      <c r="G1404" s="450" t="s">
        <v>404</v>
      </c>
      <c r="H1404" s="450">
        <v>20</v>
      </c>
      <c r="I1404" s="450" t="s">
        <v>1323</v>
      </c>
      <c r="J1404" s="459">
        <v>18</v>
      </c>
      <c r="K1404" s="460">
        <v>360</v>
      </c>
      <c r="L1404" s="463" t="s">
        <v>47</v>
      </c>
      <c r="M1404" s="463"/>
      <c r="N1404" s="463"/>
      <c r="O1404" s="462"/>
    </row>
    <row r="1405" hidden="1" customHeight="1" spans="1:15">
      <c r="A1405" s="446">
        <v>1254</v>
      </c>
      <c r="B1405" s="446" t="s">
        <v>346</v>
      </c>
      <c r="C1405" s="446" t="s">
        <v>700</v>
      </c>
      <c r="D1405" s="446" t="s">
        <v>701</v>
      </c>
      <c r="E1405" s="450" t="s">
        <v>1568</v>
      </c>
      <c r="F1405" s="449" t="s">
        <v>403</v>
      </c>
      <c r="G1405" s="450" t="s">
        <v>404</v>
      </c>
      <c r="H1405" s="450">
        <v>20</v>
      </c>
      <c r="I1405" s="450" t="s">
        <v>135</v>
      </c>
      <c r="J1405" s="459">
        <v>25</v>
      </c>
      <c r="K1405" s="460">
        <v>500</v>
      </c>
      <c r="L1405" s="463" t="s">
        <v>47</v>
      </c>
      <c r="M1405" s="463"/>
      <c r="N1405" s="463"/>
      <c r="O1405" s="462"/>
    </row>
    <row r="1406" hidden="1" customHeight="1" spans="1:15">
      <c r="A1406" s="446">
        <v>1255</v>
      </c>
      <c r="B1406" s="446" t="s">
        <v>346</v>
      </c>
      <c r="C1406" s="446" t="s">
        <v>700</v>
      </c>
      <c r="D1406" s="446" t="s">
        <v>701</v>
      </c>
      <c r="E1406" s="450" t="s">
        <v>1569</v>
      </c>
      <c r="F1406" s="449" t="s">
        <v>403</v>
      </c>
      <c r="G1406" s="450" t="s">
        <v>404</v>
      </c>
      <c r="H1406" s="450">
        <v>10</v>
      </c>
      <c r="I1406" s="450" t="s">
        <v>101</v>
      </c>
      <c r="J1406" s="459">
        <v>50</v>
      </c>
      <c r="K1406" s="460">
        <v>500</v>
      </c>
      <c r="L1406" s="463" t="s">
        <v>47</v>
      </c>
      <c r="M1406" s="463"/>
      <c r="N1406" s="463"/>
      <c r="O1406" s="462"/>
    </row>
    <row r="1407" hidden="1" customHeight="1" spans="1:15">
      <c r="A1407" s="446">
        <v>1256</v>
      </c>
      <c r="B1407" s="446" t="s">
        <v>346</v>
      </c>
      <c r="C1407" s="446" t="s">
        <v>700</v>
      </c>
      <c r="D1407" s="446" t="s">
        <v>701</v>
      </c>
      <c r="E1407" s="450" t="s">
        <v>1570</v>
      </c>
      <c r="F1407" s="449" t="s">
        <v>403</v>
      </c>
      <c r="G1407" s="450" t="s">
        <v>404</v>
      </c>
      <c r="H1407" s="450">
        <v>20</v>
      </c>
      <c r="I1407" s="450" t="s">
        <v>1571</v>
      </c>
      <c r="J1407" s="459">
        <v>30</v>
      </c>
      <c r="K1407" s="460">
        <v>600</v>
      </c>
      <c r="L1407" s="463" t="s">
        <v>47</v>
      </c>
      <c r="M1407" s="463"/>
      <c r="N1407" s="463"/>
      <c r="O1407" s="462"/>
    </row>
    <row r="1408" hidden="1" customHeight="1" spans="1:15">
      <c r="A1408" s="446">
        <v>1257</v>
      </c>
      <c r="B1408" s="446" t="s">
        <v>346</v>
      </c>
      <c r="C1408" s="446" t="s">
        <v>700</v>
      </c>
      <c r="D1408" s="446" t="s">
        <v>701</v>
      </c>
      <c r="E1408" s="450" t="s">
        <v>1572</v>
      </c>
      <c r="F1408" s="449" t="s">
        <v>403</v>
      </c>
      <c r="G1408" s="450" t="s">
        <v>404</v>
      </c>
      <c r="H1408" s="450">
        <v>10</v>
      </c>
      <c r="I1408" s="450" t="s">
        <v>101</v>
      </c>
      <c r="J1408" s="459">
        <v>110</v>
      </c>
      <c r="K1408" s="460">
        <v>1100</v>
      </c>
      <c r="L1408" s="463" t="s">
        <v>47</v>
      </c>
      <c r="M1408" s="463"/>
      <c r="N1408" s="463"/>
      <c r="O1408" s="462"/>
    </row>
    <row r="1409" hidden="1" customHeight="1" spans="1:15">
      <c r="A1409" s="446">
        <v>1258</v>
      </c>
      <c r="B1409" s="446" t="s">
        <v>346</v>
      </c>
      <c r="C1409" s="446" t="s">
        <v>700</v>
      </c>
      <c r="D1409" s="446" t="s">
        <v>701</v>
      </c>
      <c r="E1409" s="450" t="s">
        <v>1573</v>
      </c>
      <c r="F1409" s="449" t="s">
        <v>403</v>
      </c>
      <c r="G1409" s="450" t="s">
        <v>404</v>
      </c>
      <c r="H1409" s="450">
        <v>20</v>
      </c>
      <c r="I1409" s="450" t="s">
        <v>101</v>
      </c>
      <c r="J1409" s="459">
        <v>15</v>
      </c>
      <c r="K1409" s="460">
        <v>300</v>
      </c>
      <c r="L1409" s="463" t="s">
        <v>47</v>
      </c>
      <c r="M1409" s="463"/>
      <c r="N1409" s="463"/>
      <c r="O1409" s="462"/>
    </row>
    <row r="1410" hidden="1" customHeight="1" spans="1:15">
      <c r="A1410" s="446">
        <v>1259</v>
      </c>
      <c r="B1410" s="446" t="s">
        <v>346</v>
      </c>
      <c r="C1410" s="446" t="s">
        <v>700</v>
      </c>
      <c r="D1410" s="446" t="s">
        <v>701</v>
      </c>
      <c r="E1410" s="450" t="s">
        <v>1574</v>
      </c>
      <c r="F1410" s="449" t="s">
        <v>403</v>
      </c>
      <c r="G1410" s="450" t="s">
        <v>404</v>
      </c>
      <c r="H1410" s="450">
        <v>5</v>
      </c>
      <c r="I1410" s="450" t="s">
        <v>1575</v>
      </c>
      <c r="J1410" s="459">
        <v>145</v>
      </c>
      <c r="K1410" s="460">
        <v>725</v>
      </c>
      <c r="L1410" s="463" t="s">
        <v>47</v>
      </c>
      <c r="M1410" s="463"/>
      <c r="N1410" s="463"/>
      <c r="O1410" s="462"/>
    </row>
    <row r="1411" hidden="1" customHeight="1" spans="1:15">
      <c r="A1411" s="446">
        <v>1260</v>
      </c>
      <c r="B1411" s="446" t="s">
        <v>346</v>
      </c>
      <c r="C1411" s="446" t="s">
        <v>700</v>
      </c>
      <c r="D1411" s="446" t="s">
        <v>701</v>
      </c>
      <c r="E1411" s="450" t="s">
        <v>1576</v>
      </c>
      <c r="F1411" s="449" t="s">
        <v>403</v>
      </c>
      <c r="G1411" s="450" t="s">
        <v>404</v>
      </c>
      <c r="H1411" s="450">
        <v>15</v>
      </c>
      <c r="I1411" s="450" t="s">
        <v>101</v>
      </c>
      <c r="J1411" s="459">
        <v>170</v>
      </c>
      <c r="K1411" s="460">
        <v>2550</v>
      </c>
      <c r="L1411" s="463" t="s">
        <v>47</v>
      </c>
      <c r="M1411" s="463"/>
      <c r="N1411" s="463"/>
      <c r="O1411" s="462"/>
    </row>
    <row r="1412" hidden="1" customHeight="1" spans="1:15">
      <c r="A1412" s="446">
        <v>1261</v>
      </c>
      <c r="B1412" s="446" t="s">
        <v>346</v>
      </c>
      <c r="C1412" s="446" t="s">
        <v>700</v>
      </c>
      <c r="D1412" s="446" t="s">
        <v>701</v>
      </c>
      <c r="E1412" s="450" t="s">
        <v>1577</v>
      </c>
      <c r="F1412" s="449" t="s">
        <v>403</v>
      </c>
      <c r="G1412" s="450" t="s">
        <v>404</v>
      </c>
      <c r="H1412" s="450">
        <v>50</v>
      </c>
      <c r="I1412" s="450" t="s">
        <v>840</v>
      </c>
      <c r="J1412" s="459">
        <v>3</v>
      </c>
      <c r="K1412" s="460">
        <v>150</v>
      </c>
      <c r="L1412" s="463" t="s">
        <v>47</v>
      </c>
      <c r="M1412" s="463"/>
      <c r="N1412" s="463"/>
      <c r="O1412" s="462"/>
    </row>
    <row r="1413" hidden="1" customHeight="1" spans="1:15">
      <c r="A1413" s="446">
        <v>1262</v>
      </c>
      <c r="B1413" s="446" t="s">
        <v>346</v>
      </c>
      <c r="C1413" s="446" t="s">
        <v>700</v>
      </c>
      <c r="D1413" s="446" t="s">
        <v>701</v>
      </c>
      <c r="E1413" s="450" t="s">
        <v>1578</v>
      </c>
      <c r="F1413" s="449" t="s">
        <v>403</v>
      </c>
      <c r="G1413" s="450" t="s">
        <v>404</v>
      </c>
      <c r="H1413" s="450">
        <v>30</v>
      </c>
      <c r="I1413" s="450" t="s">
        <v>724</v>
      </c>
      <c r="J1413" s="459">
        <v>18</v>
      </c>
      <c r="K1413" s="460">
        <v>540</v>
      </c>
      <c r="L1413" s="463" t="s">
        <v>47</v>
      </c>
      <c r="M1413" s="463"/>
      <c r="N1413" s="463"/>
      <c r="O1413" s="462"/>
    </row>
    <row r="1414" hidden="1" customHeight="1" spans="1:15">
      <c r="A1414" s="446">
        <v>1263</v>
      </c>
      <c r="B1414" s="446" t="s">
        <v>346</v>
      </c>
      <c r="C1414" s="446" t="s">
        <v>700</v>
      </c>
      <c r="D1414" s="446" t="s">
        <v>701</v>
      </c>
      <c r="E1414" s="450" t="s">
        <v>1579</v>
      </c>
      <c r="F1414" s="449" t="s">
        <v>403</v>
      </c>
      <c r="G1414" s="450" t="s">
        <v>404</v>
      </c>
      <c r="H1414" s="450">
        <v>30</v>
      </c>
      <c r="I1414" s="450" t="s">
        <v>724</v>
      </c>
      <c r="J1414" s="459">
        <v>7</v>
      </c>
      <c r="K1414" s="460">
        <v>210</v>
      </c>
      <c r="L1414" s="463" t="s">
        <v>47</v>
      </c>
      <c r="M1414" s="463"/>
      <c r="N1414" s="463"/>
      <c r="O1414" s="462"/>
    </row>
    <row r="1415" hidden="1" customHeight="1" spans="1:15">
      <c r="A1415" s="446">
        <v>1264</v>
      </c>
      <c r="B1415" s="446" t="s">
        <v>346</v>
      </c>
      <c r="C1415" s="446" t="s">
        <v>700</v>
      </c>
      <c r="D1415" s="446" t="s">
        <v>701</v>
      </c>
      <c r="E1415" s="450" t="s">
        <v>1580</v>
      </c>
      <c r="F1415" s="449" t="s">
        <v>403</v>
      </c>
      <c r="G1415" s="450" t="s">
        <v>404</v>
      </c>
      <c r="H1415" s="450">
        <v>50</v>
      </c>
      <c r="I1415" s="450" t="s">
        <v>703</v>
      </c>
      <c r="J1415" s="459">
        <v>5</v>
      </c>
      <c r="K1415" s="460">
        <v>250</v>
      </c>
      <c r="L1415" s="463" t="s">
        <v>47</v>
      </c>
      <c r="M1415" s="463"/>
      <c r="N1415" s="463"/>
      <c r="O1415" s="462"/>
    </row>
    <row r="1416" hidden="1" customHeight="1" spans="1:15">
      <c r="A1416" s="446">
        <v>1265</v>
      </c>
      <c r="B1416" s="446" t="s">
        <v>346</v>
      </c>
      <c r="C1416" s="446" t="s">
        <v>700</v>
      </c>
      <c r="D1416" s="446" t="s">
        <v>701</v>
      </c>
      <c r="E1416" s="450" t="s">
        <v>1581</v>
      </c>
      <c r="F1416" s="449" t="s">
        <v>403</v>
      </c>
      <c r="G1416" s="450" t="s">
        <v>404</v>
      </c>
      <c r="H1416" s="450">
        <v>30</v>
      </c>
      <c r="I1416" s="450" t="s">
        <v>1180</v>
      </c>
      <c r="J1416" s="459">
        <v>10.8</v>
      </c>
      <c r="K1416" s="460">
        <v>324</v>
      </c>
      <c r="L1416" s="463" t="s">
        <v>47</v>
      </c>
      <c r="M1416" s="463"/>
      <c r="N1416" s="463"/>
      <c r="O1416" s="462"/>
    </row>
    <row r="1417" hidden="1" customHeight="1" spans="1:15">
      <c r="A1417" s="446">
        <v>1266</v>
      </c>
      <c r="B1417" s="446" t="s">
        <v>346</v>
      </c>
      <c r="C1417" s="446" t="s">
        <v>700</v>
      </c>
      <c r="D1417" s="446" t="s">
        <v>701</v>
      </c>
      <c r="E1417" s="450" t="s">
        <v>1582</v>
      </c>
      <c r="F1417" s="449" t="s">
        <v>403</v>
      </c>
      <c r="G1417" s="450" t="s">
        <v>404</v>
      </c>
      <c r="H1417" s="450">
        <v>10</v>
      </c>
      <c r="I1417" s="450" t="s">
        <v>757</v>
      </c>
      <c r="J1417" s="459">
        <v>65</v>
      </c>
      <c r="K1417" s="460">
        <v>650</v>
      </c>
      <c r="L1417" s="463" t="s">
        <v>47</v>
      </c>
      <c r="M1417" s="463"/>
      <c r="N1417" s="463"/>
      <c r="O1417" s="462"/>
    </row>
    <row r="1418" hidden="1" customHeight="1" spans="1:15">
      <c r="A1418" s="446">
        <v>1267</v>
      </c>
      <c r="B1418" s="446" t="s">
        <v>346</v>
      </c>
      <c r="C1418" s="446" t="s">
        <v>700</v>
      </c>
      <c r="D1418" s="446" t="s">
        <v>701</v>
      </c>
      <c r="E1418" s="450" t="s">
        <v>1583</v>
      </c>
      <c r="F1418" s="449" t="s">
        <v>403</v>
      </c>
      <c r="G1418" s="450" t="s">
        <v>404</v>
      </c>
      <c r="H1418" s="450">
        <v>20</v>
      </c>
      <c r="I1418" s="450" t="s">
        <v>1584</v>
      </c>
      <c r="J1418" s="459">
        <v>12</v>
      </c>
      <c r="K1418" s="460">
        <v>240</v>
      </c>
      <c r="L1418" s="463" t="s">
        <v>47</v>
      </c>
      <c r="M1418" s="463"/>
      <c r="N1418" s="463"/>
      <c r="O1418" s="462"/>
    </row>
    <row r="1419" hidden="1" customHeight="1" spans="1:15">
      <c r="A1419" s="446">
        <v>1268</v>
      </c>
      <c r="B1419" s="446" t="s">
        <v>346</v>
      </c>
      <c r="C1419" s="446" t="s">
        <v>700</v>
      </c>
      <c r="D1419" s="446" t="s">
        <v>701</v>
      </c>
      <c r="E1419" s="450" t="s">
        <v>1585</v>
      </c>
      <c r="F1419" s="449" t="s">
        <v>403</v>
      </c>
      <c r="G1419" s="450" t="s">
        <v>404</v>
      </c>
      <c r="H1419" s="450">
        <v>20</v>
      </c>
      <c r="I1419" s="450" t="s">
        <v>703</v>
      </c>
      <c r="J1419" s="459">
        <v>6</v>
      </c>
      <c r="K1419" s="460">
        <v>120</v>
      </c>
      <c r="L1419" s="463" t="s">
        <v>47</v>
      </c>
      <c r="M1419" s="463"/>
      <c r="N1419" s="463"/>
      <c r="O1419" s="462"/>
    </row>
    <row r="1420" hidden="1" customHeight="1" spans="1:15">
      <c r="A1420" s="446">
        <v>1269</v>
      </c>
      <c r="B1420" s="446" t="s">
        <v>346</v>
      </c>
      <c r="C1420" s="446" t="s">
        <v>700</v>
      </c>
      <c r="D1420" s="446" t="s">
        <v>701</v>
      </c>
      <c r="E1420" s="450" t="s">
        <v>1586</v>
      </c>
      <c r="F1420" s="449" t="s">
        <v>403</v>
      </c>
      <c r="G1420" s="450" t="s">
        <v>404</v>
      </c>
      <c r="H1420" s="450">
        <v>20</v>
      </c>
      <c r="I1420" s="450" t="s">
        <v>724</v>
      </c>
      <c r="J1420" s="459">
        <v>60</v>
      </c>
      <c r="K1420" s="460">
        <v>1200</v>
      </c>
      <c r="L1420" s="463" t="s">
        <v>47</v>
      </c>
      <c r="M1420" s="463"/>
      <c r="N1420" s="463"/>
      <c r="O1420" s="462"/>
    </row>
    <row r="1421" hidden="1" customHeight="1" spans="1:15">
      <c r="A1421" s="446">
        <v>1270</v>
      </c>
      <c r="B1421" s="446" t="s">
        <v>346</v>
      </c>
      <c r="C1421" s="446" t="s">
        <v>700</v>
      </c>
      <c r="D1421" s="446" t="s">
        <v>701</v>
      </c>
      <c r="E1421" s="450" t="s">
        <v>1587</v>
      </c>
      <c r="F1421" s="449" t="s">
        <v>403</v>
      </c>
      <c r="G1421" s="450" t="s">
        <v>404</v>
      </c>
      <c r="H1421" s="450">
        <v>30</v>
      </c>
      <c r="I1421" s="450" t="s">
        <v>101</v>
      </c>
      <c r="J1421" s="459">
        <v>18</v>
      </c>
      <c r="K1421" s="460">
        <v>540</v>
      </c>
      <c r="L1421" s="463" t="s">
        <v>47</v>
      </c>
      <c r="M1421" s="463"/>
      <c r="N1421" s="463"/>
      <c r="O1421" s="462"/>
    </row>
    <row r="1422" hidden="1" customHeight="1" spans="1:15">
      <c r="A1422" s="446">
        <v>1271</v>
      </c>
      <c r="B1422" s="446" t="s">
        <v>346</v>
      </c>
      <c r="C1422" s="446" t="s">
        <v>700</v>
      </c>
      <c r="D1422" s="446" t="s">
        <v>701</v>
      </c>
      <c r="E1422" s="450" t="s">
        <v>1588</v>
      </c>
      <c r="F1422" s="449" t="s">
        <v>403</v>
      </c>
      <c r="G1422" s="450" t="s">
        <v>404</v>
      </c>
      <c r="H1422" s="450">
        <v>20</v>
      </c>
      <c r="I1422" s="450" t="s">
        <v>101</v>
      </c>
      <c r="J1422" s="459">
        <v>35</v>
      </c>
      <c r="K1422" s="460">
        <v>700</v>
      </c>
      <c r="L1422" s="463" t="s">
        <v>47</v>
      </c>
      <c r="M1422" s="463"/>
      <c r="N1422" s="463"/>
      <c r="O1422" s="462"/>
    </row>
    <row r="1423" hidden="1" customHeight="1" spans="1:15">
      <c r="A1423" s="446">
        <v>1272</v>
      </c>
      <c r="B1423" s="446" t="s">
        <v>346</v>
      </c>
      <c r="C1423" s="446" t="s">
        <v>700</v>
      </c>
      <c r="D1423" s="446" t="s">
        <v>701</v>
      </c>
      <c r="E1423" s="450" t="s">
        <v>1589</v>
      </c>
      <c r="F1423" s="449" t="s">
        <v>403</v>
      </c>
      <c r="G1423" s="450" t="s">
        <v>404</v>
      </c>
      <c r="H1423" s="450">
        <v>30</v>
      </c>
      <c r="I1423" s="450" t="s">
        <v>101</v>
      </c>
      <c r="J1423" s="459">
        <v>10</v>
      </c>
      <c r="K1423" s="460">
        <v>300</v>
      </c>
      <c r="L1423" s="463" t="s">
        <v>47</v>
      </c>
      <c r="M1423" s="463"/>
      <c r="N1423" s="463"/>
      <c r="O1423" s="462"/>
    </row>
    <row r="1424" hidden="1" customHeight="1" spans="1:15">
      <c r="A1424" s="446">
        <v>1273</v>
      </c>
      <c r="B1424" s="446" t="s">
        <v>346</v>
      </c>
      <c r="C1424" s="446" t="s">
        <v>700</v>
      </c>
      <c r="D1424" s="446" t="s">
        <v>701</v>
      </c>
      <c r="E1424" s="450" t="s">
        <v>1590</v>
      </c>
      <c r="F1424" s="449" t="s">
        <v>403</v>
      </c>
      <c r="G1424" s="450" t="s">
        <v>404</v>
      </c>
      <c r="H1424" s="450">
        <v>30</v>
      </c>
      <c r="I1424" s="450" t="s">
        <v>840</v>
      </c>
      <c r="J1424" s="459">
        <v>5</v>
      </c>
      <c r="K1424" s="460">
        <v>150</v>
      </c>
      <c r="L1424" s="463" t="s">
        <v>47</v>
      </c>
      <c r="M1424" s="463"/>
      <c r="N1424" s="463"/>
      <c r="O1424" s="462"/>
    </row>
    <row r="1425" hidden="1" customHeight="1" spans="1:15">
      <c r="A1425" s="446">
        <v>1274</v>
      </c>
      <c r="B1425" s="446" t="s">
        <v>346</v>
      </c>
      <c r="C1425" s="446" t="s">
        <v>700</v>
      </c>
      <c r="D1425" s="446" t="s">
        <v>701</v>
      </c>
      <c r="E1425" s="450" t="s">
        <v>1591</v>
      </c>
      <c r="F1425" s="449" t="s">
        <v>403</v>
      </c>
      <c r="G1425" s="450" t="s">
        <v>404</v>
      </c>
      <c r="H1425" s="450">
        <v>30</v>
      </c>
      <c r="I1425" s="450" t="s">
        <v>101</v>
      </c>
      <c r="J1425" s="459">
        <v>10</v>
      </c>
      <c r="K1425" s="460">
        <v>300</v>
      </c>
      <c r="L1425" s="463" t="s">
        <v>47</v>
      </c>
      <c r="M1425" s="463"/>
      <c r="N1425" s="463"/>
      <c r="O1425" s="462"/>
    </row>
    <row r="1426" hidden="1" customHeight="1" spans="1:15">
      <c r="A1426" s="446">
        <v>1275</v>
      </c>
      <c r="B1426" s="446" t="s">
        <v>346</v>
      </c>
      <c r="C1426" s="446" t="s">
        <v>700</v>
      </c>
      <c r="D1426" s="446" t="s">
        <v>701</v>
      </c>
      <c r="E1426" s="450" t="s">
        <v>1592</v>
      </c>
      <c r="F1426" s="449" t="s">
        <v>403</v>
      </c>
      <c r="G1426" s="450" t="s">
        <v>404</v>
      </c>
      <c r="H1426" s="450">
        <v>50</v>
      </c>
      <c r="I1426" s="450" t="s">
        <v>101</v>
      </c>
      <c r="J1426" s="459">
        <v>0.9</v>
      </c>
      <c r="K1426" s="460">
        <v>45</v>
      </c>
      <c r="L1426" s="463" t="s">
        <v>47</v>
      </c>
      <c r="M1426" s="463"/>
      <c r="N1426" s="463"/>
      <c r="O1426" s="462"/>
    </row>
    <row r="1427" hidden="1" customHeight="1" spans="1:15">
      <c r="A1427" s="446">
        <v>1276</v>
      </c>
      <c r="B1427" s="446" t="s">
        <v>346</v>
      </c>
      <c r="C1427" s="446" t="s">
        <v>700</v>
      </c>
      <c r="D1427" s="446" t="s">
        <v>701</v>
      </c>
      <c r="E1427" s="450" t="s">
        <v>1593</v>
      </c>
      <c r="F1427" s="449" t="s">
        <v>403</v>
      </c>
      <c r="G1427" s="450" t="s">
        <v>404</v>
      </c>
      <c r="H1427" s="450">
        <v>30</v>
      </c>
      <c r="I1427" s="450" t="s">
        <v>775</v>
      </c>
      <c r="J1427" s="459">
        <v>6</v>
      </c>
      <c r="K1427" s="460">
        <v>180</v>
      </c>
      <c r="L1427" s="463" t="s">
        <v>47</v>
      </c>
      <c r="M1427" s="463"/>
      <c r="N1427" s="463"/>
      <c r="O1427" s="462"/>
    </row>
    <row r="1428" hidden="1" customHeight="1" spans="1:15">
      <c r="A1428" s="446">
        <v>1277</v>
      </c>
      <c r="B1428" s="446" t="s">
        <v>346</v>
      </c>
      <c r="C1428" s="446" t="s">
        <v>700</v>
      </c>
      <c r="D1428" s="446" t="s">
        <v>701</v>
      </c>
      <c r="E1428" s="450" t="s">
        <v>1594</v>
      </c>
      <c r="F1428" s="449" t="s">
        <v>403</v>
      </c>
      <c r="G1428" s="450" t="s">
        <v>404</v>
      </c>
      <c r="H1428" s="450">
        <v>30</v>
      </c>
      <c r="I1428" s="450" t="s">
        <v>101</v>
      </c>
      <c r="J1428" s="459">
        <v>12</v>
      </c>
      <c r="K1428" s="460">
        <v>360</v>
      </c>
      <c r="L1428" s="463" t="s">
        <v>47</v>
      </c>
      <c r="M1428" s="463"/>
      <c r="N1428" s="463"/>
      <c r="O1428" s="462"/>
    </row>
    <row r="1429" hidden="1" customHeight="1" spans="1:15">
      <c r="A1429" s="446">
        <v>1278</v>
      </c>
      <c r="B1429" s="446" t="s">
        <v>346</v>
      </c>
      <c r="C1429" s="446" t="s">
        <v>700</v>
      </c>
      <c r="D1429" s="446" t="s">
        <v>701</v>
      </c>
      <c r="E1429" s="450" t="s">
        <v>1595</v>
      </c>
      <c r="F1429" s="449" t="s">
        <v>403</v>
      </c>
      <c r="G1429" s="450" t="s">
        <v>404</v>
      </c>
      <c r="H1429" s="450">
        <v>30</v>
      </c>
      <c r="I1429" s="450" t="s">
        <v>845</v>
      </c>
      <c r="J1429" s="459">
        <v>12</v>
      </c>
      <c r="K1429" s="460">
        <v>360</v>
      </c>
      <c r="L1429" s="463" t="s">
        <v>47</v>
      </c>
      <c r="M1429" s="463"/>
      <c r="N1429" s="463"/>
      <c r="O1429" s="462"/>
    </row>
    <row r="1430" hidden="1" customHeight="1" spans="1:15">
      <c r="A1430" s="446">
        <v>1279</v>
      </c>
      <c r="B1430" s="446" t="s">
        <v>346</v>
      </c>
      <c r="C1430" s="446" t="s">
        <v>700</v>
      </c>
      <c r="D1430" s="446" t="s">
        <v>701</v>
      </c>
      <c r="E1430" s="450" t="s">
        <v>1596</v>
      </c>
      <c r="F1430" s="449" t="s">
        <v>403</v>
      </c>
      <c r="G1430" s="450" t="s">
        <v>404</v>
      </c>
      <c r="H1430" s="450">
        <v>10</v>
      </c>
      <c r="I1430" s="450" t="s">
        <v>840</v>
      </c>
      <c r="J1430" s="459">
        <v>82.5</v>
      </c>
      <c r="K1430" s="460">
        <v>825</v>
      </c>
      <c r="L1430" s="463" t="s">
        <v>47</v>
      </c>
      <c r="M1430" s="463"/>
      <c r="N1430" s="463"/>
      <c r="O1430" s="462"/>
    </row>
    <row r="1431" hidden="1" customHeight="1" spans="1:15">
      <c r="A1431" s="446">
        <v>1280</v>
      </c>
      <c r="B1431" s="446" t="s">
        <v>346</v>
      </c>
      <c r="C1431" s="446" t="s">
        <v>700</v>
      </c>
      <c r="D1431" s="446" t="s">
        <v>701</v>
      </c>
      <c r="E1431" s="450" t="s">
        <v>1597</v>
      </c>
      <c r="F1431" s="449" t="s">
        <v>403</v>
      </c>
      <c r="G1431" s="450" t="s">
        <v>404</v>
      </c>
      <c r="H1431" s="450">
        <v>30</v>
      </c>
      <c r="I1431" s="450" t="s">
        <v>845</v>
      </c>
      <c r="J1431" s="459">
        <v>18</v>
      </c>
      <c r="K1431" s="460">
        <v>540</v>
      </c>
      <c r="L1431" s="463" t="s">
        <v>47</v>
      </c>
      <c r="M1431" s="463"/>
      <c r="N1431" s="463"/>
      <c r="O1431" s="462"/>
    </row>
    <row r="1432" hidden="1" customHeight="1" spans="1:15">
      <c r="A1432" s="446">
        <v>1281</v>
      </c>
      <c r="B1432" s="446" t="s">
        <v>346</v>
      </c>
      <c r="C1432" s="446" t="s">
        <v>700</v>
      </c>
      <c r="D1432" s="446" t="s">
        <v>701</v>
      </c>
      <c r="E1432" s="450" t="s">
        <v>1598</v>
      </c>
      <c r="F1432" s="449" t="s">
        <v>403</v>
      </c>
      <c r="G1432" s="450" t="s">
        <v>404</v>
      </c>
      <c r="H1432" s="450">
        <v>30</v>
      </c>
      <c r="I1432" s="450" t="s">
        <v>101</v>
      </c>
      <c r="J1432" s="459">
        <v>10</v>
      </c>
      <c r="K1432" s="460">
        <v>300</v>
      </c>
      <c r="L1432" s="463" t="s">
        <v>47</v>
      </c>
      <c r="M1432" s="463"/>
      <c r="N1432" s="463"/>
      <c r="O1432" s="462"/>
    </row>
    <row r="1433" hidden="1" customHeight="1" spans="1:15">
      <c r="A1433" s="446">
        <v>1282</v>
      </c>
      <c r="B1433" s="446" t="s">
        <v>346</v>
      </c>
      <c r="C1433" s="446" t="s">
        <v>700</v>
      </c>
      <c r="D1433" s="446" t="s">
        <v>701</v>
      </c>
      <c r="E1433" s="450" t="s">
        <v>1599</v>
      </c>
      <c r="F1433" s="449" t="s">
        <v>403</v>
      </c>
      <c r="G1433" s="450" t="s">
        <v>404</v>
      </c>
      <c r="H1433" s="450">
        <v>20</v>
      </c>
      <c r="I1433" s="450" t="s">
        <v>101</v>
      </c>
      <c r="J1433" s="459">
        <v>45</v>
      </c>
      <c r="K1433" s="460">
        <v>900</v>
      </c>
      <c r="L1433" s="463" t="s">
        <v>47</v>
      </c>
      <c r="M1433" s="463"/>
      <c r="N1433" s="463"/>
      <c r="O1433" s="462"/>
    </row>
    <row r="1434" hidden="1" customHeight="1" spans="1:15">
      <c r="A1434" s="446">
        <v>1283</v>
      </c>
      <c r="B1434" s="446" t="s">
        <v>346</v>
      </c>
      <c r="C1434" s="446" t="s">
        <v>700</v>
      </c>
      <c r="D1434" s="446" t="s">
        <v>701</v>
      </c>
      <c r="E1434" s="450" t="s">
        <v>1600</v>
      </c>
      <c r="F1434" s="449" t="s">
        <v>403</v>
      </c>
      <c r="G1434" s="450" t="s">
        <v>404</v>
      </c>
      <c r="H1434" s="450">
        <v>20</v>
      </c>
      <c r="I1434" s="450" t="s">
        <v>1323</v>
      </c>
      <c r="J1434" s="459">
        <v>10</v>
      </c>
      <c r="K1434" s="460">
        <v>200</v>
      </c>
      <c r="L1434" s="463" t="s">
        <v>47</v>
      </c>
      <c r="M1434" s="463"/>
      <c r="N1434" s="463"/>
      <c r="O1434" s="462"/>
    </row>
    <row r="1435" hidden="1" customHeight="1" spans="1:15">
      <c r="A1435" s="446">
        <v>1284</v>
      </c>
      <c r="B1435" s="446" t="s">
        <v>346</v>
      </c>
      <c r="C1435" s="446" t="s">
        <v>700</v>
      </c>
      <c r="D1435" s="446" t="s">
        <v>701</v>
      </c>
      <c r="E1435" s="450" t="s">
        <v>1601</v>
      </c>
      <c r="F1435" s="449" t="s">
        <v>403</v>
      </c>
      <c r="G1435" s="450" t="s">
        <v>404</v>
      </c>
      <c r="H1435" s="450">
        <v>30</v>
      </c>
      <c r="I1435" s="450" t="s">
        <v>704</v>
      </c>
      <c r="J1435" s="459">
        <v>19</v>
      </c>
      <c r="K1435" s="460">
        <v>570</v>
      </c>
      <c r="L1435" s="463" t="s">
        <v>47</v>
      </c>
      <c r="M1435" s="463"/>
      <c r="N1435" s="463"/>
      <c r="O1435" s="462"/>
    </row>
    <row r="1436" hidden="1" customHeight="1" spans="1:15">
      <c r="A1436" s="446">
        <v>1285</v>
      </c>
      <c r="B1436" s="446" t="s">
        <v>346</v>
      </c>
      <c r="C1436" s="446" t="s">
        <v>700</v>
      </c>
      <c r="D1436" s="446" t="s">
        <v>701</v>
      </c>
      <c r="E1436" s="450" t="s">
        <v>1602</v>
      </c>
      <c r="F1436" s="449" t="s">
        <v>403</v>
      </c>
      <c r="G1436" s="450" t="s">
        <v>404</v>
      </c>
      <c r="H1436" s="450">
        <v>5</v>
      </c>
      <c r="I1436" s="450" t="s">
        <v>711</v>
      </c>
      <c r="J1436" s="459">
        <v>165</v>
      </c>
      <c r="K1436" s="460">
        <v>825</v>
      </c>
      <c r="L1436" s="463" t="s">
        <v>47</v>
      </c>
      <c r="M1436" s="463"/>
      <c r="N1436" s="463"/>
      <c r="O1436" s="462"/>
    </row>
    <row r="1437" hidden="1" customHeight="1" spans="1:15">
      <c r="A1437" s="446">
        <v>1286</v>
      </c>
      <c r="B1437" s="446" t="s">
        <v>346</v>
      </c>
      <c r="C1437" s="446" t="s">
        <v>700</v>
      </c>
      <c r="D1437" s="446" t="s">
        <v>701</v>
      </c>
      <c r="E1437" s="450" t="s">
        <v>1603</v>
      </c>
      <c r="F1437" s="449" t="s">
        <v>403</v>
      </c>
      <c r="G1437" s="450" t="s">
        <v>404</v>
      </c>
      <c r="H1437" s="450">
        <v>20</v>
      </c>
      <c r="I1437" s="450" t="s">
        <v>703</v>
      </c>
      <c r="J1437" s="459">
        <v>65</v>
      </c>
      <c r="K1437" s="460">
        <v>1300</v>
      </c>
      <c r="L1437" s="463" t="s">
        <v>47</v>
      </c>
      <c r="M1437" s="463"/>
      <c r="N1437" s="463"/>
      <c r="O1437" s="462"/>
    </row>
    <row r="1438" hidden="1" customHeight="1" spans="1:15">
      <c r="A1438" s="446">
        <v>1287</v>
      </c>
      <c r="B1438" s="446" t="s">
        <v>346</v>
      </c>
      <c r="C1438" s="446" t="s">
        <v>700</v>
      </c>
      <c r="D1438" s="446" t="s">
        <v>701</v>
      </c>
      <c r="E1438" s="450" t="s">
        <v>1604</v>
      </c>
      <c r="F1438" s="449" t="s">
        <v>403</v>
      </c>
      <c r="G1438" s="450" t="s">
        <v>404</v>
      </c>
      <c r="H1438" s="450">
        <v>10</v>
      </c>
      <c r="I1438" s="450" t="s">
        <v>101</v>
      </c>
      <c r="J1438" s="459">
        <v>85</v>
      </c>
      <c r="K1438" s="460">
        <v>850</v>
      </c>
      <c r="L1438" s="463" t="s">
        <v>47</v>
      </c>
      <c r="M1438" s="463"/>
      <c r="N1438" s="463"/>
      <c r="O1438" s="462"/>
    </row>
    <row r="1439" hidden="1" customHeight="1" spans="1:15">
      <c r="A1439" s="446">
        <v>1288</v>
      </c>
      <c r="B1439" s="446" t="s">
        <v>346</v>
      </c>
      <c r="C1439" s="446" t="s">
        <v>700</v>
      </c>
      <c r="D1439" s="446" t="s">
        <v>701</v>
      </c>
      <c r="E1439" s="450" t="s">
        <v>1605</v>
      </c>
      <c r="F1439" s="449" t="s">
        <v>403</v>
      </c>
      <c r="G1439" s="450" t="s">
        <v>404</v>
      </c>
      <c r="H1439" s="450">
        <v>20</v>
      </c>
      <c r="I1439" s="450" t="s">
        <v>101</v>
      </c>
      <c r="J1439" s="459">
        <v>55</v>
      </c>
      <c r="K1439" s="460">
        <v>1100</v>
      </c>
      <c r="L1439" s="463" t="s">
        <v>47</v>
      </c>
      <c r="M1439" s="463"/>
      <c r="N1439" s="463"/>
      <c r="O1439" s="462"/>
    </row>
    <row r="1440" hidden="1" customHeight="1" spans="1:15">
      <c r="A1440" s="446">
        <v>1289</v>
      </c>
      <c r="B1440" s="446" t="s">
        <v>346</v>
      </c>
      <c r="C1440" s="446" t="s">
        <v>700</v>
      </c>
      <c r="D1440" s="446" t="s">
        <v>701</v>
      </c>
      <c r="E1440" s="450" t="s">
        <v>1606</v>
      </c>
      <c r="F1440" s="449" t="s">
        <v>403</v>
      </c>
      <c r="G1440" s="450" t="s">
        <v>404</v>
      </c>
      <c r="H1440" s="450">
        <v>1000</v>
      </c>
      <c r="I1440" s="450" t="s">
        <v>105</v>
      </c>
      <c r="J1440" s="459">
        <v>0.5</v>
      </c>
      <c r="K1440" s="460">
        <v>500</v>
      </c>
      <c r="L1440" s="463" t="s">
        <v>47</v>
      </c>
      <c r="M1440" s="463"/>
      <c r="N1440" s="463"/>
      <c r="O1440" s="462"/>
    </row>
    <row r="1441" hidden="1" customHeight="1" spans="1:15">
      <c r="A1441" s="446">
        <v>1290</v>
      </c>
      <c r="B1441" s="446" t="s">
        <v>346</v>
      </c>
      <c r="C1441" s="446" t="s">
        <v>700</v>
      </c>
      <c r="D1441" s="446" t="s">
        <v>701</v>
      </c>
      <c r="E1441" s="450" t="s">
        <v>1607</v>
      </c>
      <c r="F1441" s="449" t="s">
        <v>403</v>
      </c>
      <c r="G1441" s="450" t="s">
        <v>404</v>
      </c>
      <c r="H1441" s="450">
        <v>50</v>
      </c>
      <c r="I1441" s="450" t="s">
        <v>703</v>
      </c>
      <c r="J1441" s="459">
        <v>35</v>
      </c>
      <c r="K1441" s="460">
        <v>1750</v>
      </c>
      <c r="L1441" s="463" t="s">
        <v>47</v>
      </c>
      <c r="M1441" s="463"/>
      <c r="N1441" s="463"/>
      <c r="O1441" s="462"/>
    </row>
    <row r="1442" hidden="1" customHeight="1" spans="1:15">
      <c r="A1442" s="446">
        <v>1291</v>
      </c>
      <c r="B1442" s="446" t="s">
        <v>346</v>
      </c>
      <c r="C1442" s="446" t="s">
        <v>700</v>
      </c>
      <c r="D1442" s="446" t="s">
        <v>701</v>
      </c>
      <c r="E1442" s="450" t="s">
        <v>1608</v>
      </c>
      <c r="F1442" s="449" t="s">
        <v>403</v>
      </c>
      <c r="G1442" s="450" t="s">
        <v>404</v>
      </c>
      <c r="H1442" s="450">
        <v>5</v>
      </c>
      <c r="I1442" s="450" t="s">
        <v>757</v>
      </c>
      <c r="J1442" s="459">
        <v>218</v>
      </c>
      <c r="K1442" s="460">
        <v>1090</v>
      </c>
      <c r="L1442" s="463" t="s">
        <v>47</v>
      </c>
      <c r="M1442" s="463"/>
      <c r="N1442" s="463"/>
      <c r="O1442" s="462"/>
    </row>
    <row r="1443" hidden="1" customHeight="1" spans="1:15">
      <c r="A1443" s="446">
        <v>1292</v>
      </c>
      <c r="B1443" s="446" t="s">
        <v>346</v>
      </c>
      <c r="C1443" s="446" t="s">
        <v>700</v>
      </c>
      <c r="D1443" s="446" t="s">
        <v>701</v>
      </c>
      <c r="E1443" s="450" t="s">
        <v>1609</v>
      </c>
      <c r="F1443" s="449" t="s">
        <v>403</v>
      </c>
      <c r="G1443" s="450" t="s">
        <v>404</v>
      </c>
      <c r="H1443" s="450">
        <v>30</v>
      </c>
      <c r="I1443" s="450" t="s">
        <v>703</v>
      </c>
      <c r="J1443" s="459">
        <v>90</v>
      </c>
      <c r="K1443" s="460">
        <v>2700</v>
      </c>
      <c r="L1443" s="463" t="s">
        <v>47</v>
      </c>
      <c r="M1443" s="463"/>
      <c r="N1443" s="463"/>
      <c r="O1443" s="462"/>
    </row>
    <row r="1444" hidden="1" customHeight="1" spans="1:15">
      <c r="A1444" s="446">
        <v>1293</v>
      </c>
      <c r="B1444" s="446" t="s">
        <v>346</v>
      </c>
      <c r="C1444" s="446" t="s">
        <v>700</v>
      </c>
      <c r="D1444" s="446" t="s">
        <v>701</v>
      </c>
      <c r="E1444" s="450" t="s">
        <v>1610</v>
      </c>
      <c r="F1444" s="449" t="s">
        <v>403</v>
      </c>
      <c r="G1444" s="450" t="s">
        <v>404</v>
      </c>
      <c r="H1444" s="450">
        <v>10</v>
      </c>
      <c r="I1444" s="450" t="s">
        <v>101</v>
      </c>
      <c r="J1444" s="459">
        <v>120</v>
      </c>
      <c r="K1444" s="460">
        <v>1200</v>
      </c>
      <c r="L1444" s="463" t="s">
        <v>47</v>
      </c>
      <c r="M1444" s="463"/>
      <c r="N1444" s="463"/>
      <c r="O1444" s="462"/>
    </row>
    <row r="1445" hidden="1" customHeight="1" spans="1:15">
      <c r="A1445" s="446">
        <v>1294</v>
      </c>
      <c r="B1445" s="446" t="s">
        <v>346</v>
      </c>
      <c r="C1445" s="446" t="s">
        <v>700</v>
      </c>
      <c r="D1445" s="446" t="s">
        <v>701</v>
      </c>
      <c r="E1445" s="450" t="s">
        <v>1611</v>
      </c>
      <c r="F1445" s="449" t="s">
        <v>403</v>
      </c>
      <c r="G1445" s="450" t="s">
        <v>404</v>
      </c>
      <c r="H1445" s="450">
        <v>20</v>
      </c>
      <c r="I1445" s="450" t="s">
        <v>840</v>
      </c>
      <c r="J1445" s="459">
        <v>16</v>
      </c>
      <c r="K1445" s="460">
        <v>320</v>
      </c>
      <c r="L1445" s="463" t="s">
        <v>47</v>
      </c>
      <c r="M1445" s="463"/>
      <c r="N1445" s="463"/>
      <c r="O1445" s="462"/>
    </row>
    <row r="1446" hidden="1" customHeight="1" spans="1:15">
      <c r="A1446" s="446">
        <v>1295</v>
      </c>
      <c r="B1446" s="446" t="s">
        <v>346</v>
      </c>
      <c r="C1446" s="446" t="s">
        <v>700</v>
      </c>
      <c r="D1446" s="446" t="s">
        <v>701</v>
      </c>
      <c r="E1446" s="450" t="s">
        <v>1612</v>
      </c>
      <c r="F1446" s="449" t="s">
        <v>403</v>
      </c>
      <c r="G1446" s="450" t="s">
        <v>404</v>
      </c>
      <c r="H1446" s="450">
        <v>30</v>
      </c>
      <c r="I1446" s="450" t="s">
        <v>101</v>
      </c>
      <c r="J1446" s="459">
        <v>45</v>
      </c>
      <c r="K1446" s="460">
        <v>1350</v>
      </c>
      <c r="L1446" s="463" t="s">
        <v>47</v>
      </c>
      <c r="M1446" s="463"/>
      <c r="N1446" s="463"/>
      <c r="O1446" s="462"/>
    </row>
    <row r="1447" hidden="1" customHeight="1" spans="1:15">
      <c r="A1447" s="446">
        <v>1296</v>
      </c>
      <c r="B1447" s="446" t="s">
        <v>346</v>
      </c>
      <c r="C1447" s="446" t="s">
        <v>700</v>
      </c>
      <c r="D1447" s="446" t="s">
        <v>701</v>
      </c>
      <c r="E1447" s="450" t="s">
        <v>1613</v>
      </c>
      <c r="F1447" s="449" t="s">
        <v>403</v>
      </c>
      <c r="G1447" s="450" t="s">
        <v>404</v>
      </c>
      <c r="H1447" s="450">
        <v>30</v>
      </c>
      <c r="I1447" s="450" t="s">
        <v>704</v>
      </c>
      <c r="J1447" s="459">
        <v>4.5</v>
      </c>
      <c r="K1447" s="460">
        <v>135</v>
      </c>
      <c r="L1447" s="463" t="s">
        <v>47</v>
      </c>
      <c r="M1447" s="463"/>
      <c r="N1447" s="463"/>
      <c r="O1447" s="462"/>
    </row>
    <row r="1448" hidden="1" customHeight="1" spans="1:15">
      <c r="A1448" s="446">
        <v>1297</v>
      </c>
      <c r="B1448" s="446" t="s">
        <v>346</v>
      </c>
      <c r="C1448" s="446" t="s">
        <v>700</v>
      </c>
      <c r="D1448" s="446" t="s">
        <v>701</v>
      </c>
      <c r="E1448" s="450" t="s">
        <v>1614</v>
      </c>
      <c r="F1448" s="449" t="s">
        <v>403</v>
      </c>
      <c r="G1448" s="450" t="s">
        <v>404</v>
      </c>
      <c r="H1448" s="450">
        <v>30</v>
      </c>
      <c r="I1448" s="450" t="s">
        <v>1343</v>
      </c>
      <c r="J1448" s="459">
        <v>5</v>
      </c>
      <c r="K1448" s="460">
        <v>150</v>
      </c>
      <c r="L1448" s="463" t="s">
        <v>47</v>
      </c>
      <c r="M1448" s="463"/>
      <c r="N1448" s="463"/>
      <c r="O1448" s="462"/>
    </row>
    <row r="1449" hidden="1" customHeight="1" spans="1:15">
      <c r="A1449" s="446">
        <v>1298</v>
      </c>
      <c r="B1449" s="446" t="s">
        <v>346</v>
      </c>
      <c r="C1449" s="446" t="s">
        <v>700</v>
      </c>
      <c r="D1449" s="446" t="s">
        <v>701</v>
      </c>
      <c r="E1449" s="450" t="s">
        <v>1615</v>
      </c>
      <c r="F1449" s="449" t="s">
        <v>403</v>
      </c>
      <c r="G1449" s="450" t="s">
        <v>404</v>
      </c>
      <c r="H1449" s="450">
        <v>30</v>
      </c>
      <c r="I1449" s="450" t="s">
        <v>1616</v>
      </c>
      <c r="J1449" s="459">
        <v>35</v>
      </c>
      <c r="K1449" s="460">
        <v>1050</v>
      </c>
      <c r="L1449" s="463" t="s">
        <v>47</v>
      </c>
      <c r="M1449" s="463"/>
      <c r="N1449" s="463"/>
      <c r="O1449" s="462"/>
    </row>
    <row r="1450" hidden="1" customHeight="1" spans="1:15">
      <c r="A1450" s="446">
        <v>1299</v>
      </c>
      <c r="B1450" s="446" t="s">
        <v>346</v>
      </c>
      <c r="C1450" s="446" t="s">
        <v>700</v>
      </c>
      <c r="D1450" s="446" t="s">
        <v>701</v>
      </c>
      <c r="E1450" s="450" t="s">
        <v>1617</v>
      </c>
      <c r="F1450" s="449" t="s">
        <v>403</v>
      </c>
      <c r="G1450" s="450" t="s">
        <v>404</v>
      </c>
      <c r="H1450" s="450">
        <v>10</v>
      </c>
      <c r="I1450" s="450" t="s">
        <v>840</v>
      </c>
      <c r="J1450" s="459">
        <v>85</v>
      </c>
      <c r="K1450" s="460">
        <v>850</v>
      </c>
      <c r="L1450" s="463" t="s">
        <v>47</v>
      </c>
      <c r="M1450" s="463"/>
      <c r="N1450" s="463"/>
      <c r="O1450" s="462"/>
    </row>
    <row r="1451" hidden="1" customHeight="1" spans="1:15">
      <c r="A1451" s="446">
        <v>1300</v>
      </c>
      <c r="B1451" s="446" t="s">
        <v>346</v>
      </c>
      <c r="C1451" s="446" t="s">
        <v>700</v>
      </c>
      <c r="D1451" s="446" t="s">
        <v>701</v>
      </c>
      <c r="E1451" s="450" t="s">
        <v>1618</v>
      </c>
      <c r="F1451" s="449" t="s">
        <v>403</v>
      </c>
      <c r="G1451" s="450" t="s">
        <v>404</v>
      </c>
      <c r="H1451" s="450">
        <v>20</v>
      </c>
      <c r="I1451" s="450" t="s">
        <v>757</v>
      </c>
      <c r="J1451" s="459">
        <v>45</v>
      </c>
      <c r="K1451" s="460">
        <v>900</v>
      </c>
      <c r="L1451" s="463" t="s">
        <v>47</v>
      </c>
      <c r="M1451" s="463"/>
      <c r="N1451" s="463"/>
      <c r="O1451" s="462"/>
    </row>
    <row r="1452" hidden="1" customHeight="1" spans="1:15">
      <c r="A1452" s="446">
        <v>1301</v>
      </c>
      <c r="B1452" s="446" t="s">
        <v>346</v>
      </c>
      <c r="C1452" s="446" t="s">
        <v>700</v>
      </c>
      <c r="D1452" s="446" t="s">
        <v>701</v>
      </c>
      <c r="E1452" s="450" t="s">
        <v>1619</v>
      </c>
      <c r="F1452" s="449" t="s">
        <v>403</v>
      </c>
      <c r="G1452" s="450" t="s">
        <v>404</v>
      </c>
      <c r="H1452" s="450">
        <v>20</v>
      </c>
      <c r="I1452" s="450" t="s">
        <v>101</v>
      </c>
      <c r="J1452" s="459">
        <v>15</v>
      </c>
      <c r="K1452" s="460">
        <v>300</v>
      </c>
      <c r="L1452" s="463" t="s">
        <v>47</v>
      </c>
      <c r="M1452" s="463"/>
      <c r="N1452" s="463"/>
      <c r="O1452" s="462"/>
    </row>
    <row r="1453" hidden="1" customHeight="1" spans="1:15">
      <c r="A1453" s="446">
        <v>1302</v>
      </c>
      <c r="B1453" s="446" t="s">
        <v>346</v>
      </c>
      <c r="C1453" s="446" t="s">
        <v>700</v>
      </c>
      <c r="D1453" s="446" t="s">
        <v>701</v>
      </c>
      <c r="E1453" s="450" t="s">
        <v>1620</v>
      </c>
      <c r="F1453" s="449" t="s">
        <v>403</v>
      </c>
      <c r="G1453" s="450" t="s">
        <v>404</v>
      </c>
      <c r="H1453" s="450">
        <v>20</v>
      </c>
      <c r="I1453" s="450" t="s">
        <v>101</v>
      </c>
      <c r="J1453" s="459">
        <v>55</v>
      </c>
      <c r="K1453" s="460">
        <v>1100</v>
      </c>
      <c r="L1453" s="463" t="s">
        <v>47</v>
      </c>
      <c r="M1453" s="463"/>
      <c r="N1453" s="463"/>
      <c r="O1453" s="462"/>
    </row>
    <row r="1454" hidden="1" customHeight="1" spans="1:15">
      <c r="A1454" s="446">
        <v>1303</v>
      </c>
      <c r="B1454" s="446" t="s">
        <v>346</v>
      </c>
      <c r="C1454" s="446" t="s">
        <v>700</v>
      </c>
      <c r="D1454" s="446" t="s">
        <v>701</v>
      </c>
      <c r="E1454" s="450" t="s">
        <v>1621</v>
      </c>
      <c r="F1454" s="449" t="s">
        <v>403</v>
      </c>
      <c r="G1454" s="450" t="s">
        <v>404</v>
      </c>
      <c r="H1454" s="450">
        <v>20</v>
      </c>
      <c r="I1454" s="450" t="s">
        <v>704</v>
      </c>
      <c r="J1454" s="459">
        <v>28</v>
      </c>
      <c r="K1454" s="460">
        <v>560</v>
      </c>
      <c r="L1454" s="463" t="s">
        <v>47</v>
      </c>
      <c r="M1454" s="463"/>
      <c r="N1454" s="463"/>
      <c r="O1454" s="462"/>
    </row>
    <row r="1455" hidden="1" customHeight="1" spans="1:15">
      <c r="A1455" s="446">
        <v>1304</v>
      </c>
      <c r="B1455" s="446" t="s">
        <v>346</v>
      </c>
      <c r="C1455" s="446" t="s">
        <v>700</v>
      </c>
      <c r="D1455" s="446" t="s">
        <v>701</v>
      </c>
      <c r="E1455" s="450" t="s">
        <v>1622</v>
      </c>
      <c r="F1455" s="449" t="s">
        <v>403</v>
      </c>
      <c r="G1455" s="450" t="s">
        <v>404</v>
      </c>
      <c r="H1455" s="450">
        <v>20</v>
      </c>
      <c r="I1455" s="450" t="s">
        <v>703</v>
      </c>
      <c r="J1455" s="459">
        <v>35</v>
      </c>
      <c r="K1455" s="460">
        <v>700</v>
      </c>
      <c r="L1455" s="463" t="s">
        <v>47</v>
      </c>
      <c r="M1455" s="463"/>
      <c r="N1455" s="463"/>
      <c r="O1455" s="462"/>
    </row>
    <row r="1456" hidden="1" customHeight="1" spans="1:15">
      <c r="A1456" s="446">
        <v>1305</v>
      </c>
      <c r="B1456" s="446" t="s">
        <v>346</v>
      </c>
      <c r="C1456" s="446" t="s">
        <v>700</v>
      </c>
      <c r="D1456" s="446" t="s">
        <v>701</v>
      </c>
      <c r="E1456" s="450" t="s">
        <v>1623</v>
      </c>
      <c r="F1456" s="449" t="s">
        <v>403</v>
      </c>
      <c r="G1456" s="450" t="s">
        <v>404</v>
      </c>
      <c r="H1456" s="450">
        <v>30</v>
      </c>
      <c r="I1456" s="450" t="s">
        <v>1584</v>
      </c>
      <c r="J1456" s="459">
        <v>25</v>
      </c>
      <c r="K1456" s="460">
        <v>750</v>
      </c>
      <c r="L1456" s="463" t="s">
        <v>47</v>
      </c>
      <c r="M1456" s="463"/>
      <c r="N1456" s="463"/>
      <c r="O1456" s="462"/>
    </row>
    <row r="1457" hidden="1" customHeight="1" spans="1:15">
      <c r="A1457" s="446">
        <v>1306</v>
      </c>
      <c r="B1457" s="446" t="s">
        <v>346</v>
      </c>
      <c r="C1457" s="446" t="s">
        <v>700</v>
      </c>
      <c r="D1457" s="446" t="s">
        <v>701</v>
      </c>
      <c r="E1457" s="450" t="s">
        <v>1624</v>
      </c>
      <c r="F1457" s="449" t="s">
        <v>403</v>
      </c>
      <c r="G1457" s="450" t="s">
        <v>404</v>
      </c>
      <c r="H1457" s="450">
        <v>15</v>
      </c>
      <c r="I1457" s="450" t="s">
        <v>840</v>
      </c>
      <c r="J1457" s="459">
        <v>16</v>
      </c>
      <c r="K1457" s="460">
        <v>240</v>
      </c>
      <c r="L1457" s="463" t="s">
        <v>47</v>
      </c>
      <c r="M1457" s="463"/>
      <c r="N1457" s="463"/>
      <c r="O1457" s="462"/>
    </row>
    <row r="1458" hidden="1" customHeight="1" spans="1:15">
      <c r="A1458" s="446">
        <v>1307</v>
      </c>
      <c r="B1458" s="446" t="s">
        <v>346</v>
      </c>
      <c r="C1458" s="446" t="s">
        <v>700</v>
      </c>
      <c r="D1458" s="446" t="s">
        <v>701</v>
      </c>
      <c r="E1458" s="450" t="s">
        <v>1625</v>
      </c>
      <c r="F1458" s="449" t="s">
        <v>403</v>
      </c>
      <c r="G1458" s="450" t="s">
        <v>404</v>
      </c>
      <c r="H1458" s="450">
        <v>25</v>
      </c>
      <c r="I1458" s="450" t="s">
        <v>840</v>
      </c>
      <c r="J1458" s="459">
        <v>60</v>
      </c>
      <c r="K1458" s="460">
        <v>1500</v>
      </c>
      <c r="L1458" s="463" t="s">
        <v>47</v>
      </c>
      <c r="M1458" s="463"/>
      <c r="N1458" s="463"/>
      <c r="O1458" s="462"/>
    </row>
    <row r="1459" hidden="1" customHeight="1" spans="1:15">
      <c r="A1459" s="446">
        <v>1308</v>
      </c>
      <c r="B1459" s="446" t="s">
        <v>346</v>
      </c>
      <c r="C1459" s="446" t="s">
        <v>700</v>
      </c>
      <c r="D1459" s="446" t="s">
        <v>701</v>
      </c>
      <c r="E1459" s="450" t="s">
        <v>1626</v>
      </c>
      <c r="F1459" s="449" t="s">
        <v>403</v>
      </c>
      <c r="G1459" s="450" t="s">
        <v>404</v>
      </c>
      <c r="H1459" s="450">
        <v>30</v>
      </c>
      <c r="I1459" s="450" t="s">
        <v>833</v>
      </c>
      <c r="J1459" s="459">
        <v>5</v>
      </c>
      <c r="K1459" s="460">
        <v>150</v>
      </c>
      <c r="L1459" s="463" t="s">
        <v>47</v>
      </c>
      <c r="M1459" s="463"/>
      <c r="N1459" s="463"/>
      <c r="O1459" s="462"/>
    </row>
    <row r="1460" hidden="1" customHeight="1" spans="1:15">
      <c r="A1460" s="446">
        <v>1309</v>
      </c>
      <c r="B1460" s="446" t="s">
        <v>346</v>
      </c>
      <c r="C1460" s="446" t="s">
        <v>700</v>
      </c>
      <c r="D1460" s="446" t="s">
        <v>701</v>
      </c>
      <c r="E1460" s="450" t="s">
        <v>1627</v>
      </c>
      <c r="F1460" s="449" t="s">
        <v>403</v>
      </c>
      <c r="G1460" s="450" t="s">
        <v>404</v>
      </c>
      <c r="H1460" s="450">
        <v>15</v>
      </c>
      <c r="I1460" s="450" t="s">
        <v>101</v>
      </c>
      <c r="J1460" s="459">
        <v>6</v>
      </c>
      <c r="K1460" s="460">
        <v>90</v>
      </c>
      <c r="L1460" s="463" t="s">
        <v>47</v>
      </c>
      <c r="M1460" s="463"/>
      <c r="N1460" s="463"/>
      <c r="O1460" s="462"/>
    </row>
    <row r="1461" hidden="1" customHeight="1" spans="1:15">
      <c r="A1461" s="446">
        <v>1310</v>
      </c>
      <c r="B1461" s="446" t="s">
        <v>346</v>
      </c>
      <c r="C1461" s="446" t="s">
        <v>700</v>
      </c>
      <c r="D1461" s="446" t="s">
        <v>701</v>
      </c>
      <c r="E1461" s="450" t="s">
        <v>1628</v>
      </c>
      <c r="F1461" s="449" t="s">
        <v>403</v>
      </c>
      <c r="G1461" s="450" t="s">
        <v>404</v>
      </c>
      <c r="H1461" s="450">
        <v>30</v>
      </c>
      <c r="I1461" s="450" t="s">
        <v>757</v>
      </c>
      <c r="J1461" s="459">
        <v>30</v>
      </c>
      <c r="K1461" s="460">
        <v>900</v>
      </c>
      <c r="L1461" s="463" t="s">
        <v>47</v>
      </c>
      <c r="M1461" s="463"/>
      <c r="N1461" s="463"/>
      <c r="O1461" s="462"/>
    </row>
    <row r="1462" hidden="1" customHeight="1" spans="1:15">
      <c r="A1462" s="446">
        <v>1311</v>
      </c>
      <c r="B1462" s="446" t="s">
        <v>346</v>
      </c>
      <c r="C1462" s="446" t="s">
        <v>700</v>
      </c>
      <c r="D1462" s="446" t="s">
        <v>701</v>
      </c>
      <c r="E1462" s="450" t="s">
        <v>1629</v>
      </c>
      <c r="F1462" s="449" t="s">
        <v>403</v>
      </c>
      <c r="G1462" s="450" t="s">
        <v>404</v>
      </c>
      <c r="H1462" s="450">
        <v>30</v>
      </c>
      <c r="I1462" s="450" t="s">
        <v>101</v>
      </c>
      <c r="J1462" s="459">
        <v>12</v>
      </c>
      <c r="K1462" s="460">
        <v>360</v>
      </c>
      <c r="L1462" s="463" t="s">
        <v>47</v>
      </c>
      <c r="M1462" s="463"/>
      <c r="N1462" s="463"/>
      <c r="O1462" s="462"/>
    </row>
    <row r="1463" hidden="1" customHeight="1" spans="1:15">
      <c r="A1463" s="446">
        <v>1312</v>
      </c>
      <c r="B1463" s="446" t="s">
        <v>346</v>
      </c>
      <c r="C1463" s="446" t="s">
        <v>700</v>
      </c>
      <c r="D1463" s="446" t="s">
        <v>701</v>
      </c>
      <c r="E1463" s="450" t="s">
        <v>1630</v>
      </c>
      <c r="F1463" s="449" t="s">
        <v>403</v>
      </c>
      <c r="G1463" s="450" t="s">
        <v>404</v>
      </c>
      <c r="H1463" s="450">
        <v>30</v>
      </c>
      <c r="I1463" s="450" t="s">
        <v>840</v>
      </c>
      <c r="J1463" s="459">
        <v>17</v>
      </c>
      <c r="K1463" s="460">
        <v>510</v>
      </c>
      <c r="L1463" s="463" t="s">
        <v>47</v>
      </c>
      <c r="M1463" s="463"/>
      <c r="N1463" s="463"/>
      <c r="O1463" s="462"/>
    </row>
    <row r="1464" hidden="1" customHeight="1" spans="1:15">
      <c r="A1464" s="446">
        <v>1313</v>
      </c>
      <c r="B1464" s="446" t="s">
        <v>346</v>
      </c>
      <c r="C1464" s="446" t="s">
        <v>700</v>
      </c>
      <c r="D1464" s="446" t="s">
        <v>701</v>
      </c>
      <c r="E1464" s="450" t="s">
        <v>1631</v>
      </c>
      <c r="F1464" s="449" t="s">
        <v>403</v>
      </c>
      <c r="G1464" s="450" t="s">
        <v>404</v>
      </c>
      <c r="H1464" s="450">
        <v>30</v>
      </c>
      <c r="I1464" s="450" t="s">
        <v>1584</v>
      </c>
      <c r="J1464" s="459">
        <v>20</v>
      </c>
      <c r="K1464" s="460">
        <v>600</v>
      </c>
      <c r="L1464" s="463" t="s">
        <v>47</v>
      </c>
      <c r="M1464" s="463"/>
      <c r="N1464" s="463"/>
      <c r="O1464" s="462"/>
    </row>
    <row r="1465" hidden="1" customHeight="1" spans="1:15">
      <c r="A1465" s="446">
        <v>1314</v>
      </c>
      <c r="B1465" s="446" t="s">
        <v>346</v>
      </c>
      <c r="C1465" s="446" t="s">
        <v>700</v>
      </c>
      <c r="D1465" s="446" t="s">
        <v>701</v>
      </c>
      <c r="E1465" s="450" t="s">
        <v>1632</v>
      </c>
      <c r="F1465" s="449" t="s">
        <v>403</v>
      </c>
      <c r="G1465" s="450" t="s">
        <v>404</v>
      </c>
      <c r="H1465" s="450">
        <v>15</v>
      </c>
      <c r="I1465" s="450" t="s">
        <v>1180</v>
      </c>
      <c r="J1465" s="459">
        <v>12</v>
      </c>
      <c r="K1465" s="460">
        <v>180</v>
      </c>
      <c r="L1465" s="463" t="s">
        <v>47</v>
      </c>
      <c r="M1465" s="463"/>
      <c r="N1465" s="463"/>
      <c r="O1465" s="462"/>
    </row>
    <row r="1466" hidden="1" customHeight="1" spans="1:15">
      <c r="A1466" s="446">
        <v>1315</v>
      </c>
      <c r="B1466" s="446" t="s">
        <v>346</v>
      </c>
      <c r="C1466" s="446" t="s">
        <v>700</v>
      </c>
      <c r="D1466" s="446" t="s">
        <v>701</v>
      </c>
      <c r="E1466" s="450" t="s">
        <v>1633</v>
      </c>
      <c r="F1466" s="449" t="s">
        <v>403</v>
      </c>
      <c r="G1466" s="450" t="s">
        <v>404</v>
      </c>
      <c r="H1466" s="450">
        <v>30</v>
      </c>
      <c r="I1466" s="450" t="s">
        <v>840</v>
      </c>
      <c r="J1466" s="459">
        <v>25</v>
      </c>
      <c r="K1466" s="460">
        <v>750</v>
      </c>
      <c r="L1466" s="463" t="s">
        <v>47</v>
      </c>
      <c r="M1466" s="463"/>
      <c r="N1466" s="463"/>
      <c r="O1466" s="462"/>
    </row>
    <row r="1467" hidden="1" customHeight="1" spans="1:15">
      <c r="A1467" s="446">
        <v>1316</v>
      </c>
      <c r="B1467" s="446" t="s">
        <v>346</v>
      </c>
      <c r="C1467" s="446" t="s">
        <v>700</v>
      </c>
      <c r="D1467" s="446" t="s">
        <v>701</v>
      </c>
      <c r="E1467" s="450" t="s">
        <v>1634</v>
      </c>
      <c r="F1467" s="449" t="s">
        <v>403</v>
      </c>
      <c r="G1467" s="450" t="s">
        <v>404</v>
      </c>
      <c r="H1467" s="450">
        <v>30</v>
      </c>
      <c r="I1467" s="450" t="s">
        <v>704</v>
      </c>
      <c r="J1467" s="459">
        <v>25</v>
      </c>
      <c r="K1467" s="460">
        <v>750</v>
      </c>
      <c r="L1467" s="463" t="s">
        <v>47</v>
      </c>
      <c r="M1467" s="463"/>
      <c r="N1467" s="463"/>
      <c r="O1467" s="462"/>
    </row>
    <row r="1468" hidden="1" customHeight="1" spans="1:15">
      <c r="A1468" s="446">
        <v>1317</v>
      </c>
      <c r="B1468" s="446" t="s">
        <v>346</v>
      </c>
      <c r="C1468" s="446" t="s">
        <v>700</v>
      </c>
      <c r="D1468" s="446" t="s">
        <v>701</v>
      </c>
      <c r="E1468" s="450" t="s">
        <v>1635</v>
      </c>
      <c r="F1468" s="449" t="s">
        <v>403</v>
      </c>
      <c r="G1468" s="450" t="s">
        <v>404</v>
      </c>
      <c r="H1468" s="450">
        <v>30</v>
      </c>
      <c r="I1468" s="450" t="s">
        <v>704</v>
      </c>
      <c r="J1468" s="459">
        <v>35</v>
      </c>
      <c r="K1468" s="460">
        <v>1050</v>
      </c>
      <c r="L1468" s="463" t="s">
        <v>47</v>
      </c>
      <c r="M1468" s="463"/>
      <c r="N1468" s="463"/>
      <c r="O1468" s="462"/>
    </row>
    <row r="1469" hidden="1" customHeight="1" spans="1:15">
      <c r="A1469" s="446">
        <v>1318</v>
      </c>
      <c r="B1469" s="446" t="s">
        <v>346</v>
      </c>
      <c r="C1469" s="446" t="s">
        <v>700</v>
      </c>
      <c r="D1469" s="446" t="s">
        <v>701</v>
      </c>
      <c r="E1469" s="450" t="s">
        <v>1636</v>
      </c>
      <c r="F1469" s="449" t="s">
        <v>403</v>
      </c>
      <c r="G1469" s="450" t="s">
        <v>404</v>
      </c>
      <c r="H1469" s="450">
        <v>20</v>
      </c>
      <c r="I1469" s="450" t="s">
        <v>840</v>
      </c>
      <c r="J1469" s="459">
        <v>10</v>
      </c>
      <c r="K1469" s="460">
        <v>200</v>
      </c>
      <c r="L1469" s="463" t="s">
        <v>47</v>
      </c>
      <c r="M1469" s="463"/>
      <c r="N1469" s="463"/>
      <c r="O1469" s="462"/>
    </row>
    <row r="1470" hidden="1" customHeight="1" spans="1:15">
      <c r="A1470" s="446">
        <v>1319</v>
      </c>
      <c r="B1470" s="446" t="s">
        <v>346</v>
      </c>
      <c r="C1470" s="446" t="s">
        <v>700</v>
      </c>
      <c r="D1470" s="446" t="s">
        <v>701</v>
      </c>
      <c r="E1470" s="450" t="s">
        <v>1637</v>
      </c>
      <c r="F1470" s="449" t="s">
        <v>403</v>
      </c>
      <c r="G1470" s="450" t="s">
        <v>404</v>
      </c>
      <c r="H1470" s="450">
        <v>30</v>
      </c>
      <c r="I1470" s="450" t="s">
        <v>845</v>
      </c>
      <c r="J1470" s="459">
        <v>80</v>
      </c>
      <c r="K1470" s="460">
        <v>2400</v>
      </c>
      <c r="L1470" s="463" t="s">
        <v>47</v>
      </c>
      <c r="M1470" s="463"/>
      <c r="N1470" s="463"/>
      <c r="O1470" s="462"/>
    </row>
    <row r="1471" hidden="1" customHeight="1" spans="1:15">
      <c r="A1471" s="446">
        <v>1320</v>
      </c>
      <c r="B1471" s="446" t="s">
        <v>346</v>
      </c>
      <c r="C1471" s="446" t="s">
        <v>700</v>
      </c>
      <c r="D1471" s="446" t="s">
        <v>701</v>
      </c>
      <c r="E1471" s="450" t="s">
        <v>1638</v>
      </c>
      <c r="F1471" s="449" t="s">
        <v>403</v>
      </c>
      <c r="G1471" s="450" t="s">
        <v>404</v>
      </c>
      <c r="H1471" s="450">
        <v>15</v>
      </c>
      <c r="I1471" s="450" t="s">
        <v>101</v>
      </c>
      <c r="J1471" s="459">
        <v>40</v>
      </c>
      <c r="K1471" s="460">
        <v>600</v>
      </c>
      <c r="L1471" s="463" t="s">
        <v>47</v>
      </c>
      <c r="M1471" s="463"/>
      <c r="N1471" s="463"/>
      <c r="O1471" s="462"/>
    </row>
    <row r="1472" hidden="1" customHeight="1" spans="1:15">
      <c r="A1472" s="446">
        <v>1321</v>
      </c>
      <c r="B1472" s="446" t="s">
        <v>346</v>
      </c>
      <c r="C1472" s="446" t="s">
        <v>700</v>
      </c>
      <c r="D1472" s="446" t="s">
        <v>701</v>
      </c>
      <c r="E1472" s="450" t="s">
        <v>1639</v>
      </c>
      <c r="F1472" s="449" t="s">
        <v>403</v>
      </c>
      <c r="G1472" s="450" t="s">
        <v>404</v>
      </c>
      <c r="H1472" s="450">
        <v>30</v>
      </c>
      <c r="I1472" s="450" t="s">
        <v>101</v>
      </c>
      <c r="J1472" s="459">
        <v>25</v>
      </c>
      <c r="K1472" s="460">
        <v>750</v>
      </c>
      <c r="L1472" s="463" t="s">
        <v>47</v>
      </c>
      <c r="M1472" s="463"/>
      <c r="N1472" s="463"/>
      <c r="O1472" s="462"/>
    </row>
    <row r="1473" hidden="1" customHeight="1" spans="1:15">
      <c r="A1473" s="446">
        <v>1322</v>
      </c>
      <c r="B1473" s="446" t="s">
        <v>346</v>
      </c>
      <c r="C1473" s="446" t="s">
        <v>700</v>
      </c>
      <c r="D1473" s="446" t="s">
        <v>701</v>
      </c>
      <c r="E1473" s="450" t="s">
        <v>1640</v>
      </c>
      <c r="F1473" s="449" t="s">
        <v>403</v>
      </c>
      <c r="G1473" s="450" t="s">
        <v>404</v>
      </c>
      <c r="H1473" s="450">
        <v>20</v>
      </c>
      <c r="I1473" s="450" t="s">
        <v>101</v>
      </c>
      <c r="J1473" s="459">
        <v>85</v>
      </c>
      <c r="K1473" s="460">
        <v>1700</v>
      </c>
      <c r="L1473" s="463" t="s">
        <v>47</v>
      </c>
      <c r="M1473" s="463"/>
      <c r="N1473" s="463"/>
      <c r="O1473" s="462"/>
    </row>
    <row r="1474" hidden="1" customHeight="1" spans="1:15">
      <c r="A1474" s="446">
        <v>1323</v>
      </c>
      <c r="B1474" s="446" t="s">
        <v>346</v>
      </c>
      <c r="C1474" s="446" t="s">
        <v>700</v>
      </c>
      <c r="D1474" s="446" t="s">
        <v>701</v>
      </c>
      <c r="E1474" s="450" t="s">
        <v>1641</v>
      </c>
      <c r="F1474" s="449" t="s">
        <v>403</v>
      </c>
      <c r="G1474" s="450" t="s">
        <v>404</v>
      </c>
      <c r="H1474" s="450">
        <v>50</v>
      </c>
      <c r="I1474" s="450" t="s">
        <v>101</v>
      </c>
      <c r="J1474" s="459">
        <v>75</v>
      </c>
      <c r="K1474" s="460">
        <v>3750</v>
      </c>
      <c r="L1474" s="463" t="s">
        <v>47</v>
      </c>
      <c r="M1474" s="463"/>
      <c r="N1474" s="463"/>
      <c r="O1474" s="462"/>
    </row>
    <row r="1475" hidden="1" customHeight="1" spans="1:15">
      <c r="A1475" s="446">
        <v>1324</v>
      </c>
      <c r="B1475" s="446" t="s">
        <v>346</v>
      </c>
      <c r="C1475" s="446" t="s">
        <v>700</v>
      </c>
      <c r="D1475" s="446" t="s">
        <v>701</v>
      </c>
      <c r="E1475" s="450" t="s">
        <v>1642</v>
      </c>
      <c r="F1475" s="449" t="s">
        <v>403</v>
      </c>
      <c r="G1475" s="450" t="s">
        <v>404</v>
      </c>
      <c r="H1475" s="450">
        <v>20</v>
      </c>
      <c r="I1475" s="450" t="s">
        <v>704</v>
      </c>
      <c r="J1475" s="459">
        <v>8</v>
      </c>
      <c r="K1475" s="460">
        <v>160</v>
      </c>
      <c r="L1475" s="463" t="s">
        <v>47</v>
      </c>
      <c r="M1475" s="463"/>
      <c r="N1475" s="463"/>
      <c r="O1475" s="462"/>
    </row>
    <row r="1476" hidden="1" customHeight="1" spans="1:15">
      <c r="A1476" s="446">
        <v>1325</v>
      </c>
      <c r="B1476" s="446" t="s">
        <v>346</v>
      </c>
      <c r="C1476" s="446" t="s">
        <v>700</v>
      </c>
      <c r="D1476" s="446" t="s">
        <v>701</v>
      </c>
      <c r="E1476" s="450" t="s">
        <v>1643</v>
      </c>
      <c r="F1476" s="449" t="s">
        <v>403</v>
      </c>
      <c r="G1476" s="450" t="s">
        <v>404</v>
      </c>
      <c r="H1476" s="450">
        <v>5</v>
      </c>
      <c r="I1476" s="450" t="s">
        <v>704</v>
      </c>
      <c r="J1476" s="459">
        <v>450</v>
      </c>
      <c r="K1476" s="460">
        <v>2250</v>
      </c>
      <c r="L1476" s="463" t="s">
        <v>47</v>
      </c>
      <c r="M1476" s="463"/>
      <c r="N1476" s="463"/>
      <c r="O1476" s="462"/>
    </row>
    <row r="1477" hidden="1" customHeight="1" spans="1:15">
      <c r="A1477" s="446">
        <v>1326</v>
      </c>
      <c r="B1477" s="446" t="s">
        <v>346</v>
      </c>
      <c r="C1477" s="446" t="s">
        <v>700</v>
      </c>
      <c r="D1477" s="446" t="s">
        <v>701</v>
      </c>
      <c r="E1477" s="450" t="s">
        <v>1644</v>
      </c>
      <c r="F1477" s="449" t="s">
        <v>403</v>
      </c>
      <c r="G1477" s="450" t="s">
        <v>404</v>
      </c>
      <c r="H1477" s="450">
        <v>30</v>
      </c>
      <c r="I1477" s="450" t="s">
        <v>101</v>
      </c>
      <c r="J1477" s="459">
        <v>6</v>
      </c>
      <c r="K1477" s="460">
        <v>180</v>
      </c>
      <c r="L1477" s="463" t="s">
        <v>47</v>
      </c>
      <c r="M1477" s="463"/>
      <c r="N1477" s="463"/>
      <c r="O1477" s="462"/>
    </row>
    <row r="1478" hidden="1" customHeight="1" spans="1:15">
      <c r="A1478" s="446">
        <v>1327</v>
      </c>
      <c r="B1478" s="446" t="s">
        <v>346</v>
      </c>
      <c r="C1478" s="446" t="s">
        <v>700</v>
      </c>
      <c r="D1478" s="446" t="s">
        <v>701</v>
      </c>
      <c r="E1478" s="450" t="s">
        <v>1645</v>
      </c>
      <c r="F1478" s="449" t="s">
        <v>403</v>
      </c>
      <c r="G1478" s="450" t="s">
        <v>404</v>
      </c>
      <c r="H1478" s="450">
        <v>30</v>
      </c>
      <c r="I1478" s="450" t="s">
        <v>101</v>
      </c>
      <c r="J1478" s="459">
        <v>15</v>
      </c>
      <c r="K1478" s="460">
        <v>450</v>
      </c>
      <c r="L1478" s="463" t="s">
        <v>47</v>
      </c>
      <c r="M1478" s="463"/>
      <c r="N1478" s="463"/>
      <c r="O1478" s="462"/>
    </row>
    <row r="1479" hidden="1" customHeight="1" spans="1:15">
      <c r="A1479" s="446">
        <v>1328</v>
      </c>
      <c r="B1479" s="446" t="s">
        <v>346</v>
      </c>
      <c r="C1479" s="446" t="s">
        <v>700</v>
      </c>
      <c r="D1479" s="446" t="s">
        <v>701</v>
      </c>
      <c r="E1479" s="450" t="s">
        <v>1646</v>
      </c>
      <c r="F1479" s="449" t="s">
        <v>403</v>
      </c>
      <c r="G1479" s="450" t="s">
        <v>404</v>
      </c>
      <c r="H1479" s="450">
        <v>20</v>
      </c>
      <c r="I1479" s="450" t="s">
        <v>757</v>
      </c>
      <c r="J1479" s="459">
        <v>75</v>
      </c>
      <c r="K1479" s="460">
        <v>1500</v>
      </c>
      <c r="L1479" s="463" t="s">
        <v>47</v>
      </c>
      <c r="M1479" s="463"/>
      <c r="N1479" s="463"/>
      <c r="O1479" s="462"/>
    </row>
    <row r="1480" hidden="1" customHeight="1" spans="1:15">
      <c r="A1480" s="446">
        <v>1329</v>
      </c>
      <c r="B1480" s="446" t="s">
        <v>346</v>
      </c>
      <c r="C1480" s="446" t="s">
        <v>700</v>
      </c>
      <c r="D1480" s="446" t="s">
        <v>701</v>
      </c>
      <c r="E1480" s="450" t="s">
        <v>1647</v>
      </c>
      <c r="F1480" s="449" t="s">
        <v>403</v>
      </c>
      <c r="G1480" s="450" t="s">
        <v>404</v>
      </c>
      <c r="H1480" s="450">
        <v>20</v>
      </c>
      <c r="I1480" s="450" t="s">
        <v>1068</v>
      </c>
      <c r="J1480" s="459">
        <v>9</v>
      </c>
      <c r="K1480" s="460">
        <v>180</v>
      </c>
      <c r="L1480" s="463" t="s">
        <v>47</v>
      </c>
      <c r="M1480" s="463"/>
      <c r="N1480" s="463"/>
      <c r="O1480" s="462"/>
    </row>
    <row r="1481" hidden="1" customHeight="1" spans="1:15">
      <c r="A1481" s="446">
        <v>1330</v>
      </c>
      <c r="B1481" s="446" t="s">
        <v>346</v>
      </c>
      <c r="C1481" s="446" t="s">
        <v>700</v>
      </c>
      <c r="D1481" s="446" t="s">
        <v>701</v>
      </c>
      <c r="E1481" s="450" t="s">
        <v>1648</v>
      </c>
      <c r="F1481" s="449" t="s">
        <v>403</v>
      </c>
      <c r="G1481" s="450" t="s">
        <v>404</v>
      </c>
      <c r="H1481" s="450">
        <v>30</v>
      </c>
      <c r="I1481" s="450" t="s">
        <v>256</v>
      </c>
      <c r="J1481" s="459">
        <v>10</v>
      </c>
      <c r="K1481" s="460">
        <v>300</v>
      </c>
      <c r="L1481" s="463" t="s">
        <v>47</v>
      </c>
      <c r="M1481" s="463"/>
      <c r="N1481" s="463"/>
      <c r="O1481" s="462"/>
    </row>
    <row r="1482" hidden="1" customHeight="1" spans="1:15">
      <c r="A1482" s="446">
        <v>1331</v>
      </c>
      <c r="B1482" s="446" t="s">
        <v>346</v>
      </c>
      <c r="C1482" s="446" t="s">
        <v>700</v>
      </c>
      <c r="D1482" s="446" t="s">
        <v>701</v>
      </c>
      <c r="E1482" s="450" t="s">
        <v>1649</v>
      </c>
      <c r="F1482" s="449" t="s">
        <v>403</v>
      </c>
      <c r="G1482" s="450" t="s">
        <v>404</v>
      </c>
      <c r="H1482" s="450">
        <v>30</v>
      </c>
      <c r="I1482" s="450" t="s">
        <v>101</v>
      </c>
      <c r="J1482" s="459">
        <v>5</v>
      </c>
      <c r="K1482" s="460">
        <v>150</v>
      </c>
      <c r="L1482" s="463" t="s">
        <v>47</v>
      </c>
      <c r="M1482" s="463"/>
      <c r="N1482" s="463"/>
      <c r="O1482" s="462"/>
    </row>
    <row r="1483" hidden="1" customHeight="1" spans="1:15">
      <c r="A1483" s="446">
        <v>1332</v>
      </c>
      <c r="B1483" s="446" t="s">
        <v>346</v>
      </c>
      <c r="C1483" s="446" t="s">
        <v>700</v>
      </c>
      <c r="D1483" s="446" t="s">
        <v>701</v>
      </c>
      <c r="E1483" s="450" t="s">
        <v>1650</v>
      </c>
      <c r="F1483" s="449" t="s">
        <v>403</v>
      </c>
      <c r="G1483" s="450" t="s">
        <v>404</v>
      </c>
      <c r="H1483" s="450">
        <v>30</v>
      </c>
      <c r="I1483" s="450" t="s">
        <v>757</v>
      </c>
      <c r="J1483" s="459">
        <v>28</v>
      </c>
      <c r="K1483" s="460">
        <v>840</v>
      </c>
      <c r="L1483" s="463" t="s">
        <v>47</v>
      </c>
      <c r="M1483" s="463"/>
      <c r="N1483" s="463"/>
      <c r="O1483" s="462"/>
    </row>
    <row r="1484" hidden="1" customHeight="1" spans="1:15">
      <c r="A1484" s="446">
        <v>1333</v>
      </c>
      <c r="B1484" s="446" t="s">
        <v>346</v>
      </c>
      <c r="C1484" s="446" t="s">
        <v>700</v>
      </c>
      <c r="D1484" s="446" t="s">
        <v>701</v>
      </c>
      <c r="E1484" s="450" t="s">
        <v>1651</v>
      </c>
      <c r="F1484" s="449" t="s">
        <v>403</v>
      </c>
      <c r="G1484" s="450" t="s">
        <v>404</v>
      </c>
      <c r="H1484" s="450">
        <v>100</v>
      </c>
      <c r="I1484" s="450" t="s">
        <v>101</v>
      </c>
      <c r="J1484" s="459">
        <v>2</v>
      </c>
      <c r="K1484" s="460">
        <v>200</v>
      </c>
      <c r="L1484" s="463" t="s">
        <v>47</v>
      </c>
      <c r="M1484" s="463"/>
      <c r="N1484" s="463"/>
      <c r="O1484" s="462"/>
    </row>
    <row r="1485" hidden="1" customHeight="1" spans="1:15">
      <c r="A1485" s="446">
        <v>1334</v>
      </c>
      <c r="B1485" s="446" t="s">
        <v>346</v>
      </c>
      <c r="C1485" s="446" t="s">
        <v>700</v>
      </c>
      <c r="D1485" s="446" t="s">
        <v>701</v>
      </c>
      <c r="E1485" s="450" t="s">
        <v>1652</v>
      </c>
      <c r="F1485" s="449" t="s">
        <v>403</v>
      </c>
      <c r="G1485" s="450" t="s">
        <v>404</v>
      </c>
      <c r="H1485" s="450">
        <v>20</v>
      </c>
      <c r="I1485" s="450" t="s">
        <v>1180</v>
      </c>
      <c r="J1485" s="459">
        <v>24</v>
      </c>
      <c r="K1485" s="460">
        <v>480</v>
      </c>
      <c r="L1485" s="463" t="s">
        <v>47</v>
      </c>
      <c r="M1485" s="463"/>
      <c r="N1485" s="463"/>
      <c r="O1485" s="462"/>
    </row>
    <row r="1486" hidden="1" customHeight="1" spans="1:15">
      <c r="A1486" s="446">
        <v>1335</v>
      </c>
      <c r="B1486" s="446" t="s">
        <v>346</v>
      </c>
      <c r="C1486" s="446" t="s">
        <v>700</v>
      </c>
      <c r="D1486" s="446" t="s">
        <v>701</v>
      </c>
      <c r="E1486" s="450" t="s">
        <v>1653</v>
      </c>
      <c r="F1486" s="449" t="s">
        <v>403</v>
      </c>
      <c r="G1486" s="450" t="s">
        <v>404</v>
      </c>
      <c r="H1486" s="450">
        <v>50</v>
      </c>
      <c r="I1486" s="450" t="s">
        <v>101</v>
      </c>
      <c r="J1486" s="459">
        <v>12</v>
      </c>
      <c r="K1486" s="460">
        <v>600</v>
      </c>
      <c r="L1486" s="463" t="s">
        <v>47</v>
      </c>
      <c r="M1486" s="463"/>
      <c r="N1486" s="463"/>
      <c r="O1486" s="462"/>
    </row>
    <row r="1487" hidden="1" customHeight="1" spans="1:15">
      <c r="A1487" s="446">
        <v>1336</v>
      </c>
      <c r="B1487" s="446" t="s">
        <v>346</v>
      </c>
      <c r="C1487" s="446" t="s">
        <v>700</v>
      </c>
      <c r="D1487" s="446" t="s">
        <v>701</v>
      </c>
      <c r="E1487" s="450" t="s">
        <v>1654</v>
      </c>
      <c r="F1487" s="449" t="s">
        <v>403</v>
      </c>
      <c r="G1487" s="450" t="s">
        <v>404</v>
      </c>
      <c r="H1487" s="450">
        <v>30</v>
      </c>
      <c r="I1487" s="450" t="s">
        <v>704</v>
      </c>
      <c r="J1487" s="459">
        <v>5</v>
      </c>
      <c r="K1487" s="460">
        <v>150</v>
      </c>
      <c r="L1487" s="463" t="s">
        <v>47</v>
      </c>
      <c r="M1487" s="463"/>
      <c r="N1487" s="463"/>
      <c r="O1487" s="462"/>
    </row>
    <row r="1488" hidden="1" customHeight="1" spans="1:15">
      <c r="A1488" s="446">
        <v>1337</v>
      </c>
      <c r="B1488" s="446" t="s">
        <v>346</v>
      </c>
      <c r="C1488" s="446" t="s">
        <v>700</v>
      </c>
      <c r="D1488" s="446" t="s">
        <v>701</v>
      </c>
      <c r="E1488" s="450" t="s">
        <v>1655</v>
      </c>
      <c r="F1488" s="449" t="s">
        <v>403</v>
      </c>
      <c r="G1488" s="450" t="s">
        <v>404</v>
      </c>
      <c r="H1488" s="450">
        <v>30</v>
      </c>
      <c r="I1488" s="450" t="s">
        <v>745</v>
      </c>
      <c r="J1488" s="459">
        <v>30</v>
      </c>
      <c r="K1488" s="460">
        <v>900</v>
      </c>
      <c r="L1488" s="463" t="s">
        <v>47</v>
      </c>
      <c r="M1488" s="463"/>
      <c r="N1488" s="463"/>
      <c r="O1488" s="462"/>
    </row>
    <row r="1489" hidden="1" customHeight="1" spans="1:15">
      <c r="A1489" s="446">
        <v>1338</v>
      </c>
      <c r="B1489" s="446" t="s">
        <v>346</v>
      </c>
      <c r="C1489" s="446" t="s">
        <v>700</v>
      </c>
      <c r="D1489" s="446" t="s">
        <v>701</v>
      </c>
      <c r="E1489" s="450" t="s">
        <v>1656</v>
      </c>
      <c r="F1489" s="449" t="s">
        <v>403</v>
      </c>
      <c r="G1489" s="450" t="s">
        <v>404</v>
      </c>
      <c r="H1489" s="450">
        <v>10</v>
      </c>
      <c r="I1489" s="450" t="s">
        <v>101</v>
      </c>
      <c r="J1489" s="459">
        <v>50</v>
      </c>
      <c r="K1489" s="460">
        <v>500</v>
      </c>
      <c r="L1489" s="463" t="s">
        <v>47</v>
      </c>
      <c r="M1489" s="463"/>
      <c r="N1489" s="463"/>
      <c r="O1489" s="462"/>
    </row>
    <row r="1490" hidden="1" customHeight="1" spans="1:15">
      <c r="A1490" s="446">
        <v>1339</v>
      </c>
      <c r="B1490" s="446" t="s">
        <v>346</v>
      </c>
      <c r="C1490" s="446" t="s">
        <v>700</v>
      </c>
      <c r="D1490" s="446" t="s">
        <v>701</v>
      </c>
      <c r="E1490" s="450" t="s">
        <v>1657</v>
      </c>
      <c r="F1490" s="449" t="s">
        <v>403</v>
      </c>
      <c r="G1490" s="450" t="s">
        <v>404</v>
      </c>
      <c r="H1490" s="450">
        <v>30</v>
      </c>
      <c r="I1490" s="450" t="s">
        <v>101</v>
      </c>
      <c r="J1490" s="459">
        <v>36</v>
      </c>
      <c r="K1490" s="460">
        <v>1080</v>
      </c>
      <c r="L1490" s="463" t="s">
        <v>47</v>
      </c>
      <c r="M1490" s="463"/>
      <c r="N1490" s="463"/>
      <c r="O1490" s="462"/>
    </row>
    <row r="1491" hidden="1" customHeight="1" spans="1:15">
      <c r="A1491" s="446">
        <v>1340</v>
      </c>
      <c r="B1491" s="446" t="s">
        <v>346</v>
      </c>
      <c r="C1491" s="446" t="s">
        <v>700</v>
      </c>
      <c r="D1491" s="446" t="s">
        <v>701</v>
      </c>
      <c r="E1491" s="450" t="s">
        <v>476</v>
      </c>
      <c r="F1491" s="449" t="s">
        <v>403</v>
      </c>
      <c r="G1491" s="450" t="s">
        <v>404</v>
      </c>
      <c r="H1491" s="450">
        <v>30</v>
      </c>
      <c r="I1491" s="450" t="s">
        <v>101</v>
      </c>
      <c r="J1491" s="459">
        <v>50</v>
      </c>
      <c r="K1491" s="460">
        <v>1500</v>
      </c>
      <c r="L1491" s="463" t="s">
        <v>47</v>
      </c>
      <c r="M1491" s="463"/>
      <c r="N1491" s="463"/>
      <c r="O1491" s="462"/>
    </row>
    <row r="1492" hidden="1" customHeight="1" spans="1:15">
      <c r="A1492" s="446">
        <v>1341</v>
      </c>
      <c r="B1492" s="446" t="s">
        <v>346</v>
      </c>
      <c r="C1492" s="446" t="s">
        <v>700</v>
      </c>
      <c r="D1492" s="446" t="s">
        <v>701</v>
      </c>
      <c r="E1492" s="450" t="s">
        <v>1658</v>
      </c>
      <c r="F1492" s="449" t="s">
        <v>403</v>
      </c>
      <c r="G1492" s="450" t="s">
        <v>404</v>
      </c>
      <c r="H1492" s="450">
        <v>10</v>
      </c>
      <c r="I1492" s="450" t="s">
        <v>101</v>
      </c>
      <c r="J1492" s="459">
        <v>42</v>
      </c>
      <c r="K1492" s="460">
        <v>420</v>
      </c>
      <c r="L1492" s="463" t="s">
        <v>47</v>
      </c>
      <c r="M1492" s="463"/>
      <c r="N1492" s="463"/>
      <c r="O1492" s="462"/>
    </row>
    <row r="1493" hidden="1" customHeight="1" spans="1:15">
      <c r="A1493" s="446">
        <v>1342</v>
      </c>
      <c r="B1493" s="446" t="s">
        <v>346</v>
      </c>
      <c r="C1493" s="446" t="s">
        <v>700</v>
      </c>
      <c r="D1493" s="446" t="s">
        <v>701</v>
      </c>
      <c r="E1493" s="450" t="s">
        <v>1659</v>
      </c>
      <c r="F1493" s="449" t="s">
        <v>403</v>
      </c>
      <c r="G1493" s="450" t="s">
        <v>404</v>
      </c>
      <c r="H1493" s="450">
        <v>25</v>
      </c>
      <c r="I1493" s="450" t="s">
        <v>703</v>
      </c>
      <c r="J1493" s="459">
        <v>25</v>
      </c>
      <c r="K1493" s="460">
        <v>625</v>
      </c>
      <c r="L1493" s="463" t="s">
        <v>47</v>
      </c>
      <c r="M1493" s="463"/>
      <c r="N1493" s="463"/>
      <c r="O1493" s="462"/>
    </row>
    <row r="1494" hidden="1" customHeight="1" spans="1:15">
      <c r="A1494" s="446">
        <v>1343</v>
      </c>
      <c r="B1494" s="446" t="s">
        <v>346</v>
      </c>
      <c r="C1494" s="446" t="s">
        <v>700</v>
      </c>
      <c r="D1494" s="446" t="s">
        <v>701</v>
      </c>
      <c r="E1494" s="450" t="s">
        <v>1660</v>
      </c>
      <c r="F1494" s="449" t="s">
        <v>403</v>
      </c>
      <c r="G1494" s="450" t="s">
        <v>404</v>
      </c>
      <c r="H1494" s="450">
        <v>50</v>
      </c>
      <c r="I1494" s="450" t="s">
        <v>101</v>
      </c>
      <c r="J1494" s="459">
        <v>9</v>
      </c>
      <c r="K1494" s="460">
        <v>450</v>
      </c>
      <c r="L1494" s="463" t="s">
        <v>47</v>
      </c>
      <c r="M1494" s="463"/>
      <c r="N1494" s="463"/>
      <c r="O1494" s="462"/>
    </row>
    <row r="1495" hidden="1" customHeight="1" spans="1:15">
      <c r="A1495" s="446">
        <v>1344</v>
      </c>
      <c r="B1495" s="446" t="s">
        <v>346</v>
      </c>
      <c r="C1495" s="446" t="s">
        <v>700</v>
      </c>
      <c r="D1495" s="446" t="s">
        <v>701</v>
      </c>
      <c r="E1495" s="450" t="s">
        <v>1661</v>
      </c>
      <c r="F1495" s="449" t="s">
        <v>403</v>
      </c>
      <c r="G1495" s="450" t="s">
        <v>404</v>
      </c>
      <c r="H1495" s="450">
        <v>50</v>
      </c>
      <c r="I1495" s="450" t="s">
        <v>101</v>
      </c>
      <c r="J1495" s="459">
        <v>65</v>
      </c>
      <c r="K1495" s="460">
        <v>3250</v>
      </c>
      <c r="L1495" s="463" t="s">
        <v>47</v>
      </c>
      <c r="M1495" s="463"/>
      <c r="N1495" s="463"/>
      <c r="O1495" s="462"/>
    </row>
    <row r="1496" hidden="1" customHeight="1" spans="1:15">
      <c r="A1496" s="446">
        <v>1345</v>
      </c>
      <c r="B1496" s="446" t="s">
        <v>346</v>
      </c>
      <c r="C1496" s="446" t="s">
        <v>700</v>
      </c>
      <c r="D1496" s="446" t="s">
        <v>701</v>
      </c>
      <c r="E1496" s="450" t="s">
        <v>1662</v>
      </c>
      <c r="F1496" s="449" t="s">
        <v>403</v>
      </c>
      <c r="G1496" s="450" t="s">
        <v>404</v>
      </c>
      <c r="H1496" s="450">
        <v>30</v>
      </c>
      <c r="I1496" s="450" t="s">
        <v>101</v>
      </c>
      <c r="J1496" s="459">
        <v>30</v>
      </c>
      <c r="K1496" s="460">
        <v>900</v>
      </c>
      <c r="L1496" s="463" t="s">
        <v>47</v>
      </c>
      <c r="M1496" s="463"/>
      <c r="N1496" s="463"/>
      <c r="O1496" s="462"/>
    </row>
    <row r="1497" hidden="1" customHeight="1" spans="1:15">
      <c r="A1497" s="446">
        <v>1346</v>
      </c>
      <c r="B1497" s="446" t="s">
        <v>346</v>
      </c>
      <c r="C1497" s="446" t="s">
        <v>700</v>
      </c>
      <c r="D1497" s="446" t="s">
        <v>701</v>
      </c>
      <c r="E1497" s="450" t="s">
        <v>1663</v>
      </c>
      <c r="F1497" s="449" t="s">
        <v>403</v>
      </c>
      <c r="G1497" s="450" t="s">
        <v>404</v>
      </c>
      <c r="H1497" s="450">
        <v>20</v>
      </c>
      <c r="I1497" s="450" t="s">
        <v>101</v>
      </c>
      <c r="J1497" s="459">
        <v>55</v>
      </c>
      <c r="K1497" s="460">
        <v>1100</v>
      </c>
      <c r="L1497" s="463" t="s">
        <v>47</v>
      </c>
      <c r="M1497" s="463"/>
      <c r="N1497" s="463"/>
      <c r="O1497" s="462"/>
    </row>
    <row r="1498" hidden="1" customHeight="1" spans="1:15">
      <c r="A1498" s="446">
        <v>1347</v>
      </c>
      <c r="B1498" s="446" t="s">
        <v>346</v>
      </c>
      <c r="C1498" s="446" t="s">
        <v>700</v>
      </c>
      <c r="D1498" s="446" t="s">
        <v>701</v>
      </c>
      <c r="E1498" s="450" t="s">
        <v>1664</v>
      </c>
      <c r="F1498" s="449" t="s">
        <v>403</v>
      </c>
      <c r="G1498" s="450" t="s">
        <v>404</v>
      </c>
      <c r="H1498" s="450">
        <v>30</v>
      </c>
      <c r="I1498" s="450" t="s">
        <v>704</v>
      </c>
      <c r="J1498" s="459">
        <v>36</v>
      </c>
      <c r="K1498" s="460">
        <v>1080</v>
      </c>
      <c r="L1498" s="463" t="s">
        <v>47</v>
      </c>
      <c r="M1498" s="463"/>
      <c r="N1498" s="463"/>
      <c r="O1498" s="462"/>
    </row>
    <row r="1499" hidden="1" customHeight="1" spans="1:15">
      <c r="A1499" s="446">
        <v>1348</v>
      </c>
      <c r="B1499" s="446" t="s">
        <v>346</v>
      </c>
      <c r="C1499" s="446" t="s">
        <v>700</v>
      </c>
      <c r="D1499" s="446" t="s">
        <v>701</v>
      </c>
      <c r="E1499" s="450" t="s">
        <v>1665</v>
      </c>
      <c r="F1499" s="449" t="s">
        <v>403</v>
      </c>
      <c r="G1499" s="450" t="s">
        <v>404</v>
      </c>
      <c r="H1499" s="450">
        <v>20</v>
      </c>
      <c r="I1499" s="450" t="s">
        <v>704</v>
      </c>
      <c r="J1499" s="459">
        <v>42</v>
      </c>
      <c r="K1499" s="460">
        <v>840</v>
      </c>
      <c r="L1499" s="463" t="s">
        <v>47</v>
      </c>
      <c r="M1499" s="463"/>
      <c r="N1499" s="463"/>
      <c r="O1499" s="462"/>
    </row>
    <row r="1500" hidden="1" customHeight="1" spans="1:15">
      <c r="A1500" s="446">
        <v>1349</v>
      </c>
      <c r="B1500" s="446" t="s">
        <v>346</v>
      </c>
      <c r="C1500" s="446" t="s">
        <v>700</v>
      </c>
      <c r="D1500" s="446" t="s">
        <v>701</v>
      </c>
      <c r="E1500" s="450" t="s">
        <v>1666</v>
      </c>
      <c r="F1500" s="449" t="s">
        <v>403</v>
      </c>
      <c r="G1500" s="450" t="s">
        <v>404</v>
      </c>
      <c r="H1500" s="450">
        <v>20</v>
      </c>
      <c r="I1500" s="450" t="s">
        <v>704</v>
      </c>
      <c r="J1500" s="459">
        <v>42</v>
      </c>
      <c r="K1500" s="460">
        <v>840</v>
      </c>
      <c r="L1500" s="463" t="s">
        <v>47</v>
      </c>
      <c r="M1500" s="463"/>
      <c r="N1500" s="463"/>
      <c r="O1500" s="462"/>
    </row>
    <row r="1501" hidden="1" customHeight="1" spans="1:15">
      <c r="A1501" s="446">
        <v>1350</v>
      </c>
      <c r="B1501" s="446" t="s">
        <v>346</v>
      </c>
      <c r="C1501" s="446" t="s">
        <v>700</v>
      </c>
      <c r="D1501" s="446" t="s">
        <v>701</v>
      </c>
      <c r="E1501" s="450" t="s">
        <v>1667</v>
      </c>
      <c r="F1501" s="449" t="s">
        <v>403</v>
      </c>
      <c r="G1501" s="450" t="s">
        <v>404</v>
      </c>
      <c r="H1501" s="450">
        <v>30</v>
      </c>
      <c r="I1501" s="450" t="s">
        <v>704</v>
      </c>
      <c r="J1501" s="459">
        <v>3.5</v>
      </c>
      <c r="K1501" s="460">
        <v>105</v>
      </c>
      <c r="L1501" s="463" t="s">
        <v>47</v>
      </c>
      <c r="M1501" s="463"/>
      <c r="N1501" s="463"/>
      <c r="O1501" s="462"/>
    </row>
    <row r="1502" hidden="1" customHeight="1" spans="1:15">
      <c r="A1502" s="446">
        <v>1351</v>
      </c>
      <c r="B1502" s="446" t="s">
        <v>346</v>
      </c>
      <c r="C1502" s="446" t="s">
        <v>700</v>
      </c>
      <c r="D1502" s="446" t="s">
        <v>701</v>
      </c>
      <c r="E1502" s="450" t="s">
        <v>1668</v>
      </c>
      <c r="F1502" s="449" t="s">
        <v>403</v>
      </c>
      <c r="G1502" s="450" t="s">
        <v>404</v>
      </c>
      <c r="H1502" s="450">
        <v>20</v>
      </c>
      <c r="I1502" s="450" t="s">
        <v>711</v>
      </c>
      <c r="J1502" s="459">
        <v>48</v>
      </c>
      <c r="K1502" s="460">
        <v>960</v>
      </c>
      <c r="L1502" s="463" t="s">
        <v>47</v>
      </c>
      <c r="M1502" s="463"/>
      <c r="N1502" s="463"/>
      <c r="O1502" s="462"/>
    </row>
    <row r="1503" hidden="1" customHeight="1" spans="1:15">
      <c r="A1503" s="446">
        <v>1352</v>
      </c>
      <c r="B1503" s="446" t="s">
        <v>346</v>
      </c>
      <c r="C1503" s="446" t="s">
        <v>700</v>
      </c>
      <c r="D1503" s="446" t="s">
        <v>701</v>
      </c>
      <c r="E1503" s="450" t="s">
        <v>1669</v>
      </c>
      <c r="F1503" s="449" t="s">
        <v>403</v>
      </c>
      <c r="G1503" s="450" t="s">
        <v>404</v>
      </c>
      <c r="H1503" s="450">
        <v>10</v>
      </c>
      <c r="I1503" s="450" t="s">
        <v>101</v>
      </c>
      <c r="J1503" s="459">
        <v>85</v>
      </c>
      <c r="K1503" s="460">
        <v>850</v>
      </c>
      <c r="L1503" s="463" t="s">
        <v>47</v>
      </c>
      <c r="M1503" s="463"/>
      <c r="N1503" s="463"/>
      <c r="O1503" s="462"/>
    </row>
    <row r="1504" hidden="1" customHeight="1" spans="1:15">
      <c r="A1504" s="446">
        <v>1353</v>
      </c>
      <c r="B1504" s="446" t="s">
        <v>346</v>
      </c>
      <c r="C1504" s="446" t="s">
        <v>700</v>
      </c>
      <c r="D1504" s="446" t="s">
        <v>701</v>
      </c>
      <c r="E1504" s="450" t="s">
        <v>1670</v>
      </c>
      <c r="F1504" s="449" t="s">
        <v>403</v>
      </c>
      <c r="G1504" s="450" t="s">
        <v>404</v>
      </c>
      <c r="H1504" s="450">
        <v>20</v>
      </c>
      <c r="I1504" s="450" t="s">
        <v>1180</v>
      </c>
      <c r="J1504" s="459">
        <v>12</v>
      </c>
      <c r="K1504" s="460">
        <v>240</v>
      </c>
      <c r="L1504" s="463" t="s">
        <v>47</v>
      </c>
      <c r="M1504" s="463"/>
      <c r="N1504" s="463"/>
      <c r="O1504" s="462"/>
    </row>
    <row r="1505" hidden="1" customHeight="1" spans="1:15">
      <c r="A1505" s="446">
        <v>1354</v>
      </c>
      <c r="B1505" s="446" t="s">
        <v>346</v>
      </c>
      <c r="C1505" s="446" t="s">
        <v>700</v>
      </c>
      <c r="D1505" s="446" t="s">
        <v>701</v>
      </c>
      <c r="E1505" s="450" t="s">
        <v>1671</v>
      </c>
      <c r="F1505" s="449" t="s">
        <v>403</v>
      </c>
      <c r="G1505" s="450" t="s">
        <v>404</v>
      </c>
      <c r="H1505" s="450">
        <v>30</v>
      </c>
      <c r="I1505" s="450" t="s">
        <v>101</v>
      </c>
      <c r="J1505" s="459">
        <v>135</v>
      </c>
      <c r="K1505" s="460">
        <v>4050</v>
      </c>
      <c r="L1505" s="463" t="s">
        <v>47</v>
      </c>
      <c r="M1505" s="463"/>
      <c r="N1505" s="463"/>
      <c r="O1505" s="462"/>
    </row>
    <row r="1506" hidden="1" customHeight="1" spans="1:15">
      <c r="A1506" s="446">
        <v>1355</v>
      </c>
      <c r="B1506" s="446" t="s">
        <v>346</v>
      </c>
      <c r="C1506" s="446" t="s">
        <v>700</v>
      </c>
      <c r="D1506" s="446" t="s">
        <v>701</v>
      </c>
      <c r="E1506" s="450" t="s">
        <v>1672</v>
      </c>
      <c r="F1506" s="449" t="s">
        <v>403</v>
      </c>
      <c r="G1506" s="450" t="s">
        <v>404</v>
      </c>
      <c r="H1506" s="450">
        <v>20</v>
      </c>
      <c r="I1506" s="450" t="s">
        <v>101</v>
      </c>
      <c r="J1506" s="459">
        <v>18</v>
      </c>
      <c r="K1506" s="460">
        <v>360</v>
      </c>
      <c r="L1506" s="463" t="s">
        <v>47</v>
      </c>
      <c r="M1506" s="463"/>
      <c r="N1506" s="463"/>
      <c r="O1506" s="462"/>
    </row>
    <row r="1507" hidden="1" customHeight="1" spans="1:15">
      <c r="A1507" s="446">
        <v>1356</v>
      </c>
      <c r="B1507" s="446" t="s">
        <v>346</v>
      </c>
      <c r="C1507" s="446" t="s">
        <v>700</v>
      </c>
      <c r="D1507" s="446" t="s">
        <v>701</v>
      </c>
      <c r="E1507" s="450" t="s">
        <v>1673</v>
      </c>
      <c r="F1507" s="449" t="s">
        <v>403</v>
      </c>
      <c r="G1507" s="450" t="s">
        <v>404</v>
      </c>
      <c r="H1507" s="450">
        <v>30</v>
      </c>
      <c r="I1507" s="450" t="s">
        <v>101</v>
      </c>
      <c r="J1507" s="459">
        <v>25</v>
      </c>
      <c r="K1507" s="460">
        <v>750</v>
      </c>
      <c r="L1507" s="463" t="s">
        <v>47</v>
      </c>
      <c r="M1507" s="463"/>
      <c r="N1507" s="463"/>
      <c r="O1507" s="462"/>
    </row>
    <row r="1508" hidden="1" customHeight="1" spans="1:15">
      <c r="A1508" s="446">
        <v>1357</v>
      </c>
      <c r="B1508" s="446" t="s">
        <v>346</v>
      </c>
      <c r="C1508" s="446" t="s">
        <v>700</v>
      </c>
      <c r="D1508" s="446" t="s">
        <v>701</v>
      </c>
      <c r="E1508" s="450" t="s">
        <v>1674</v>
      </c>
      <c r="F1508" s="449" t="s">
        <v>403</v>
      </c>
      <c r="G1508" s="450" t="s">
        <v>404</v>
      </c>
      <c r="H1508" s="450">
        <v>25</v>
      </c>
      <c r="I1508" s="450" t="s">
        <v>101</v>
      </c>
      <c r="J1508" s="459">
        <v>5</v>
      </c>
      <c r="K1508" s="460">
        <v>125</v>
      </c>
      <c r="L1508" s="463" t="s">
        <v>47</v>
      </c>
      <c r="M1508" s="463"/>
      <c r="N1508" s="463"/>
      <c r="O1508" s="462"/>
    </row>
    <row r="1509" hidden="1" customHeight="1" spans="1:15">
      <c r="A1509" s="446">
        <v>1358</v>
      </c>
      <c r="B1509" s="446" t="s">
        <v>346</v>
      </c>
      <c r="C1509" s="446" t="s">
        <v>700</v>
      </c>
      <c r="D1509" s="446" t="s">
        <v>701</v>
      </c>
      <c r="E1509" s="450" t="s">
        <v>1675</v>
      </c>
      <c r="F1509" s="449" t="s">
        <v>403</v>
      </c>
      <c r="G1509" s="450" t="s">
        <v>404</v>
      </c>
      <c r="H1509" s="450">
        <v>30</v>
      </c>
      <c r="I1509" s="450" t="s">
        <v>101</v>
      </c>
      <c r="J1509" s="459">
        <v>300</v>
      </c>
      <c r="K1509" s="460">
        <v>9000</v>
      </c>
      <c r="L1509" s="463" t="s">
        <v>47</v>
      </c>
      <c r="M1509" s="463"/>
      <c r="N1509" s="463"/>
      <c r="O1509" s="462"/>
    </row>
    <row r="1510" hidden="1" customHeight="1" spans="1:15">
      <c r="A1510" s="446">
        <v>1359</v>
      </c>
      <c r="B1510" s="446" t="s">
        <v>346</v>
      </c>
      <c r="C1510" s="446" t="s">
        <v>700</v>
      </c>
      <c r="D1510" s="446" t="s">
        <v>701</v>
      </c>
      <c r="E1510" s="450" t="s">
        <v>1676</v>
      </c>
      <c r="F1510" s="449" t="s">
        <v>403</v>
      </c>
      <c r="G1510" s="450" t="s">
        <v>404</v>
      </c>
      <c r="H1510" s="450">
        <v>30</v>
      </c>
      <c r="I1510" s="450" t="s">
        <v>101</v>
      </c>
      <c r="J1510" s="459">
        <v>15</v>
      </c>
      <c r="K1510" s="460">
        <v>450</v>
      </c>
      <c r="L1510" s="463" t="s">
        <v>47</v>
      </c>
      <c r="M1510" s="463"/>
      <c r="N1510" s="463"/>
      <c r="O1510" s="462"/>
    </row>
    <row r="1511" hidden="1" customHeight="1" spans="1:15">
      <c r="A1511" s="446">
        <v>1360</v>
      </c>
      <c r="B1511" s="446" t="s">
        <v>346</v>
      </c>
      <c r="C1511" s="446" t="s">
        <v>700</v>
      </c>
      <c r="D1511" s="446" t="s">
        <v>701</v>
      </c>
      <c r="E1511" s="450" t="s">
        <v>1677</v>
      </c>
      <c r="F1511" s="449" t="s">
        <v>403</v>
      </c>
      <c r="G1511" s="450" t="s">
        <v>404</v>
      </c>
      <c r="H1511" s="450">
        <v>10</v>
      </c>
      <c r="I1511" s="450" t="s">
        <v>101</v>
      </c>
      <c r="J1511" s="459">
        <v>65</v>
      </c>
      <c r="K1511" s="460">
        <v>650</v>
      </c>
      <c r="L1511" s="463" t="s">
        <v>47</v>
      </c>
      <c r="M1511" s="463"/>
      <c r="N1511" s="463"/>
      <c r="O1511" s="462"/>
    </row>
    <row r="1512" hidden="1" customHeight="1" spans="1:15">
      <c r="A1512" s="446">
        <v>1361</v>
      </c>
      <c r="B1512" s="446" t="s">
        <v>346</v>
      </c>
      <c r="C1512" s="446" t="s">
        <v>700</v>
      </c>
      <c r="D1512" s="446" t="s">
        <v>701</v>
      </c>
      <c r="E1512" s="450" t="s">
        <v>1678</v>
      </c>
      <c r="F1512" s="449" t="s">
        <v>403</v>
      </c>
      <c r="G1512" s="450" t="s">
        <v>404</v>
      </c>
      <c r="H1512" s="450">
        <v>30</v>
      </c>
      <c r="I1512" s="450" t="s">
        <v>1064</v>
      </c>
      <c r="J1512" s="459">
        <v>35</v>
      </c>
      <c r="K1512" s="460">
        <v>1050</v>
      </c>
      <c r="L1512" s="463" t="s">
        <v>47</v>
      </c>
      <c r="M1512" s="463"/>
      <c r="N1512" s="463"/>
      <c r="O1512" s="462"/>
    </row>
    <row r="1513" hidden="1" customHeight="1" spans="1:15">
      <c r="A1513" s="446">
        <v>1362</v>
      </c>
      <c r="B1513" s="446" t="s">
        <v>346</v>
      </c>
      <c r="C1513" s="446" t="s">
        <v>700</v>
      </c>
      <c r="D1513" s="446" t="s">
        <v>701</v>
      </c>
      <c r="E1513" s="450" t="s">
        <v>1679</v>
      </c>
      <c r="F1513" s="449" t="s">
        <v>403</v>
      </c>
      <c r="G1513" s="450" t="s">
        <v>404</v>
      </c>
      <c r="H1513" s="450">
        <v>50</v>
      </c>
      <c r="I1513" s="450" t="s">
        <v>845</v>
      </c>
      <c r="J1513" s="459">
        <v>9</v>
      </c>
      <c r="K1513" s="460">
        <v>450</v>
      </c>
      <c r="L1513" s="463" t="s">
        <v>47</v>
      </c>
      <c r="M1513" s="463"/>
      <c r="N1513" s="463"/>
      <c r="O1513" s="462"/>
    </row>
    <row r="1514" hidden="1" customHeight="1" spans="1:15">
      <c r="A1514" s="446">
        <v>1363</v>
      </c>
      <c r="B1514" s="446" t="s">
        <v>346</v>
      </c>
      <c r="C1514" s="446" t="s">
        <v>700</v>
      </c>
      <c r="D1514" s="446" t="s">
        <v>701</v>
      </c>
      <c r="E1514" s="450" t="s">
        <v>1680</v>
      </c>
      <c r="F1514" s="449" t="s">
        <v>403</v>
      </c>
      <c r="G1514" s="450" t="s">
        <v>404</v>
      </c>
      <c r="H1514" s="450">
        <v>30</v>
      </c>
      <c r="I1514" s="450" t="s">
        <v>101</v>
      </c>
      <c r="J1514" s="459">
        <v>4.5</v>
      </c>
      <c r="K1514" s="460">
        <v>135</v>
      </c>
      <c r="L1514" s="463" t="s">
        <v>47</v>
      </c>
      <c r="M1514" s="463"/>
      <c r="N1514" s="463"/>
      <c r="O1514" s="462"/>
    </row>
    <row r="1515" hidden="1" customHeight="1" spans="1:15">
      <c r="A1515" s="446">
        <v>1364</v>
      </c>
      <c r="B1515" s="446" t="s">
        <v>346</v>
      </c>
      <c r="C1515" s="446" t="s">
        <v>700</v>
      </c>
      <c r="D1515" s="446" t="s">
        <v>701</v>
      </c>
      <c r="E1515" s="450" t="s">
        <v>1681</v>
      </c>
      <c r="F1515" s="449" t="s">
        <v>403</v>
      </c>
      <c r="G1515" s="450" t="s">
        <v>404</v>
      </c>
      <c r="H1515" s="450">
        <v>20</v>
      </c>
      <c r="I1515" s="450" t="s">
        <v>704</v>
      </c>
      <c r="J1515" s="459">
        <v>30</v>
      </c>
      <c r="K1515" s="460">
        <v>600</v>
      </c>
      <c r="L1515" s="463" t="s">
        <v>47</v>
      </c>
      <c r="M1515" s="463"/>
      <c r="N1515" s="463"/>
      <c r="O1515" s="462"/>
    </row>
    <row r="1516" hidden="1" customHeight="1" spans="1:15">
      <c r="A1516" s="446">
        <v>1365</v>
      </c>
      <c r="B1516" s="446" t="s">
        <v>346</v>
      </c>
      <c r="C1516" s="446" t="s">
        <v>700</v>
      </c>
      <c r="D1516" s="446" t="s">
        <v>701</v>
      </c>
      <c r="E1516" s="450" t="s">
        <v>1682</v>
      </c>
      <c r="F1516" s="449" t="s">
        <v>403</v>
      </c>
      <c r="G1516" s="450" t="s">
        <v>404</v>
      </c>
      <c r="H1516" s="450">
        <v>30</v>
      </c>
      <c r="I1516" s="450" t="s">
        <v>256</v>
      </c>
      <c r="J1516" s="459">
        <v>5</v>
      </c>
      <c r="K1516" s="460">
        <v>150</v>
      </c>
      <c r="L1516" s="463" t="s">
        <v>47</v>
      </c>
      <c r="M1516" s="463"/>
      <c r="N1516" s="463"/>
      <c r="O1516" s="462"/>
    </row>
    <row r="1517" hidden="1" customHeight="1" spans="1:15">
      <c r="A1517" s="446">
        <v>1366</v>
      </c>
      <c r="B1517" s="446" t="s">
        <v>346</v>
      </c>
      <c r="C1517" s="446" t="s">
        <v>700</v>
      </c>
      <c r="D1517" s="446" t="s">
        <v>701</v>
      </c>
      <c r="E1517" s="450" t="s">
        <v>1683</v>
      </c>
      <c r="F1517" s="449" t="s">
        <v>403</v>
      </c>
      <c r="G1517" s="450" t="s">
        <v>404</v>
      </c>
      <c r="H1517" s="450">
        <v>25</v>
      </c>
      <c r="I1517" s="450" t="s">
        <v>711</v>
      </c>
      <c r="J1517" s="459">
        <v>6.5</v>
      </c>
      <c r="K1517" s="460">
        <v>162.5</v>
      </c>
      <c r="L1517" s="463" t="s">
        <v>47</v>
      </c>
      <c r="M1517" s="463"/>
      <c r="N1517" s="463"/>
      <c r="O1517" s="462"/>
    </row>
    <row r="1518" hidden="1" customHeight="1" spans="1:15">
      <c r="A1518" s="446">
        <v>1367</v>
      </c>
      <c r="B1518" s="446" t="s">
        <v>346</v>
      </c>
      <c r="C1518" s="446" t="s">
        <v>700</v>
      </c>
      <c r="D1518" s="446" t="s">
        <v>701</v>
      </c>
      <c r="E1518" s="450" t="s">
        <v>1684</v>
      </c>
      <c r="F1518" s="449" t="s">
        <v>403</v>
      </c>
      <c r="G1518" s="450" t="s">
        <v>404</v>
      </c>
      <c r="H1518" s="450">
        <v>30</v>
      </c>
      <c r="I1518" s="450" t="s">
        <v>1584</v>
      </c>
      <c r="J1518" s="459">
        <v>9</v>
      </c>
      <c r="K1518" s="460">
        <v>270</v>
      </c>
      <c r="L1518" s="463" t="s">
        <v>47</v>
      </c>
      <c r="M1518" s="463"/>
      <c r="N1518" s="463"/>
      <c r="O1518" s="462"/>
    </row>
    <row r="1519" hidden="1" customHeight="1" spans="1:15">
      <c r="A1519" s="446">
        <v>1368</v>
      </c>
      <c r="B1519" s="446" t="s">
        <v>346</v>
      </c>
      <c r="C1519" s="446" t="s">
        <v>700</v>
      </c>
      <c r="D1519" s="446" t="s">
        <v>701</v>
      </c>
      <c r="E1519" s="450" t="s">
        <v>1685</v>
      </c>
      <c r="F1519" s="449" t="s">
        <v>403</v>
      </c>
      <c r="G1519" s="450" t="s">
        <v>404</v>
      </c>
      <c r="H1519" s="450">
        <v>20</v>
      </c>
      <c r="I1519" s="450" t="s">
        <v>704</v>
      </c>
      <c r="J1519" s="459">
        <v>12</v>
      </c>
      <c r="K1519" s="460">
        <v>240</v>
      </c>
      <c r="L1519" s="463" t="s">
        <v>47</v>
      </c>
      <c r="M1519" s="463"/>
      <c r="N1519" s="463"/>
      <c r="O1519" s="462"/>
    </row>
    <row r="1520" hidden="1" customHeight="1" spans="1:15">
      <c r="A1520" s="446">
        <v>1369</v>
      </c>
      <c r="B1520" s="446" t="s">
        <v>346</v>
      </c>
      <c r="C1520" s="446" t="s">
        <v>700</v>
      </c>
      <c r="D1520" s="446" t="s">
        <v>701</v>
      </c>
      <c r="E1520" s="450" t="s">
        <v>1686</v>
      </c>
      <c r="F1520" s="449" t="s">
        <v>403</v>
      </c>
      <c r="G1520" s="450" t="s">
        <v>404</v>
      </c>
      <c r="H1520" s="450">
        <v>30</v>
      </c>
      <c r="I1520" s="450" t="s">
        <v>840</v>
      </c>
      <c r="J1520" s="459">
        <v>10</v>
      </c>
      <c r="K1520" s="460">
        <v>300</v>
      </c>
      <c r="L1520" s="463" t="s">
        <v>47</v>
      </c>
      <c r="M1520" s="463"/>
      <c r="N1520" s="463"/>
      <c r="O1520" s="462"/>
    </row>
    <row r="1521" hidden="1" customHeight="1" spans="1:15">
      <c r="A1521" s="446">
        <v>1370</v>
      </c>
      <c r="B1521" s="446" t="s">
        <v>346</v>
      </c>
      <c r="C1521" s="446" t="s">
        <v>700</v>
      </c>
      <c r="D1521" s="446" t="s">
        <v>701</v>
      </c>
      <c r="E1521" s="450" t="s">
        <v>1687</v>
      </c>
      <c r="F1521" s="449" t="s">
        <v>403</v>
      </c>
      <c r="G1521" s="450" t="s">
        <v>404</v>
      </c>
      <c r="H1521" s="450">
        <v>60</v>
      </c>
      <c r="I1521" s="450" t="s">
        <v>101</v>
      </c>
      <c r="J1521" s="459">
        <v>5.8</v>
      </c>
      <c r="K1521" s="460">
        <v>348</v>
      </c>
      <c r="L1521" s="463" t="s">
        <v>47</v>
      </c>
      <c r="M1521" s="463"/>
      <c r="N1521" s="463"/>
      <c r="O1521" s="462"/>
    </row>
    <row r="1522" hidden="1" customHeight="1" spans="1:15">
      <c r="A1522" s="446">
        <v>1371</v>
      </c>
      <c r="B1522" s="446" t="s">
        <v>346</v>
      </c>
      <c r="C1522" s="446" t="s">
        <v>700</v>
      </c>
      <c r="D1522" s="446" t="s">
        <v>701</v>
      </c>
      <c r="E1522" s="450" t="s">
        <v>1688</v>
      </c>
      <c r="F1522" s="449" t="s">
        <v>403</v>
      </c>
      <c r="G1522" s="450" t="s">
        <v>404</v>
      </c>
      <c r="H1522" s="450">
        <v>20</v>
      </c>
      <c r="I1522" s="450" t="s">
        <v>105</v>
      </c>
      <c r="J1522" s="459">
        <v>8</v>
      </c>
      <c r="K1522" s="460">
        <v>160</v>
      </c>
      <c r="L1522" s="463" t="s">
        <v>47</v>
      </c>
      <c r="M1522" s="463"/>
      <c r="N1522" s="463"/>
      <c r="O1522" s="462"/>
    </row>
    <row r="1523" hidden="1" customHeight="1" spans="1:15">
      <c r="A1523" s="446">
        <v>1372</v>
      </c>
      <c r="B1523" s="446" t="s">
        <v>346</v>
      </c>
      <c r="C1523" s="446" t="s">
        <v>700</v>
      </c>
      <c r="D1523" s="446" t="s">
        <v>701</v>
      </c>
      <c r="E1523" s="450" t="s">
        <v>1689</v>
      </c>
      <c r="F1523" s="449" t="s">
        <v>403</v>
      </c>
      <c r="G1523" s="450" t="s">
        <v>404</v>
      </c>
      <c r="H1523" s="450">
        <v>25</v>
      </c>
      <c r="I1523" s="450" t="s">
        <v>840</v>
      </c>
      <c r="J1523" s="459">
        <v>40</v>
      </c>
      <c r="K1523" s="460">
        <v>1000</v>
      </c>
      <c r="L1523" s="463" t="s">
        <v>47</v>
      </c>
      <c r="M1523" s="463"/>
      <c r="N1523" s="463"/>
      <c r="O1523" s="462"/>
    </row>
    <row r="1524" hidden="1" customHeight="1" spans="1:15">
      <c r="A1524" s="446">
        <v>1373</v>
      </c>
      <c r="B1524" s="446" t="s">
        <v>346</v>
      </c>
      <c r="C1524" s="446" t="s">
        <v>700</v>
      </c>
      <c r="D1524" s="446" t="s">
        <v>701</v>
      </c>
      <c r="E1524" s="450" t="s">
        <v>1689</v>
      </c>
      <c r="F1524" s="449" t="s">
        <v>403</v>
      </c>
      <c r="G1524" s="450" t="s">
        <v>404</v>
      </c>
      <c r="H1524" s="450">
        <v>10</v>
      </c>
      <c r="I1524" s="450" t="s">
        <v>840</v>
      </c>
      <c r="J1524" s="459">
        <v>55</v>
      </c>
      <c r="K1524" s="460">
        <v>550</v>
      </c>
      <c r="L1524" s="463" t="s">
        <v>47</v>
      </c>
      <c r="M1524" s="463"/>
      <c r="N1524" s="463"/>
      <c r="O1524" s="462"/>
    </row>
    <row r="1525" hidden="1" customHeight="1" spans="1:15">
      <c r="A1525" s="446">
        <v>1374</v>
      </c>
      <c r="B1525" s="446" t="s">
        <v>346</v>
      </c>
      <c r="C1525" s="446" t="s">
        <v>700</v>
      </c>
      <c r="D1525" s="446" t="s">
        <v>701</v>
      </c>
      <c r="E1525" s="450" t="s">
        <v>1690</v>
      </c>
      <c r="F1525" s="449" t="s">
        <v>403</v>
      </c>
      <c r="G1525" s="450" t="s">
        <v>404</v>
      </c>
      <c r="H1525" s="450">
        <v>10</v>
      </c>
      <c r="I1525" s="450" t="s">
        <v>1691</v>
      </c>
      <c r="J1525" s="459">
        <v>90</v>
      </c>
      <c r="K1525" s="460">
        <v>900</v>
      </c>
      <c r="L1525" s="463" t="s">
        <v>47</v>
      </c>
      <c r="M1525" s="463"/>
      <c r="N1525" s="463"/>
      <c r="O1525" s="462"/>
    </row>
    <row r="1526" hidden="1" customHeight="1" spans="1:15">
      <c r="A1526" s="446">
        <v>1375</v>
      </c>
      <c r="B1526" s="446" t="s">
        <v>346</v>
      </c>
      <c r="C1526" s="446" t="s">
        <v>700</v>
      </c>
      <c r="D1526" s="446" t="s">
        <v>701</v>
      </c>
      <c r="E1526" s="450" t="s">
        <v>1692</v>
      </c>
      <c r="F1526" s="449" t="s">
        <v>403</v>
      </c>
      <c r="G1526" s="450" t="s">
        <v>404</v>
      </c>
      <c r="H1526" s="450">
        <v>10</v>
      </c>
      <c r="I1526" s="450" t="s">
        <v>757</v>
      </c>
      <c r="J1526" s="459">
        <v>75</v>
      </c>
      <c r="K1526" s="460">
        <v>750</v>
      </c>
      <c r="L1526" s="463" t="s">
        <v>47</v>
      </c>
      <c r="M1526" s="463"/>
      <c r="N1526" s="463"/>
      <c r="O1526" s="462"/>
    </row>
    <row r="1527" hidden="1" customHeight="1" spans="1:15">
      <c r="A1527" s="446">
        <v>1376</v>
      </c>
      <c r="B1527" s="446" t="s">
        <v>346</v>
      </c>
      <c r="C1527" s="446" t="s">
        <v>700</v>
      </c>
      <c r="D1527" s="446" t="s">
        <v>701</v>
      </c>
      <c r="E1527" s="450" t="s">
        <v>1693</v>
      </c>
      <c r="F1527" s="449" t="s">
        <v>403</v>
      </c>
      <c r="G1527" s="450" t="s">
        <v>404</v>
      </c>
      <c r="H1527" s="450">
        <v>10</v>
      </c>
      <c r="I1527" s="450" t="s">
        <v>703</v>
      </c>
      <c r="J1527" s="459">
        <v>5</v>
      </c>
      <c r="K1527" s="460">
        <v>50</v>
      </c>
      <c r="L1527" s="463" t="s">
        <v>47</v>
      </c>
      <c r="M1527" s="463"/>
      <c r="N1527" s="463"/>
      <c r="O1527" s="462"/>
    </row>
    <row r="1528" hidden="1" customHeight="1" spans="1:15">
      <c r="A1528" s="446">
        <v>1377</v>
      </c>
      <c r="B1528" s="446" t="s">
        <v>346</v>
      </c>
      <c r="C1528" s="446" t="s">
        <v>700</v>
      </c>
      <c r="D1528" s="446" t="s">
        <v>701</v>
      </c>
      <c r="E1528" s="450" t="s">
        <v>1694</v>
      </c>
      <c r="F1528" s="449" t="s">
        <v>403</v>
      </c>
      <c r="G1528" s="450" t="s">
        <v>404</v>
      </c>
      <c r="H1528" s="450">
        <v>30</v>
      </c>
      <c r="I1528" s="450" t="s">
        <v>1695</v>
      </c>
      <c r="J1528" s="459">
        <v>3.5</v>
      </c>
      <c r="K1528" s="460">
        <v>105</v>
      </c>
      <c r="L1528" s="463" t="s">
        <v>47</v>
      </c>
      <c r="M1528" s="463"/>
      <c r="N1528" s="463"/>
      <c r="O1528" s="462"/>
    </row>
    <row r="1529" hidden="1" customHeight="1" spans="1:15">
      <c r="A1529" s="446">
        <v>1378</v>
      </c>
      <c r="B1529" s="446" t="s">
        <v>346</v>
      </c>
      <c r="C1529" s="446" t="s">
        <v>700</v>
      </c>
      <c r="D1529" s="446" t="s">
        <v>701</v>
      </c>
      <c r="E1529" s="450" t="s">
        <v>1696</v>
      </c>
      <c r="F1529" s="449" t="s">
        <v>403</v>
      </c>
      <c r="G1529" s="450" t="s">
        <v>404</v>
      </c>
      <c r="H1529" s="450">
        <v>20</v>
      </c>
      <c r="I1529" s="450" t="s">
        <v>1180</v>
      </c>
      <c r="J1529" s="459">
        <v>16</v>
      </c>
      <c r="K1529" s="460">
        <v>320</v>
      </c>
      <c r="L1529" s="463" t="s">
        <v>47</v>
      </c>
      <c r="M1529" s="463"/>
      <c r="N1529" s="463"/>
      <c r="O1529" s="462"/>
    </row>
    <row r="1530" hidden="1" customHeight="1" spans="1:15">
      <c r="A1530" s="446">
        <v>1379</v>
      </c>
      <c r="B1530" s="446" t="s">
        <v>346</v>
      </c>
      <c r="C1530" s="446" t="s">
        <v>700</v>
      </c>
      <c r="D1530" s="446" t="s">
        <v>701</v>
      </c>
      <c r="E1530" s="450" t="s">
        <v>1697</v>
      </c>
      <c r="F1530" s="449" t="s">
        <v>403</v>
      </c>
      <c r="G1530" s="450" t="s">
        <v>404</v>
      </c>
      <c r="H1530" s="450">
        <v>30</v>
      </c>
      <c r="I1530" s="450" t="s">
        <v>256</v>
      </c>
      <c r="J1530" s="459">
        <v>1</v>
      </c>
      <c r="K1530" s="460">
        <v>30</v>
      </c>
      <c r="L1530" s="463" t="s">
        <v>47</v>
      </c>
      <c r="M1530" s="463"/>
      <c r="N1530" s="463"/>
      <c r="O1530" s="462"/>
    </row>
    <row r="1531" hidden="1" customHeight="1" spans="1:15">
      <c r="A1531" s="446">
        <v>1380</v>
      </c>
      <c r="B1531" s="446" t="s">
        <v>346</v>
      </c>
      <c r="C1531" s="446" t="s">
        <v>700</v>
      </c>
      <c r="D1531" s="446" t="s">
        <v>701</v>
      </c>
      <c r="E1531" s="450" t="s">
        <v>1698</v>
      </c>
      <c r="F1531" s="449" t="s">
        <v>403</v>
      </c>
      <c r="G1531" s="450" t="s">
        <v>404</v>
      </c>
      <c r="H1531" s="450">
        <v>50</v>
      </c>
      <c r="I1531" s="450" t="s">
        <v>704</v>
      </c>
      <c r="J1531" s="459">
        <v>7</v>
      </c>
      <c r="K1531" s="460">
        <v>350</v>
      </c>
      <c r="L1531" s="463" t="s">
        <v>47</v>
      </c>
      <c r="M1531" s="463"/>
      <c r="N1531" s="463"/>
      <c r="O1531" s="462"/>
    </row>
    <row r="1532" hidden="1" customHeight="1" spans="1:15">
      <c r="A1532" s="446">
        <v>1381</v>
      </c>
      <c r="B1532" s="446" t="s">
        <v>346</v>
      </c>
      <c r="C1532" s="446" t="s">
        <v>700</v>
      </c>
      <c r="D1532" s="446" t="s">
        <v>701</v>
      </c>
      <c r="E1532" s="450" t="s">
        <v>1699</v>
      </c>
      <c r="F1532" s="449" t="s">
        <v>403</v>
      </c>
      <c r="G1532" s="450" t="s">
        <v>404</v>
      </c>
      <c r="H1532" s="450">
        <v>30</v>
      </c>
      <c r="I1532" s="450" t="s">
        <v>704</v>
      </c>
      <c r="J1532" s="459">
        <v>16</v>
      </c>
      <c r="K1532" s="460">
        <v>480</v>
      </c>
      <c r="L1532" s="463" t="s">
        <v>47</v>
      </c>
      <c r="M1532" s="463"/>
      <c r="N1532" s="463"/>
      <c r="O1532" s="462"/>
    </row>
    <row r="1533" hidden="1" customHeight="1" spans="1:15">
      <c r="A1533" s="446">
        <v>1382</v>
      </c>
      <c r="B1533" s="446" t="s">
        <v>346</v>
      </c>
      <c r="C1533" s="446" t="s">
        <v>700</v>
      </c>
      <c r="D1533" s="446" t="s">
        <v>701</v>
      </c>
      <c r="E1533" s="450" t="s">
        <v>1700</v>
      </c>
      <c r="F1533" s="449" t="s">
        <v>403</v>
      </c>
      <c r="G1533" s="450" t="s">
        <v>404</v>
      </c>
      <c r="H1533" s="450">
        <v>25</v>
      </c>
      <c r="I1533" s="450" t="s">
        <v>101</v>
      </c>
      <c r="J1533" s="459">
        <v>16</v>
      </c>
      <c r="K1533" s="460">
        <v>400</v>
      </c>
      <c r="L1533" s="463" t="s">
        <v>47</v>
      </c>
      <c r="M1533" s="463"/>
      <c r="N1533" s="463"/>
      <c r="O1533" s="462"/>
    </row>
    <row r="1534" hidden="1" customHeight="1" spans="1:15">
      <c r="A1534" s="446">
        <v>1383</v>
      </c>
      <c r="B1534" s="446" t="s">
        <v>346</v>
      </c>
      <c r="C1534" s="446" t="s">
        <v>700</v>
      </c>
      <c r="D1534" s="446" t="s">
        <v>701</v>
      </c>
      <c r="E1534" s="450" t="s">
        <v>1701</v>
      </c>
      <c r="F1534" s="449" t="s">
        <v>403</v>
      </c>
      <c r="G1534" s="450" t="s">
        <v>404</v>
      </c>
      <c r="H1534" s="450">
        <v>20</v>
      </c>
      <c r="I1534" s="450" t="s">
        <v>757</v>
      </c>
      <c r="J1534" s="459">
        <v>25</v>
      </c>
      <c r="K1534" s="460">
        <v>500</v>
      </c>
      <c r="L1534" s="463" t="s">
        <v>47</v>
      </c>
      <c r="M1534" s="463"/>
      <c r="N1534" s="463"/>
      <c r="O1534" s="462"/>
    </row>
    <row r="1535" hidden="1" customHeight="1" spans="1:15">
      <c r="A1535" s="446">
        <v>1384</v>
      </c>
      <c r="B1535" s="446" t="s">
        <v>346</v>
      </c>
      <c r="C1535" s="446" t="s">
        <v>700</v>
      </c>
      <c r="D1535" s="446" t="s">
        <v>701</v>
      </c>
      <c r="E1535" s="450" t="s">
        <v>1702</v>
      </c>
      <c r="F1535" s="449" t="s">
        <v>403</v>
      </c>
      <c r="G1535" s="450" t="s">
        <v>404</v>
      </c>
      <c r="H1535" s="450">
        <v>30</v>
      </c>
      <c r="I1535" s="450" t="s">
        <v>757</v>
      </c>
      <c r="J1535" s="459">
        <v>18</v>
      </c>
      <c r="K1535" s="460">
        <v>540</v>
      </c>
      <c r="L1535" s="463" t="s">
        <v>47</v>
      </c>
      <c r="M1535" s="463"/>
      <c r="N1535" s="463"/>
      <c r="O1535" s="462"/>
    </row>
    <row r="1536" hidden="1" customHeight="1" spans="1:15">
      <c r="A1536" s="446">
        <v>1385</v>
      </c>
      <c r="B1536" s="446" t="s">
        <v>346</v>
      </c>
      <c r="C1536" s="446" t="s">
        <v>700</v>
      </c>
      <c r="D1536" s="446" t="s">
        <v>701</v>
      </c>
      <c r="E1536" s="450" t="s">
        <v>1703</v>
      </c>
      <c r="F1536" s="449" t="s">
        <v>403</v>
      </c>
      <c r="G1536" s="450" t="s">
        <v>404</v>
      </c>
      <c r="H1536" s="450">
        <v>30</v>
      </c>
      <c r="I1536" s="450" t="s">
        <v>757</v>
      </c>
      <c r="J1536" s="459">
        <v>3.5</v>
      </c>
      <c r="K1536" s="460">
        <v>105</v>
      </c>
      <c r="L1536" s="463" t="s">
        <v>47</v>
      </c>
      <c r="M1536" s="463"/>
      <c r="N1536" s="463"/>
      <c r="O1536" s="462"/>
    </row>
    <row r="1537" hidden="1" customHeight="1" spans="1:15">
      <c r="A1537" s="446">
        <v>1386</v>
      </c>
      <c r="B1537" s="446" t="s">
        <v>346</v>
      </c>
      <c r="C1537" s="446" t="s">
        <v>700</v>
      </c>
      <c r="D1537" s="446" t="s">
        <v>701</v>
      </c>
      <c r="E1537" s="450" t="s">
        <v>1704</v>
      </c>
      <c r="F1537" s="449" t="s">
        <v>403</v>
      </c>
      <c r="G1537" s="450" t="s">
        <v>404</v>
      </c>
      <c r="H1537" s="450">
        <v>20</v>
      </c>
      <c r="I1537" s="450" t="s">
        <v>101</v>
      </c>
      <c r="J1537" s="459">
        <v>35</v>
      </c>
      <c r="K1537" s="460">
        <v>700</v>
      </c>
      <c r="L1537" s="463" t="s">
        <v>47</v>
      </c>
      <c r="M1537" s="463"/>
      <c r="N1537" s="463"/>
      <c r="O1537" s="462"/>
    </row>
    <row r="1538" hidden="1" customHeight="1" spans="1:15">
      <c r="A1538" s="446">
        <v>1387</v>
      </c>
      <c r="B1538" s="446" t="s">
        <v>346</v>
      </c>
      <c r="C1538" s="446" t="s">
        <v>700</v>
      </c>
      <c r="D1538" s="446" t="s">
        <v>701</v>
      </c>
      <c r="E1538" s="450" t="s">
        <v>1705</v>
      </c>
      <c r="F1538" s="449" t="s">
        <v>403</v>
      </c>
      <c r="G1538" s="450" t="s">
        <v>404</v>
      </c>
      <c r="H1538" s="450">
        <v>30</v>
      </c>
      <c r="I1538" s="450" t="s">
        <v>703</v>
      </c>
      <c r="J1538" s="459">
        <v>45</v>
      </c>
      <c r="K1538" s="460">
        <v>1350</v>
      </c>
      <c r="L1538" s="463" t="s">
        <v>47</v>
      </c>
      <c r="M1538" s="463"/>
      <c r="N1538" s="463"/>
      <c r="O1538" s="462"/>
    </row>
    <row r="1539" hidden="1" customHeight="1" spans="1:15">
      <c r="A1539" s="446">
        <v>1388</v>
      </c>
      <c r="B1539" s="446" t="s">
        <v>346</v>
      </c>
      <c r="C1539" s="446" t="s">
        <v>700</v>
      </c>
      <c r="D1539" s="446" t="s">
        <v>701</v>
      </c>
      <c r="E1539" s="450" t="s">
        <v>1706</v>
      </c>
      <c r="F1539" s="449" t="s">
        <v>403</v>
      </c>
      <c r="G1539" s="450" t="s">
        <v>404</v>
      </c>
      <c r="H1539" s="450">
        <v>10</v>
      </c>
      <c r="I1539" s="450" t="s">
        <v>757</v>
      </c>
      <c r="J1539" s="459">
        <v>45</v>
      </c>
      <c r="K1539" s="460">
        <v>450</v>
      </c>
      <c r="L1539" s="463" t="s">
        <v>47</v>
      </c>
      <c r="M1539" s="463"/>
      <c r="N1539" s="463"/>
      <c r="O1539" s="462"/>
    </row>
    <row r="1540" hidden="1" customHeight="1" spans="1:15">
      <c r="A1540" s="446">
        <v>1389</v>
      </c>
      <c r="B1540" s="446" t="s">
        <v>346</v>
      </c>
      <c r="C1540" s="446" t="s">
        <v>700</v>
      </c>
      <c r="D1540" s="446" t="s">
        <v>701</v>
      </c>
      <c r="E1540" s="450" t="s">
        <v>1707</v>
      </c>
      <c r="F1540" s="449" t="s">
        <v>403</v>
      </c>
      <c r="G1540" s="450" t="s">
        <v>404</v>
      </c>
      <c r="H1540" s="450">
        <v>10</v>
      </c>
      <c r="I1540" s="450" t="s">
        <v>135</v>
      </c>
      <c r="J1540" s="459">
        <v>75</v>
      </c>
      <c r="K1540" s="460">
        <v>750</v>
      </c>
      <c r="L1540" s="463" t="s">
        <v>47</v>
      </c>
      <c r="M1540" s="463"/>
      <c r="N1540" s="463"/>
      <c r="O1540" s="462"/>
    </row>
    <row r="1541" hidden="1" customHeight="1" spans="1:15">
      <c r="A1541" s="446">
        <v>1390</v>
      </c>
      <c r="B1541" s="446" t="s">
        <v>346</v>
      </c>
      <c r="C1541" s="446" t="s">
        <v>700</v>
      </c>
      <c r="D1541" s="446" t="s">
        <v>701</v>
      </c>
      <c r="E1541" s="450" t="s">
        <v>1708</v>
      </c>
      <c r="F1541" s="449" t="s">
        <v>403</v>
      </c>
      <c r="G1541" s="450" t="s">
        <v>404</v>
      </c>
      <c r="H1541" s="450">
        <v>20</v>
      </c>
      <c r="I1541" s="450" t="s">
        <v>1323</v>
      </c>
      <c r="J1541" s="459">
        <v>5</v>
      </c>
      <c r="K1541" s="460">
        <v>100</v>
      </c>
      <c r="L1541" s="463" t="s">
        <v>47</v>
      </c>
      <c r="M1541" s="463"/>
      <c r="N1541" s="463"/>
      <c r="O1541" s="462"/>
    </row>
    <row r="1542" hidden="1" customHeight="1" spans="1:15">
      <c r="A1542" s="446">
        <v>1391</v>
      </c>
      <c r="B1542" s="446" t="s">
        <v>346</v>
      </c>
      <c r="C1542" s="446" t="s">
        <v>700</v>
      </c>
      <c r="D1542" s="446" t="s">
        <v>701</v>
      </c>
      <c r="E1542" s="450" t="s">
        <v>1709</v>
      </c>
      <c r="F1542" s="449" t="s">
        <v>403</v>
      </c>
      <c r="G1542" s="450" t="s">
        <v>404</v>
      </c>
      <c r="H1542" s="450">
        <v>25</v>
      </c>
      <c r="I1542" s="450" t="s">
        <v>101</v>
      </c>
      <c r="J1542" s="459">
        <v>4</v>
      </c>
      <c r="K1542" s="460">
        <v>100</v>
      </c>
      <c r="L1542" s="463" t="s">
        <v>47</v>
      </c>
      <c r="M1542" s="463"/>
      <c r="N1542" s="463"/>
      <c r="O1542" s="462"/>
    </row>
    <row r="1543" hidden="1" customHeight="1" spans="1:15">
      <c r="A1543" s="446">
        <v>1392</v>
      </c>
      <c r="B1543" s="446" t="s">
        <v>346</v>
      </c>
      <c r="C1543" s="446" t="s">
        <v>700</v>
      </c>
      <c r="D1543" s="446" t="s">
        <v>701</v>
      </c>
      <c r="E1543" s="450" t="s">
        <v>1710</v>
      </c>
      <c r="F1543" s="449" t="s">
        <v>403</v>
      </c>
      <c r="G1543" s="450" t="s">
        <v>404</v>
      </c>
      <c r="H1543" s="450">
        <v>30</v>
      </c>
      <c r="I1543" s="450" t="s">
        <v>757</v>
      </c>
      <c r="J1543" s="459">
        <v>7</v>
      </c>
      <c r="K1543" s="460">
        <v>210</v>
      </c>
      <c r="L1543" s="463" t="s">
        <v>47</v>
      </c>
      <c r="M1543" s="463"/>
      <c r="N1543" s="463"/>
      <c r="O1543" s="462"/>
    </row>
    <row r="1544" hidden="1" customHeight="1" spans="1:15">
      <c r="A1544" s="446">
        <v>1393</v>
      </c>
      <c r="B1544" s="446" t="s">
        <v>346</v>
      </c>
      <c r="C1544" s="446" t="s">
        <v>700</v>
      </c>
      <c r="D1544" s="446" t="s">
        <v>701</v>
      </c>
      <c r="E1544" s="450" t="s">
        <v>1711</v>
      </c>
      <c r="F1544" s="449" t="s">
        <v>403</v>
      </c>
      <c r="G1544" s="450" t="s">
        <v>404</v>
      </c>
      <c r="H1544" s="450">
        <v>20</v>
      </c>
      <c r="I1544" s="450" t="s">
        <v>704</v>
      </c>
      <c r="J1544" s="459">
        <v>20</v>
      </c>
      <c r="K1544" s="460">
        <v>400</v>
      </c>
      <c r="L1544" s="463" t="s">
        <v>47</v>
      </c>
      <c r="M1544" s="463"/>
      <c r="N1544" s="463"/>
      <c r="O1544" s="462"/>
    </row>
    <row r="1545" hidden="1" customHeight="1" spans="1:15">
      <c r="A1545" s="446">
        <v>1394</v>
      </c>
      <c r="B1545" s="446" t="s">
        <v>346</v>
      </c>
      <c r="C1545" s="446" t="s">
        <v>700</v>
      </c>
      <c r="D1545" s="446" t="s">
        <v>701</v>
      </c>
      <c r="E1545" s="450" t="s">
        <v>1712</v>
      </c>
      <c r="F1545" s="449" t="s">
        <v>403</v>
      </c>
      <c r="G1545" s="450" t="s">
        <v>404</v>
      </c>
      <c r="H1545" s="450">
        <v>30</v>
      </c>
      <c r="I1545" s="450" t="s">
        <v>840</v>
      </c>
      <c r="J1545" s="459">
        <v>12</v>
      </c>
      <c r="K1545" s="460">
        <v>360</v>
      </c>
      <c r="L1545" s="463" t="s">
        <v>47</v>
      </c>
      <c r="M1545" s="463"/>
      <c r="N1545" s="463"/>
      <c r="O1545" s="462"/>
    </row>
    <row r="1546" hidden="1" customHeight="1" spans="1:15">
      <c r="A1546" s="446">
        <v>1395</v>
      </c>
      <c r="B1546" s="446" t="s">
        <v>346</v>
      </c>
      <c r="C1546" s="446" t="s">
        <v>700</v>
      </c>
      <c r="D1546" s="446" t="s">
        <v>701</v>
      </c>
      <c r="E1546" s="450" t="s">
        <v>1713</v>
      </c>
      <c r="F1546" s="449" t="s">
        <v>403</v>
      </c>
      <c r="G1546" s="450" t="s">
        <v>404</v>
      </c>
      <c r="H1546" s="450">
        <v>30</v>
      </c>
      <c r="I1546" s="450" t="s">
        <v>711</v>
      </c>
      <c r="J1546" s="459">
        <v>8</v>
      </c>
      <c r="K1546" s="460">
        <v>240</v>
      </c>
      <c r="L1546" s="463" t="s">
        <v>47</v>
      </c>
      <c r="M1546" s="463"/>
      <c r="N1546" s="463"/>
      <c r="O1546" s="462"/>
    </row>
    <row r="1547" hidden="1" customHeight="1" spans="1:15">
      <c r="A1547" s="446">
        <v>1396</v>
      </c>
      <c r="B1547" s="446" t="s">
        <v>346</v>
      </c>
      <c r="C1547" s="446" t="s">
        <v>700</v>
      </c>
      <c r="D1547" s="446" t="s">
        <v>701</v>
      </c>
      <c r="E1547" s="450" t="s">
        <v>1714</v>
      </c>
      <c r="F1547" s="449" t="s">
        <v>403</v>
      </c>
      <c r="G1547" s="450" t="s">
        <v>404</v>
      </c>
      <c r="H1547" s="450">
        <v>50</v>
      </c>
      <c r="I1547" s="450" t="s">
        <v>704</v>
      </c>
      <c r="J1547" s="459">
        <v>5</v>
      </c>
      <c r="K1547" s="460">
        <v>250</v>
      </c>
      <c r="L1547" s="463" t="s">
        <v>47</v>
      </c>
      <c r="M1547" s="463"/>
      <c r="N1547" s="463"/>
      <c r="O1547" s="462"/>
    </row>
    <row r="1548" hidden="1" customHeight="1" spans="1:15">
      <c r="A1548" s="446">
        <v>1397</v>
      </c>
      <c r="B1548" s="446" t="s">
        <v>346</v>
      </c>
      <c r="C1548" s="446" t="s">
        <v>700</v>
      </c>
      <c r="D1548" s="446" t="s">
        <v>701</v>
      </c>
      <c r="E1548" s="450" t="s">
        <v>1715</v>
      </c>
      <c r="F1548" s="449" t="s">
        <v>403</v>
      </c>
      <c r="G1548" s="450" t="s">
        <v>404</v>
      </c>
      <c r="H1548" s="450">
        <v>25</v>
      </c>
      <c r="I1548" s="450" t="s">
        <v>1584</v>
      </c>
      <c r="J1548" s="459">
        <v>6</v>
      </c>
      <c r="K1548" s="460">
        <v>150</v>
      </c>
      <c r="L1548" s="463" t="s">
        <v>47</v>
      </c>
      <c r="M1548" s="463"/>
      <c r="N1548" s="463"/>
      <c r="O1548" s="462"/>
    </row>
    <row r="1549" hidden="1" customHeight="1" spans="1:15">
      <c r="A1549" s="446">
        <v>1398</v>
      </c>
      <c r="B1549" s="446" t="s">
        <v>346</v>
      </c>
      <c r="C1549" s="446" t="s">
        <v>700</v>
      </c>
      <c r="D1549" s="446" t="s">
        <v>701</v>
      </c>
      <c r="E1549" s="450" t="s">
        <v>1716</v>
      </c>
      <c r="F1549" s="449" t="s">
        <v>403</v>
      </c>
      <c r="G1549" s="450" t="s">
        <v>404</v>
      </c>
      <c r="H1549" s="450">
        <v>30</v>
      </c>
      <c r="I1549" s="450" t="s">
        <v>840</v>
      </c>
      <c r="J1549" s="459">
        <v>22</v>
      </c>
      <c r="K1549" s="460">
        <v>660</v>
      </c>
      <c r="L1549" s="463" t="s">
        <v>47</v>
      </c>
      <c r="M1549" s="463"/>
      <c r="N1549" s="463"/>
      <c r="O1549" s="462"/>
    </row>
    <row r="1550" hidden="1" customHeight="1" spans="1:15">
      <c r="A1550" s="446">
        <v>1399</v>
      </c>
      <c r="B1550" s="446" t="s">
        <v>346</v>
      </c>
      <c r="C1550" s="446" t="s">
        <v>700</v>
      </c>
      <c r="D1550" s="446" t="s">
        <v>701</v>
      </c>
      <c r="E1550" s="450" t="s">
        <v>1717</v>
      </c>
      <c r="F1550" s="449" t="s">
        <v>403</v>
      </c>
      <c r="G1550" s="450" t="s">
        <v>404</v>
      </c>
      <c r="H1550" s="450">
        <v>30</v>
      </c>
      <c r="I1550" s="450" t="s">
        <v>704</v>
      </c>
      <c r="J1550" s="459">
        <v>30</v>
      </c>
      <c r="K1550" s="460">
        <v>900</v>
      </c>
      <c r="L1550" s="463" t="s">
        <v>47</v>
      </c>
      <c r="M1550" s="463"/>
      <c r="N1550" s="463"/>
      <c r="O1550" s="462"/>
    </row>
    <row r="1551" hidden="1" customHeight="1" spans="1:15">
      <c r="A1551" s="446">
        <v>1400</v>
      </c>
      <c r="B1551" s="446" t="s">
        <v>346</v>
      </c>
      <c r="C1551" s="446" t="s">
        <v>700</v>
      </c>
      <c r="D1551" s="446" t="s">
        <v>701</v>
      </c>
      <c r="E1551" s="450" t="s">
        <v>1718</v>
      </c>
      <c r="F1551" s="449" t="s">
        <v>403</v>
      </c>
      <c r="G1551" s="450" t="s">
        <v>404</v>
      </c>
      <c r="H1551" s="450">
        <v>10</v>
      </c>
      <c r="I1551" s="450" t="s">
        <v>863</v>
      </c>
      <c r="J1551" s="459">
        <v>10</v>
      </c>
      <c r="K1551" s="460">
        <v>100</v>
      </c>
      <c r="L1551" s="463" t="s">
        <v>47</v>
      </c>
      <c r="M1551" s="463"/>
      <c r="N1551" s="463"/>
      <c r="O1551" s="462"/>
    </row>
    <row r="1552" hidden="1" customHeight="1" spans="1:15">
      <c r="A1552" s="446">
        <v>1401</v>
      </c>
      <c r="B1552" s="446" t="s">
        <v>346</v>
      </c>
      <c r="C1552" s="446" t="s">
        <v>700</v>
      </c>
      <c r="D1552" s="446" t="s">
        <v>701</v>
      </c>
      <c r="E1552" s="450" t="s">
        <v>1719</v>
      </c>
      <c r="F1552" s="449" t="s">
        <v>403</v>
      </c>
      <c r="G1552" s="450" t="s">
        <v>404</v>
      </c>
      <c r="H1552" s="450">
        <v>25</v>
      </c>
      <c r="I1552" s="450" t="s">
        <v>1720</v>
      </c>
      <c r="J1552" s="459">
        <v>10</v>
      </c>
      <c r="K1552" s="460">
        <v>250</v>
      </c>
      <c r="L1552" s="463" t="s">
        <v>47</v>
      </c>
      <c r="M1552" s="463"/>
      <c r="N1552" s="463"/>
      <c r="O1552" s="462"/>
    </row>
    <row r="1553" hidden="1" customHeight="1" spans="1:15">
      <c r="A1553" s="446">
        <v>1402</v>
      </c>
      <c r="B1553" s="446" t="s">
        <v>346</v>
      </c>
      <c r="C1553" s="446" t="s">
        <v>700</v>
      </c>
      <c r="D1553" s="446" t="s">
        <v>701</v>
      </c>
      <c r="E1553" s="450" t="s">
        <v>1721</v>
      </c>
      <c r="F1553" s="449" t="s">
        <v>403</v>
      </c>
      <c r="G1553" s="450" t="s">
        <v>404</v>
      </c>
      <c r="H1553" s="450">
        <v>25</v>
      </c>
      <c r="I1553" s="450" t="s">
        <v>704</v>
      </c>
      <c r="J1553" s="459">
        <v>5</v>
      </c>
      <c r="K1553" s="460">
        <v>125</v>
      </c>
      <c r="L1553" s="463" t="s">
        <v>47</v>
      </c>
      <c r="M1553" s="463"/>
      <c r="N1553" s="463"/>
      <c r="O1553" s="462"/>
    </row>
    <row r="1554" hidden="1" customHeight="1" spans="1:15">
      <c r="A1554" s="446">
        <v>1403</v>
      </c>
      <c r="B1554" s="446" t="s">
        <v>346</v>
      </c>
      <c r="C1554" s="446" t="s">
        <v>700</v>
      </c>
      <c r="D1554" s="446" t="s">
        <v>701</v>
      </c>
      <c r="E1554" s="450" t="s">
        <v>1722</v>
      </c>
      <c r="F1554" s="449" t="s">
        <v>403</v>
      </c>
      <c r="G1554" s="450" t="s">
        <v>404</v>
      </c>
      <c r="H1554" s="450">
        <v>30</v>
      </c>
      <c r="I1554" s="450" t="s">
        <v>840</v>
      </c>
      <c r="J1554" s="459">
        <v>35</v>
      </c>
      <c r="K1554" s="460">
        <v>1050</v>
      </c>
      <c r="L1554" s="463" t="s">
        <v>47</v>
      </c>
      <c r="M1554" s="463"/>
      <c r="N1554" s="463"/>
      <c r="O1554" s="462"/>
    </row>
    <row r="1555" hidden="1" customHeight="1" spans="1:15">
      <c r="A1555" s="446">
        <v>1404</v>
      </c>
      <c r="B1555" s="446" t="s">
        <v>346</v>
      </c>
      <c r="C1555" s="446" t="s">
        <v>700</v>
      </c>
      <c r="D1555" s="446" t="s">
        <v>701</v>
      </c>
      <c r="E1555" s="450" t="s">
        <v>1723</v>
      </c>
      <c r="F1555" s="449" t="s">
        <v>403</v>
      </c>
      <c r="G1555" s="450" t="s">
        <v>404</v>
      </c>
      <c r="H1555" s="450">
        <v>20</v>
      </c>
      <c r="I1555" s="450" t="s">
        <v>1180</v>
      </c>
      <c r="J1555" s="459">
        <v>22</v>
      </c>
      <c r="K1555" s="460">
        <v>440</v>
      </c>
      <c r="L1555" s="463" t="s">
        <v>47</v>
      </c>
      <c r="M1555" s="463"/>
      <c r="N1555" s="463"/>
      <c r="O1555" s="462"/>
    </row>
    <row r="1556" hidden="1" customHeight="1" spans="1:15">
      <c r="A1556" s="446">
        <v>1405</v>
      </c>
      <c r="B1556" s="446" t="s">
        <v>346</v>
      </c>
      <c r="C1556" s="446" t="s">
        <v>700</v>
      </c>
      <c r="D1556" s="446" t="s">
        <v>701</v>
      </c>
      <c r="E1556" s="450" t="s">
        <v>1724</v>
      </c>
      <c r="F1556" s="449" t="s">
        <v>403</v>
      </c>
      <c r="G1556" s="450" t="s">
        <v>404</v>
      </c>
      <c r="H1556" s="450">
        <v>10</v>
      </c>
      <c r="I1556" s="450" t="s">
        <v>101</v>
      </c>
      <c r="J1556" s="459">
        <v>9</v>
      </c>
      <c r="K1556" s="460">
        <v>90</v>
      </c>
      <c r="L1556" s="463" t="s">
        <v>47</v>
      </c>
      <c r="M1556" s="463"/>
      <c r="N1556" s="463"/>
      <c r="O1556" s="462"/>
    </row>
    <row r="1557" hidden="1" customHeight="1" spans="1:15">
      <c r="A1557" s="446">
        <v>1406</v>
      </c>
      <c r="B1557" s="446" t="s">
        <v>346</v>
      </c>
      <c r="C1557" s="446" t="s">
        <v>700</v>
      </c>
      <c r="D1557" s="446" t="s">
        <v>701</v>
      </c>
      <c r="E1557" s="450" t="s">
        <v>1725</v>
      </c>
      <c r="F1557" s="449" t="s">
        <v>403</v>
      </c>
      <c r="G1557" s="450" t="s">
        <v>404</v>
      </c>
      <c r="H1557" s="450">
        <v>25</v>
      </c>
      <c r="I1557" s="450" t="s">
        <v>238</v>
      </c>
      <c r="J1557" s="459">
        <v>5</v>
      </c>
      <c r="K1557" s="460">
        <v>125</v>
      </c>
      <c r="L1557" s="463" t="s">
        <v>47</v>
      </c>
      <c r="M1557" s="463"/>
      <c r="N1557" s="463"/>
      <c r="O1557" s="462"/>
    </row>
    <row r="1558" hidden="1" customHeight="1" spans="1:15">
      <c r="A1558" s="446">
        <v>1407</v>
      </c>
      <c r="B1558" s="446" t="s">
        <v>346</v>
      </c>
      <c r="C1558" s="446" t="s">
        <v>700</v>
      </c>
      <c r="D1558" s="446" t="s">
        <v>701</v>
      </c>
      <c r="E1558" s="450" t="s">
        <v>1726</v>
      </c>
      <c r="F1558" s="449" t="s">
        <v>403</v>
      </c>
      <c r="G1558" s="450" t="s">
        <v>404</v>
      </c>
      <c r="H1558" s="450">
        <v>30</v>
      </c>
      <c r="I1558" s="450" t="s">
        <v>704</v>
      </c>
      <c r="J1558" s="459">
        <v>24</v>
      </c>
      <c r="K1558" s="460">
        <v>720</v>
      </c>
      <c r="L1558" s="463" t="s">
        <v>47</v>
      </c>
      <c r="M1558" s="463"/>
      <c r="N1558" s="463"/>
      <c r="O1558" s="462"/>
    </row>
    <row r="1559" hidden="1" customHeight="1" spans="1:15">
      <c r="A1559" s="446">
        <v>1408</v>
      </c>
      <c r="B1559" s="446" t="s">
        <v>346</v>
      </c>
      <c r="C1559" s="446" t="s">
        <v>700</v>
      </c>
      <c r="D1559" s="446" t="s">
        <v>701</v>
      </c>
      <c r="E1559" s="450" t="s">
        <v>1727</v>
      </c>
      <c r="F1559" s="449" t="s">
        <v>403</v>
      </c>
      <c r="G1559" s="450" t="s">
        <v>404</v>
      </c>
      <c r="H1559" s="450">
        <v>10</v>
      </c>
      <c r="I1559" s="450" t="s">
        <v>840</v>
      </c>
      <c r="J1559" s="459">
        <v>60</v>
      </c>
      <c r="K1559" s="460">
        <v>600</v>
      </c>
      <c r="L1559" s="463" t="s">
        <v>47</v>
      </c>
      <c r="M1559" s="463"/>
      <c r="N1559" s="463"/>
      <c r="O1559" s="462"/>
    </row>
    <row r="1560" hidden="1" customHeight="1" spans="1:15">
      <c r="A1560" s="446">
        <v>1409</v>
      </c>
      <c r="B1560" s="446" t="s">
        <v>346</v>
      </c>
      <c r="C1560" s="446" t="s">
        <v>700</v>
      </c>
      <c r="D1560" s="446" t="s">
        <v>701</v>
      </c>
      <c r="E1560" s="450" t="s">
        <v>1728</v>
      </c>
      <c r="F1560" s="449" t="s">
        <v>403</v>
      </c>
      <c r="G1560" s="450" t="s">
        <v>404</v>
      </c>
      <c r="H1560" s="450">
        <v>30</v>
      </c>
      <c r="I1560" s="450" t="s">
        <v>703</v>
      </c>
      <c r="J1560" s="459">
        <v>35</v>
      </c>
      <c r="K1560" s="460">
        <v>1050</v>
      </c>
      <c r="L1560" s="463" t="s">
        <v>47</v>
      </c>
      <c r="M1560" s="463"/>
      <c r="N1560" s="463"/>
      <c r="O1560" s="462"/>
    </row>
    <row r="1561" hidden="1" customHeight="1" spans="1:15">
      <c r="A1561" s="446">
        <v>1410</v>
      </c>
      <c r="B1561" s="446" t="s">
        <v>346</v>
      </c>
      <c r="C1561" s="446" t="s">
        <v>700</v>
      </c>
      <c r="D1561" s="446" t="s">
        <v>701</v>
      </c>
      <c r="E1561" s="450" t="s">
        <v>1729</v>
      </c>
      <c r="F1561" s="449" t="s">
        <v>403</v>
      </c>
      <c r="G1561" s="450" t="s">
        <v>404</v>
      </c>
      <c r="H1561" s="450">
        <v>30</v>
      </c>
      <c r="I1561" s="450" t="s">
        <v>704</v>
      </c>
      <c r="J1561" s="459">
        <v>14</v>
      </c>
      <c r="K1561" s="460">
        <v>420</v>
      </c>
      <c r="L1561" s="463" t="s">
        <v>47</v>
      </c>
      <c r="M1561" s="463"/>
      <c r="N1561" s="463"/>
      <c r="O1561" s="462"/>
    </row>
    <row r="1562" hidden="1" customHeight="1" spans="1:15">
      <c r="A1562" s="446">
        <v>1411</v>
      </c>
      <c r="B1562" s="446" t="s">
        <v>346</v>
      </c>
      <c r="C1562" s="446" t="s">
        <v>700</v>
      </c>
      <c r="D1562" s="446" t="s">
        <v>701</v>
      </c>
      <c r="E1562" s="450" t="s">
        <v>1730</v>
      </c>
      <c r="F1562" s="449" t="s">
        <v>403</v>
      </c>
      <c r="G1562" s="450" t="s">
        <v>404</v>
      </c>
      <c r="H1562" s="450">
        <v>10</v>
      </c>
      <c r="I1562" s="450" t="s">
        <v>757</v>
      </c>
      <c r="J1562" s="459">
        <v>100</v>
      </c>
      <c r="K1562" s="460">
        <v>1000</v>
      </c>
      <c r="L1562" s="463" t="s">
        <v>47</v>
      </c>
      <c r="M1562" s="463"/>
      <c r="N1562" s="463"/>
      <c r="O1562" s="462"/>
    </row>
    <row r="1563" hidden="1" customHeight="1" spans="1:15">
      <c r="A1563" s="446">
        <v>1412</v>
      </c>
      <c r="B1563" s="446" t="s">
        <v>346</v>
      </c>
      <c r="C1563" s="446" t="s">
        <v>700</v>
      </c>
      <c r="D1563" s="446" t="s">
        <v>701</v>
      </c>
      <c r="E1563" s="450" t="s">
        <v>1731</v>
      </c>
      <c r="F1563" s="449" t="s">
        <v>403</v>
      </c>
      <c r="G1563" s="450" t="s">
        <v>404</v>
      </c>
      <c r="H1563" s="450">
        <v>20</v>
      </c>
      <c r="I1563" s="450" t="s">
        <v>711</v>
      </c>
      <c r="J1563" s="459">
        <v>83</v>
      </c>
      <c r="K1563" s="460">
        <v>1660</v>
      </c>
      <c r="L1563" s="463" t="s">
        <v>47</v>
      </c>
      <c r="M1563" s="463"/>
      <c r="N1563" s="463"/>
      <c r="O1563" s="462"/>
    </row>
    <row r="1564" hidden="1" customHeight="1" spans="1:15">
      <c r="A1564" s="446">
        <v>1413</v>
      </c>
      <c r="B1564" s="446" t="s">
        <v>346</v>
      </c>
      <c r="C1564" s="446" t="s">
        <v>700</v>
      </c>
      <c r="D1564" s="446" t="s">
        <v>701</v>
      </c>
      <c r="E1564" s="450" t="s">
        <v>1732</v>
      </c>
      <c r="F1564" s="449" t="s">
        <v>403</v>
      </c>
      <c r="G1564" s="450" t="s">
        <v>404</v>
      </c>
      <c r="H1564" s="450">
        <v>30</v>
      </c>
      <c r="I1564" s="450" t="s">
        <v>101</v>
      </c>
      <c r="J1564" s="459">
        <v>8</v>
      </c>
      <c r="K1564" s="460">
        <v>240</v>
      </c>
      <c r="L1564" s="463" t="s">
        <v>47</v>
      </c>
      <c r="M1564" s="463"/>
      <c r="N1564" s="463"/>
      <c r="O1564" s="462"/>
    </row>
    <row r="1565" hidden="1" customHeight="1" spans="1:15">
      <c r="A1565" s="446">
        <v>1414</v>
      </c>
      <c r="B1565" s="446" t="s">
        <v>346</v>
      </c>
      <c r="C1565" s="446" t="s">
        <v>700</v>
      </c>
      <c r="D1565" s="446" t="s">
        <v>701</v>
      </c>
      <c r="E1565" s="450" t="s">
        <v>1733</v>
      </c>
      <c r="F1565" s="449" t="s">
        <v>403</v>
      </c>
      <c r="G1565" s="450" t="s">
        <v>404</v>
      </c>
      <c r="H1565" s="450">
        <v>30</v>
      </c>
      <c r="I1565" s="450" t="s">
        <v>704</v>
      </c>
      <c r="J1565" s="459">
        <v>70</v>
      </c>
      <c r="K1565" s="460">
        <v>2100</v>
      </c>
      <c r="L1565" s="463" t="s">
        <v>47</v>
      </c>
      <c r="M1565" s="463"/>
      <c r="N1565" s="463"/>
      <c r="O1565" s="462"/>
    </row>
    <row r="1566" hidden="1" customHeight="1" spans="1:15">
      <c r="A1566" s="446">
        <v>1415</v>
      </c>
      <c r="B1566" s="446" t="s">
        <v>346</v>
      </c>
      <c r="C1566" s="446" t="s">
        <v>700</v>
      </c>
      <c r="D1566" s="446" t="s">
        <v>701</v>
      </c>
      <c r="E1566" s="450" t="s">
        <v>1734</v>
      </c>
      <c r="F1566" s="449" t="s">
        <v>403</v>
      </c>
      <c r="G1566" s="450" t="s">
        <v>404</v>
      </c>
      <c r="H1566" s="450">
        <v>20</v>
      </c>
      <c r="I1566" s="450" t="s">
        <v>827</v>
      </c>
      <c r="J1566" s="459">
        <v>5</v>
      </c>
      <c r="K1566" s="460">
        <v>100</v>
      </c>
      <c r="L1566" s="463" t="s">
        <v>47</v>
      </c>
      <c r="M1566" s="463"/>
      <c r="N1566" s="463"/>
      <c r="O1566" s="462"/>
    </row>
    <row r="1567" hidden="1" customHeight="1" spans="1:15">
      <c r="A1567" s="446">
        <v>1416</v>
      </c>
      <c r="B1567" s="446" t="s">
        <v>346</v>
      </c>
      <c r="C1567" s="446" t="s">
        <v>700</v>
      </c>
      <c r="D1567" s="446" t="s">
        <v>701</v>
      </c>
      <c r="E1567" s="450" t="s">
        <v>1735</v>
      </c>
      <c r="F1567" s="449" t="s">
        <v>403</v>
      </c>
      <c r="G1567" s="450" t="s">
        <v>404</v>
      </c>
      <c r="H1567" s="450">
        <v>20</v>
      </c>
      <c r="I1567" s="450" t="s">
        <v>1064</v>
      </c>
      <c r="J1567" s="459">
        <v>680</v>
      </c>
      <c r="K1567" s="460">
        <v>13600</v>
      </c>
      <c r="L1567" s="463" t="s">
        <v>47</v>
      </c>
      <c r="M1567" s="463"/>
      <c r="N1567" s="463"/>
      <c r="O1567" s="462"/>
    </row>
    <row r="1568" hidden="1" customHeight="1" spans="1:15">
      <c r="A1568" s="446">
        <v>1417</v>
      </c>
      <c r="B1568" s="446" t="s">
        <v>346</v>
      </c>
      <c r="C1568" s="446" t="s">
        <v>700</v>
      </c>
      <c r="D1568" s="446" t="s">
        <v>701</v>
      </c>
      <c r="E1568" s="450" t="s">
        <v>1736</v>
      </c>
      <c r="F1568" s="449" t="s">
        <v>403</v>
      </c>
      <c r="G1568" s="450" t="s">
        <v>404</v>
      </c>
      <c r="H1568" s="450">
        <v>20</v>
      </c>
      <c r="I1568" s="450" t="s">
        <v>827</v>
      </c>
      <c r="J1568" s="459">
        <v>7</v>
      </c>
      <c r="K1568" s="460">
        <v>140</v>
      </c>
      <c r="L1568" s="463" t="s">
        <v>47</v>
      </c>
      <c r="M1568" s="463"/>
      <c r="N1568" s="463"/>
      <c r="O1568" s="462"/>
    </row>
    <row r="1569" hidden="1" customHeight="1" spans="1:15">
      <c r="A1569" s="446">
        <v>1418</v>
      </c>
      <c r="B1569" s="446" t="s">
        <v>346</v>
      </c>
      <c r="C1569" s="446" t="s">
        <v>700</v>
      </c>
      <c r="D1569" s="446" t="s">
        <v>701</v>
      </c>
      <c r="E1569" s="450" t="s">
        <v>1737</v>
      </c>
      <c r="F1569" s="449" t="s">
        <v>403</v>
      </c>
      <c r="G1569" s="450" t="s">
        <v>404</v>
      </c>
      <c r="H1569" s="450">
        <v>30</v>
      </c>
      <c r="I1569" s="450" t="s">
        <v>101</v>
      </c>
      <c r="J1569" s="459">
        <v>180</v>
      </c>
      <c r="K1569" s="460">
        <v>5400</v>
      </c>
      <c r="L1569" s="463" t="s">
        <v>47</v>
      </c>
      <c r="M1569" s="463"/>
      <c r="N1569" s="463"/>
      <c r="O1569" s="462"/>
    </row>
    <row r="1570" hidden="1" customHeight="1" spans="1:15">
      <c r="A1570" s="446">
        <v>1419</v>
      </c>
      <c r="B1570" s="446" t="s">
        <v>346</v>
      </c>
      <c r="C1570" s="446" t="s">
        <v>700</v>
      </c>
      <c r="D1570" s="446" t="s">
        <v>701</v>
      </c>
      <c r="E1570" s="450" t="s">
        <v>1738</v>
      </c>
      <c r="F1570" s="449" t="s">
        <v>403</v>
      </c>
      <c r="G1570" s="450" t="s">
        <v>404</v>
      </c>
      <c r="H1570" s="450">
        <v>35</v>
      </c>
      <c r="I1570" s="450" t="s">
        <v>1180</v>
      </c>
      <c r="J1570" s="459">
        <v>8</v>
      </c>
      <c r="K1570" s="460">
        <v>280</v>
      </c>
      <c r="L1570" s="463" t="s">
        <v>47</v>
      </c>
      <c r="M1570" s="463"/>
      <c r="N1570" s="463"/>
      <c r="O1570" s="462"/>
    </row>
    <row r="1571" hidden="1" customHeight="1" spans="1:15">
      <c r="A1571" s="446">
        <v>1420</v>
      </c>
      <c r="B1571" s="446" t="s">
        <v>346</v>
      </c>
      <c r="C1571" s="446" t="s">
        <v>700</v>
      </c>
      <c r="D1571" s="446" t="s">
        <v>701</v>
      </c>
      <c r="E1571" s="450" t="s">
        <v>1739</v>
      </c>
      <c r="F1571" s="449" t="s">
        <v>403</v>
      </c>
      <c r="G1571" s="450" t="s">
        <v>404</v>
      </c>
      <c r="H1571" s="450">
        <v>10</v>
      </c>
      <c r="I1571" s="450" t="s">
        <v>101</v>
      </c>
      <c r="J1571" s="459">
        <v>85</v>
      </c>
      <c r="K1571" s="460">
        <v>850</v>
      </c>
      <c r="L1571" s="463" t="s">
        <v>47</v>
      </c>
      <c r="M1571" s="463"/>
      <c r="N1571" s="463"/>
      <c r="O1571" s="462"/>
    </row>
    <row r="1572" hidden="1" customHeight="1" spans="1:15">
      <c r="A1572" s="446">
        <v>1421</v>
      </c>
      <c r="B1572" s="446" t="s">
        <v>346</v>
      </c>
      <c r="C1572" s="446" t="s">
        <v>700</v>
      </c>
      <c r="D1572" s="446" t="s">
        <v>701</v>
      </c>
      <c r="E1572" s="450" t="s">
        <v>1740</v>
      </c>
      <c r="F1572" s="449" t="s">
        <v>403</v>
      </c>
      <c r="G1572" s="450" t="s">
        <v>404</v>
      </c>
      <c r="H1572" s="450">
        <v>30</v>
      </c>
      <c r="I1572" s="450" t="s">
        <v>757</v>
      </c>
      <c r="J1572" s="459">
        <v>55</v>
      </c>
      <c r="K1572" s="460">
        <v>1650</v>
      </c>
      <c r="L1572" s="463" t="s">
        <v>47</v>
      </c>
      <c r="M1572" s="463"/>
      <c r="N1572" s="463"/>
      <c r="O1572" s="462"/>
    </row>
    <row r="1573" hidden="1" customHeight="1" spans="1:15">
      <c r="A1573" s="446">
        <v>1422</v>
      </c>
      <c r="B1573" s="446" t="s">
        <v>346</v>
      </c>
      <c r="C1573" s="446" t="s">
        <v>700</v>
      </c>
      <c r="D1573" s="446" t="s">
        <v>701</v>
      </c>
      <c r="E1573" s="450" t="s">
        <v>1741</v>
      </c>
      <c r="F1573" s="449" t="s">
        <v>403</v>
      </c>
      <c r="G1573" s="450" t="s">
        <v>404</v>
      </c>
      <c r="H1573" s="450">
        <v>10</v>
      </c>
      <c r="I1573" s="450" t="s">
        <v>757</v>
      </c>
      <c r="J1573" s="459">
        <v>7</v>
      </c>
      <c r="K1573" s="460">
        <v>70</v>
      </c>
      <c r="L1573" s="463" t="s">
        <v>47</v>
      </c>
      <c r="M1573" s="463"/>
      <c r="N1573" s="463"/>
      <c r="O1573" s="462"/>
    </row>
    <row r="1574" hidden="1" customHeight="1" spans="1:15">
      <c r="A1574" s="446">
        <v>1423</v>
      </c>
      <c r="B1574" s="446" t="s">
        <v>346</v>
      </c>
      <c r="C1574" s="446" t="s">
        <v>700</v>
      </c>
      <c r="D1574" s="446" t="s">
        <v>701</v>
      </c>
      <c r="E1574" s="450" t="s">
        <v>1742</v>
      </c>
      <c r="F1574" s="449" t="s">
        <v>403</v>
      </c>
      <c r="G1574" s="450" t="s">
        <v>404</v>
      </c>
      <c r="H1574" s="450">
        <v>20</v>
      </c>
      <c r="I1574" s="450" t="s">
        <v>101</v>
      </c>
      <c r="J1574" s="459">
        <v>117</v>
      </c>
      <c r="K1574" s="460">
        <v>2340</v>
      </c>
      <c r="L1574" s="463" t="s">
        <v>47</v>
      </c>
      <c r="M1574" s="463"/>
      <c r="N1574" s="463"/>
      <c r="O1574" s="462"/>
    </row>
    <row r="1575" hidden="1" customHeight="1" spans="1:15">
      <c r="A1575" s="446">
        <v>1424</v>
      </c>
      <c r="B1575" s="446" t="s">
        <v>346</v>
      </c>
      <c r="C1575" s="446" t="s">
        <v>700</v>
      </c>
      <c r="D1575" s="446" t="s">
        <v>701</v>
      </c>
      <c r="E1575" s="450" t="s">
        <v>1743</v>
      </c>
      <c r="F1575" s="449" t="s">
        <v>403</v>
      </c>
      <c r="G1575" s="450" t="s">
        <v>404</v>
      </c>
      <c r="H1575" s="450">
        <v>10</v>
      </c>
      <c r="I1575" s="450" t="s">
        <v>101</v>
      </c>
      <c r="J1575" s="459">
        <v>650</v>
      </c>
      <c r="K1575" s="460">
        <v>6500</v>
      </c>
      <c r="L1575" s="463" t="s">
        <v>47</v>
      </c>
      <c r="M1575" s="463"/>
      <c r="N1575" s="463"/>
      <c r="O1575" s="462"/>
    </row>
    <row r="1576" hidden="1" customHeight="1" spans="1:15">
      <c r="A1576" s="446">
        <v>1425</v>
      </c>
      <c r="B1576" s="446" t="s">
        <v>346</v>
      </c>
      <c r="C1576" s="446" t="s">
        <v>700</v>
      </c>
      <c r="D1576" s="446" t="s">
        <v>701</v>
      </c>
      <c r="E1576" s="450" t="s">
        <v>1744</v>
      </c>
      <c r="F1576" s="449" t="s">
        <v>403</v>
      </c>
      <c r="G1576" s="450" t="s">
        <v>404</v>
      </c>
      <c r="H1576" s="450">
        <v>30</v>
      </c>
      <c r="I1576" s="450" t="s">
        <v>840</v>
      </c>
      <c r="J1576" s="459">
        <v>20</v>
      </c>
      <c r="K1576" s="460">
        <v>600</v>
      </c>
      <c r="L1576" s="463" t="s">
        <v>47</v>
      </c>
      <c r="M1576" s="463"/>
      <c r="N1576" s="463"/>
      <c r="O1576" s="462"/>
    </row>
    <row r="1577" hidden="1" customHeight="1" spans="1:15">
      <c r="A1577" s="446">
        <v>1426</v>
      </c>
      <c r="B1577" s="446" t="s">
        <v>346</v>
      </c>
      <c r="C1577" s="446" t="s">
        <v>700</v>
      </c>
      <c r="D1577" s="446" t="s">
        <v>701</v>
      </c>
      <c r="E1577" s="450" t="s">
        <v>1745</v>
      </c>
      <c r="F1577" s="449" t="s">
        <v>403</v>
      </c>
      <c r="G1577" s="450" t="s">
        <v>404</v>
      </c>
      <c r="H1577" s="450">
        <v>30</v>
      </c>
      <c r="I1577" s="450" t="s">
        <v>1584</v>
      </c>
      <c r="J1577" s="459">
        <v>16</v>
      </c>
      <c r="K1577" s="460">
        <v>480</v>
      </c>
      <c r="L1577" s="463" t="s">
        <v>47</v>
      </c>
      <c r="M1577" s="463"/>
      <c r="N1577" s="463"/>
      <c r="O1577" s="462"/>
    </row>
    <row r="1578" hidden="1" customHeight="1" spans="1:15">
      <c r="A1578" s="446">
        <v>1427</v>
      </c>
      <c r="B1578" s="446" t="s">
        <v>346</v>
      </c>
      <c r="C1578" s="446" t="s">
        <v>700</v>
      </c>
      <c r="D1578" s="446" t="s">
        <v>701</v>
      </c>
      <c r="E1578" s="450" t="s">
        <v>1746</v>
      </c>
      <c r="F1578" s="449" t="s">
        <v>403</v>
      </c>
      <c r="G1578" s="450" t="s">
        <v>404</v>
      </c>
      <c r="H1578" s="450">
        <v>30</v>
      </c>
      <c r="I1578" s="450" t="s">
        <v>101</v>
      </c>
      <c r="J1578" s="459">
        <v>0.15</v>
      </c>
      <c r="K1578" s="460">
        <v>4.5</v>
      </c>
      <c r="L1578" s="463" t="s">
        <v>47</v>
      </c>
      <c r="M1578" s="463"/>
      <c r="N1578" s="463"/>
      <c r="O1578" s="462"/>
    </row>
    <row r="1579" hidden="1" customHeight="1" spans="1:15">
      <c r="A1579" s="446">
        <v>1428</v>
      </c>
      <c r="B1579" s="446" t="s">
        <v>346</v>
      </c>
      <c r="C1579" s="446" t="s">
        <v>700</v>
      </c>
      <c r="D1579" s="446" t="s">
        <v>701</v>
      </c>
      <c r="E1579" s="450" t="s">
        <v>1747</v>
      </c>
      <c r="F1579" s="449" t="s">
        <v>403</v>
      </c>
      <c r="G1579" s="450" t="s">
        <v>404</v>
      </c>
      <c r="H1579" s="450">
        <v>30</v>
      </c>
      <c r="I1579" s="450" t="s">
        <v>1180</v>
      </c>
      <c r="J1579" s="459">
        <v>17.2</v>
      </c>
      <c r="K1579" s="460">
        <v>516</v>
      </c>
      <c r="L1579" s="463" t="s">
        <v>47</v>
      </c>
      <c r="M1579" s="463"/>
      <c r="N1579" s="463"/>
      <c r="O1579" s="462"/>
    </row>
    <row r="1580" hidden="1" customHeight="1" spans="1:15">
      <c r="A1580" s="446">
        <v>1429</v>
      </c>
      <c r="B1580" s="446" t="s">
        <v>346</v>
      </c>
      <c r="C1580" s="446" t="s">
        <v>700</v>
      </c>
      <c r="D1580" s="446" t="s">
        <v>701</v>
      </c>
      <c r="E1580" s="450" t="s">
        <v>1748</v>
      </c>
      <c r="F1580" s="449" t="s">
        <v>403</v>
      </c>
      <c r="G1580" s="450" t="s">
        <v>404</v>
      </c>
      <c r="H1580" s="450">
        <v>35</v>
      </c>
      <c r="I1580" s="450" t="s">
        <v>704</v>
      </c>
      <c r="J1580" s="459">
        <v>18</v>
      </c>
      <c r="K1580" s="460">
        <v>630</v>
      </c>
      <c r="L1580" s="463" t="s">
        <v>47</v>
      </c>
      <c r="M1580" s="463"/>
      <c r="N1580" s="463"/>
      <c r="O1580" s="462"/>
    </row>
    <row r="1581" hidden="1" customHeight="1" spans="1:15">
      <c r="A1581" s="446">
        <v>1430</v>
      </c>
      <c r="B1581" s="446" t="s">
        <v>346</v>
      </c>
      <c r="C1581" s="446" t="s">
        <v>700</v>
      </c>
      <c r="D1581" s="446" t="s">
        <v>701</v>
      </c>
      <c r="E1581" s="450" t="s">
        <v>1749</v>
      </c>
      <c r="F1581" s="449" t="s">
        <v>403</v>
      </c>
      <c r="G1581" s="450" t="s">
        <v>404</v>
      </c>
      <c r="H1581" s="450">
        <v>10</v>
      </c>
      <c r="I1581" s="450" t="s">
        <v>1584</v>
      </c>
      <c r="J1581" s="459">
        <v>39</v>
      </c>
      <c r="K1581" s="460">
        <v>390</v>
      </c>
      <c r="L1581" s="463" t="s">
        <v>47</v>
      </c>
      <c r="M1581" s="463"/>
      <c r="N1581" s="463"/>
      <c r="O1581" s="462"/>
    </row>
    <row r="1582" hidden="1" customHeight="1" spans="1:15">
      <c r="A1582" s="446">
        <v>1431</v>
      </c>
      <c r="B1582" s="446" t="s">
        <v>346</v>
      </c>
      <c r="C1582" s="446" t="s">
        <v>700</v>
      </c>
      <c r="D1582" s="446" t="s">
        <v>701</v>
      </c>
      <c r="E1582" s="450" t="s">
        <v>1750</v>
      </c>
      <c r="F1582" s="449" t="s">
        <v>403</v>
      </c>
      <c r="G1582" s="450" t="s">
        <v>404</v>
      </c>
      <c r="H1582" s="450">
        <v>30</v>
      </c>
      <c r="I1582" s="450" t="s">
        <v>1584</v>
      </c>
      <c r="J1582" s="459">
        <v>22</v>
      </c>
      <c r="K1582" s="460">
        <v>660</v>
      </c>
      <c r="L1582" s="463" t="s">
        <v>47</v>
      </c>
      <c r="M1582" s="463"/>
      <c r="N1582" s="463"/>
      <c r="O1582" s="462"/>
    </row>
    <row r="1583" hidden="1" customHeight="1" spans="1:15">
      <c r="A1583" s="446">
        <v>1432</v>
      </c>
      <c r="B1583" s="446" t="s">
        <v>346</v>
      </c>
      <c r="C1583" s="446" t="s">
        <v>700</v>
      </c>
      <c r="D1583" s="446" t="s">
        <v>701</v>
      </c>
      <c r="E1583" s="450" t="s">
        <v>1751</v>
      </c>
      <c r="F1583" s="449" t="s">
        <v>403</v>
      </c>
      <c r="G1583" s="450" t="s">
        <v>404</v>
      </c>
      <c r="H1583" s="450">
        <v>25</v>
      </c>
      <c r="I1583" s="450" t="s">
        <v>1584</v>
      </c>
      <c r="J1583" s="459">
        <v>6</v>
      </c>
      <c r="K1583" s="460">
        <v>150</v>
      </c>
      <c r="L1583" s="463" t="s">
        <v>47</v>
      </c>
      <c r="M1583" s="463"/>
      <c r="N1583" s="463"/>
      <c r="O1583" s="462"/>
    </row>
    <row r="1584" hidden="1" customHeight="1" spans="1:15">
      <c r="A1584" s="446">
        <v>1433</v>
      </c>
      <c r="B1584" s="446" t="s">
        <v>346</v>
      </c>
      <c r="C1584" s="446" t="s">
        <v>700</v>
      </c>
      <c r="D1584" s="446" t="s">
        <v>701</v>
      </c>
      <c r="E1584" s="450" t="s">
        <v>1752</v>
      </c>
      <c r="F1584" s="449" t="s">
        <v>403</v>
      </c>
      <c r="G1584" s="450" t="s">
        <v>404</v>
      </c>
      <c r="H1584" s="450">
        <v>25</v>
      </c>
      <c r="I1584" s="450" t="s">
        <v>1584</v>
      </c>
      <c r="J1584" s="459">
        <v>8</v>
      </c>
      <c r="K1584" s="460">
        <v>200</v>
      </c>
      <c r="L1584" s="463" t="s">
        <v>47</v>
      </c>
      <c r="M1584" s="463"/>
      <c r="N1584" s="463"/>
      <c r="O1584" s="462"/>
    </row>
    <row r="1585" hidden="1" customHeight="1" spans="1:15">
      <c r="A1585" s="446">
        <v>1434</v>
      </c>
      <c r="B1585" s="446" t="s">
        <v>346</v>
      </c>
      <c r="C1585" s="446" t="s">
        <v>700</v>
      </c>
      <c r="D1585" s="446" t="s">
        <v>701</v>
      </c>
      <c r="E1585" s="450" t="s">
        <v>1753</v>
      </c>
      <c r="F1585" s="449" t="s">
        <v>403</v>
      </c>
      <c r="G1585" s="450" t="s">
        <v>404</v>
      </c>
      <c r="H1585" s="450">
        <v>30</v>
      </c>
      <c r="I1585" s="450" t="s">
        <v>840</v>
      </c>
      <c r="J1585" s="459">
        <v>30</v>
      </c>
      <c r="K1585" s="460">
        <v>900</v>
      </c>
      <c r="L1585" s="463" t="s">
        <v>47</v>
      </c>
      <c r="M1585" s="463"/>
      <c r="N1585" s="463"/>
      <c r="O1585" s="462"/>
    </row>
    <row r="1586" hidden="1" customHeight="1" spans="1:15">
      <c r="A1586" s="446">
        <v>1435</v>
      </c>
      <c r="B1586" s="446" t="s">
        <v>346</v>
      </c>
      <c r="C1586" s="446" t="s">
        <v>700</v>
      </c>
      <c r="D1586" s="446" t="s">
        <v>701</v>
      </c>
      <c r="E1586" s="450" t="s">
        <v>1754</v>
      </c>
      <c r="F1586" s="449" t="s">
        <v>403</v>
      </c>
      <c r="G1586" s="450" t="s">
        <v>404</v>
      </c>
      <c r="H1586" s="450">
        <v>35</v>
      </c>
      <c r="I1586" s="450" t="s">
        <v>840</v>
      </c>
      <c r="J1586" s="459">
        <v>35</v>
      </c>
      <c r="K1586" s="460">
        <v>1225</v>
      </c>
      <c r="L1586" s="463" t="s">
        <v>47</v>
      </c>
      <c r="M1586" s="463"/>
      <c r="N1586" s="463"/>
      <c r="O1586" s="462"/>
    </row>
    <row r="1587" hidden="1" customHeight="1" spans="1:15">
      <c r="A1587" s="446">
        <v>1436</v>
      </c>
      <c r="B1587" s="446" t="s">
        <v>346</v>
      </c>
      <c r="C1587" s="446" t="s">
        <v>700</v>
      </c>
      <c r="D1587" s="446" t="s">
        <v>701</v>
      </c>
      <c r="E1587" s="450" t="s">
        <v>1755</v>
      </c>
      <c r="F1587" s="449" t="s">
        <v>403</v>
      </c>
      <c r="G1587" s="450" t="s">
        <v>404</v>
      </c>
      <c r="H1587" s="450">
        <v>35</v>
      </c>
      <c r="I1587" s="450" t="s">
        <v>840</v>
      </c>
      <c r="J1587" s="459">
        <v>35</v>
      </c>
      <c r="K1587" s="460">
        <v>1225</v>
      </c>
      <c r="L1587" s="463" t="s">
        <v>47</v>
      </c>
      <c r="M1587" s="463"/>
      <c r="N1587" s="463"/>
      <c r="O1587" s="462"/>
    </row>
    <row r="1588" hidden="1" customHeight="1" spans="1:15">
      <c r="A1588" s="446">
        <v>1437</v>
      </c>
      <c r="B1588" s="446" t="s">
        <v>346</v>
      </c>
      <c r="C1588" s="446" t="s">
        <v>700</v>
      </c>
      <c r="D1588" s="446" t="s">
        <v>701</v>
      </c>
      <c r="E1588" s="450" t="s">
        <v>1756</v>
      </c>
      <c r="F1588" s="449" t="s">
        <v>403</v>
      </c>
      <c r="G1588" s="450" t="s">
        <v>404</v>
      </c>
      <c r="H1588" s="450">
        <v>20</v>
      </c>
      <c r="I1588" s="450" t="s">
        <v>840</v>
      </c>
      <c r="J1588" s="459">
        <v>20</v>
      </c>
      <c r="K1588" s="460">
        <v>400</v>
      </c>
      <c r="L1588" s="463" t="s">
        <v>47</v>
      </c>
      <c r="M1588" s="463"/>
      <c r="N1588" s="463"/>
      <c r="O1588" s="462"/>
    </row>
    <row r="1589" hidden="1" customHeight="1" spans="1:15">
      <c r="A1589" s="446">
        <v>1438</v>
      </c>
      <c r="B1589" s="446" t="s">
        <v>346</v>
      </c>
      <c r="C1589" s="446" t="s">
        <v>700</v>
      </c>
      <c r="D1589" s="446" t="s">
        <v>701</v>
      </c>
      <c r="E1589" s="450" t="s">
        <v>1757</v>
      </c>
      <c r="F1589" s="449" t="s">
        <v>403</v>
      </c>
      <c r="G1589" s="450" t="s">
        <v>404</v>
      </c>
      <c r="H1589" s="450">
        <v>25</v>
      </c>
      <c r="I1589" s="450" t="s">
        <v>840</v>
      </c>
      <c r="J1589" s="459">
        <v>15</v>
      </c>
      <c r="K1589" s="460">
        <v>375</v>
      </c>
      <c r="L1589" s="463" t="s">
        <v>47</v>
      </c>
      <c r="M1589" s="463"/>
      <c r="N1589" s="463"/>
      <c r="O1589" s="462"/>
    </row>
    <row r="1590" hidden="1" customHeight="1" spans="1:15">
      <c r="A1590" s="446">
        <v>1439</v>
      </c>
      <c r="B1590" s="446" t="s">
        <v>346</v>
      </c>
      <c r="C1590" s="446" t="s">
        <v>700</v>
      </c>
      <c r="D1590" s="446" t="s">
        <v>701</v>
      </c>
      <c r="E1590" s="450" t="s">
        <v>1758</v>
      </c>
      <c r="F1590" s="449" t="s">
        <v>403</v>
      </c>
      <c r="G1590" s="450" t="s">
        <v>404</v>
      </c>
      <c r="H1590" s="450">
        <v>20</v>
      </c>
      <c r="I1590" s="450" t="s">
        <v>1584</v>
      </c>
      <c r="J1590" s="459">
        <v>15</v>
      </c>
      <c r="K1590" s="460">
        <v>300</v>
      </c>
      <c r="L1590" s="463" t="s">
        <v>47</v>
      </c>
      <c r="M1590" s="463"/>
      <c r="N1590" s="463"/>
      <c r="O1590" s="462"/>
    </row>
    <row r="1591" hidden="1" customHeight="1" spans="1:15">
      <c r="A1591" s="446">
        <v>1440</v>
      </c>
      <c r="B1591" s="446" t="s">
        <v>346</v>
      </c>
      <c r="C1591" s="446" t="s">
        <v>700</v>
      </c>
      <c r="D1591" s="446" t="s">
        <v>701</v>
      </c>
      <c r="E1591" s="450" t="s">
        <v>1759</v>
      </c>
      <c r="F1591" s="449" t="s">
        <v>403</v>
      </c>
      <c r="G1591" s="450" t="s">
        <v>404</v>
      </c>
      <c r="H1591" s="450">
        <v>30</v>
      </c>
      <c r="I1591" s="450" t="s">
        <v>1180</v>
      </c>
      <c r="J1591" s="459">
        <v>35</v>
      </c>
      <c r="K1591" s="460">
        <v>1050</v>
      </c>
      <c r="L1591" s="463" t="s">
        <v>47</v>
      </c>
      <c r="M1591" s="463"/>
      <c r="N1591" s="463"/>
      <c r="O1591" s="462"/>
    </row>
    <row r="1592" hidden="1" customHeight="1" spans="1:15">
      <c r="A1592" s="446">
        <v>1441</v>
      </c>
      <c r="B1592" s="446" t="s">
        <v>346</v>
      </c>
      <c r="C1592" s="446" t="s">
        <v>700</v>
      </c>
      <c r="D1592" s="446" t="s">
        <v>701</v>
      </c>
      <c r="E1592" s="450" t="s">
        <v>1760</v>
      </c>
      <c r="F1592" s="449" t="s">
        <v>403</v>
      </c>
      <c r="G1592" s="450" t="s">
        <v>404</v>
      </c>
      <c r="H1592" s="450">
        <v>25</v>
      </c>
      <c r="I1592" s="450" t="s">
        <v>704</v>
      </c>
      <c r="J1592" s="459">
        <v>48</v>
      </c>
      <c r="K1592" s="460">
        <v>1200</v>
      </c>
      <c r="L1592" s="463" t="s">
        <v>47</v>
      </c>
      <c r="M1592" s="463"/>
      <c r="N1592" s="463"/>
      <c r="O1592" s="462"/>
    </row>
    <row r="1593" hidden="1" customHeight="1" spans="1:15">
      <c r="A1593" s="446">
        <v>1442</v>
      </c>
      <c r="B1593" s="446" t="s">
        <v>346</v>
      </c>
      <c r="C1593" s="446" t="s">
        <v>700</v>
      </c>
      <c r="D1593" s="446" t="s">
        <v>701</v>
      </c>
      <c r="E1593" s="450" t="s">
        <v>1761</v>
      </c>
      <c r="F1593" s="449" t="s">
        <v>403</v>
      </c>
      <c r="G1593" s="450" t="s">
        <v>404</v>
      </c>
      <c r="H1593" s="450">
        <v>10</v>
      </c>
      <c r="I1593" s="450" t="s">
        <v>757</v>
      </c>
      <c r="J1593" s="459">
        <v>130</v>
      </c>
      <c r="K1593" s="460">
        <v>1300</v>
      </c>
      <c r="L1593" s="463" t="s">
        <v>47</v>
      </c>
      <c r="M1593" s="463"/>
      <c r="N1593" s="463"/>
      <c r="O1593" s="462"/>
    </row>
    <row r="1594" hidden="1" customHeight="1" spans="1:15">
      <c r="A1594" s="446">
        <v>1443</v>
      </c>
      <c r="B1594" s="446" t="s">
        <v>346</v>
      </c>
      <c r="C1594" s="446" t="s">
        <v>700</v>
      </c>
      <c r="D1594" s="446" t="s">
        <v>701</v>
      </c>
      <c r="E1594" s="450" t="s">
        <v>1762</v>
      </c>
      <c r="F1594" s="449" t="s">
        <v>403</v>
      </c>
      <c r="G1594" s="450" t="s">
        <v>404</v>
      </c>
      <c r="H1594" s="450">
        <v>30</v>
      </c>
      <c r="I1594" s="450" t="s">
        <v>101</v>
      </c>
      <c r="J1594" s="459">
        <v>86</v>
      </c>
      <c r="K1594" s="460">
        <v>2580</v>
      </c>
      <c r="L1594" s="463" t="s">
        <v>47</v>
      </c>
      <c r="M1594" s="463"/>
      <c r="N1594" s="463"/>
      <c r="O1594" s="462"/>
    </row>
    <row r="1595" hidden="1" customHeight="1" spans="1:15">
      <c r="A1595" s="446">
        <v>1444</v>
      </c>
      <c r="B1595" s="446" t="s">
        <v>346</v>
      </c>
      <c r="C1595" s="446" t="s">
        <v>700</v>
      </c>
      <c r="D1595" s="446" t="s">
        <v>701</v>
      </c>
      <c r="E1595" s="450" t="s">
        <v>1763</v>
      </c>
      <c r="F1595" s="449" t="s">
        <v>403</v>
      </c>
      <c r="G1595" s="450" t="s">
        <v>404</v>
      </c>
      <c r="H1595" s="450">
        <v>30</v>
      </c>
      <c r="I1595" s="450" t="s">
        <v>101</v>
      </c>
      <c r="J1595" s="459">
        <v>25</v>
      </c>
      <c r="K1595" s="460">
        <v>750</v>
      </c>
      <c r="L1595" s="463" t="s">
        <v>47</v>
      </c>
      <c r="M1595" s="463"/>
      <c r="N1595" s="463"/>
      <c r="O1595" s="462"/>
    </row>
    <row r="1596" hidden="1" customHeight="1" spans="1:15">
      <c r="A1596" s="446">
        <v>1445</v>
      </c>
      <c r="B1596" s="446" t="s">
        <v>346</v>
      </c>
      <c r="C1596" s="446" t="s">
        <v>700</v>
      </c>
      <c r="D1596" s="446" t="s">
        <v>701</v>
      </c>
      <c r="E1596" s="450" t="s">
        <v>1764</v>
      </c>
      <c r="F1596" s="449" t="s">
        <v>403</v>
      </c>
      <c r="G1596" s="450" t="s">
        <v>404</v>
      </c>
      <c r="H1596" s="450">
        <v>20</v>
      </c>
      <c r="I1596" s="450" t="s">
        <v>238</v>
      </c>
      <c r="J1596" s="459">
        <v>7</v>
      </c>
      <c r="K1596" s="460">
        <v>140</v>
      </c>
      <c r="L1596" s="463" t="s">
        <v>47</v>
      </c>
      <c r="M1596" s="463"/>
      <c r="N1596" s="463"/>
      <c r="O1596" s="462"/>
    </row>
    <row r="1597" hidden="1" customHeight="1" spans="1:15">
      <c r="A1597" s="446">
        <v>1446</v>
      </c>
      <c r="B1597" s="446" t="s">
        <v>346</v>
      </c>
      <c r="C1597" s="446" t="s">
        <v>700</v>
      </c>
      <c r="D1597" s="446" t="s">
        <v>701</v>
      </c>
      <c r="E1597" s="450" t="s">
        <v>1765</v>
      </c>
      <c r="F1597" s="449" t="s">
        <v>403</v>
      </c>
      <c r="G1597" s="450" t="s">
        <v>404</v>
      </c>
      <c r="H1597" s="450">
        <v>20</v>
      </c>
      <c r="I1597" s="450" t="s">
        <v>101</v>
      </c>
      <c r="J1597" s="459">
        <v>35</v>
      </c>
      <c r="K1597" s="460">
        <v>700</v>
      </c>
      <c r="L1597" s="463" t="s">
        <v>47</v>
      </c>
      <c r="M1597" s="463"/>
      <c r="N1597" s="463"/>
      <c r="O1597" s="462"/>
    </row>
    <row r="1598" hidden="1" customHeight="1" spans="1:15">
      <c r="A1598" s="446">
        <v>1447</v>
      </c>
      <c r="B1598" s="446" t="s">
        <v>346</v>
      </c>
      <c r="C1598" s="446" t="s">
        <v>700</v>
      </c>
      <c r="D1598" s="446" t="s">
        <v>701</v>
      </c>
      <c r="E1598" s="450" t="s">
        <v>1766</v>
      </c>
      <c r="F1598" s="449" t="s">
        <v>403</v>
      </c>
      <c r="G1598" s="450" t="s">
        <v>404</v>
      </c>
      <c r="H1598" s="450">
        <v>10</v>
      </c>
      <c r="I1598" s="450" t="s">
        <v>840</v>
      </c>
      <c r="J1598" s="459">
        <v>150</v>
      </c>
      <c r="K1598" s="460">
        <v>1500</v>
      </c>
      <c r="L1598" s="463" t="s">
        <v>47</v>
      </c>
      <c r="M1598" s="463"/>
      <c r="N1598" s="463"/>
      <c r="O1598" s="462"/>
    </row>
    <row r="1599" hidden="1" customHeight="1" spans="1:15">
      <c r="A1599" s="446">
        <v>1448</v>
      </c>
      <c r="B1599" s="446" t="s">
        <v>346</v>
      </c>
      <c r="C1599" s="446" t="s">
        <v>700</v>
      </c>
      <c r="D1599" s="446" t="s">
        <v>701</v>
      </c>
      <c r="E1599" s="450" t="s">
        <v>1767</v>
      </c>
      <c r="F1599" s="449" t="s">
        <v>403</v>
      </c>
      <c r="G1599" s="450" t="s">
        <v>404</v>
      </c>
      <c r="H1599" s="450">
        <v>30</v>
      </c>
      <c r="I1599" s="450" t="s">
        <v>840</v>
      </c>
      <c r="J1599" s="459">
        <v>15</v>
      </c>
      <c r="K1599" s="460">
        <v>450</v>
      </c>
      <c r="L1599" s="463" t="s">
        <v>47</v>
      </c>
      <c r="M1599" s="463"/>
      <c r="N1599" s="463"/>
      <c r="O1599" s="462"/>
    </row>
    <row r="1600" hidden="1" customHeight="1" spans="1:15">
      <c r="A1600" s="446">
        <v>1449</v>
      </c>
      <c r="B1600" s="446" t="s">
        <v>346</v>
      </c>
      <c r="C1600" s="446" t="s">
        <v>700</v>
      </c>
      <c r="D1600" s="446" t="s">
        <v>701</v>
      </c>
      <c r="E1600" s="450" t="s">
        <v>1768</v>
      </c>
      <c r="F1600" s="449" t="s">
        <v>403</v>
      </c>
      <c r="G1600" s="450" t="s">
        <v>404</v>
      </c>
      <c r="H1600" s="450">
        <v>30</v>
      </c>
      <c r="I1600" s="450" t="s">
        <v>840</v>
      </c>
      <c r="J1600" s="459">
        <v>45</v>
      </c>
      <c r="K1600" s="460">
        <v>1350</v>
      </c>
      <c r="L1600" s="463" t="s">
        <v>47</v>
      </c>
      <c r="M1600" s="463"/>
      <c r="N1600" s="463"/>
      <c r="O1600" s="462"/>
    </row>
    <row r="1601" hidden="1" customHeight="1" spans="1:15">
      <c r="A1601" s="446">
        <v>1450</v>
      </c>
      <c r="B1601" s="446" t="s">
        <v>346</v>
      </c>
      <c r="C1601" s="446" t="s">
        <v>700</v>
      </c>
      <c r="D1601" s="446" t="s">
        <v>701</v>
      </c>
      <c r="E1601" s="450" t="s">
        <v>1769</v>
      </c>
      <c r="F1601" s="449" t="s">
        <v>403</v>
      </c>
      <c r="G1601" s="450" t="s">
        <v>404</v>
      </c>
      <c r="H1601" s="450">
        <v>20</v>
      </c>
      <c r="I1601" s="450" t="s">
        <v>704</v>
      </c>
      <c r="J1601" s="459">
        <v>12</v>
      </c>
      <c r="K1601" s="460">
        <v>240</v>
      </c>
      <c r="L1601" s="463" t="s">
        <v>47</v>
      </c>
      <c r="M1601" s="463"/>
      <c r="N1601" s="463"/>
      <c r="O1601" s="462"/>
    </row>
    <row r="1602" hidden="1" customHeight="1" spans="1:15">
      <c r="A1602" s="446">
        <v>1451</v>
      </c>
      <c r="B1602" s="446" t="s">
        <v>346</v>
      </c>
      <c r="C1602" s="446" t="s">
        <v>700</v>
      </c>
      <c r="D1602" s="446" t="s">
        <v>701</v>
      </c>
      <c r="E1602" s="450" t="s">
        <v>1770</v>
      </c>
      <c r="F1602" s="449" t="s">
        <v>403</v>
      </c>
      <c r="G1602" s="450" t="s">
        <v>404</v>
      </c>
      <c r="H1602" s="450">
        <v>30</v>
      </c>
      <c r="I1602" s="450" t="s">
        <v>751</v>
      </c>
      <c r="J1602" s="459">
        <v>70</v>
      </c>
      <c r="K1602" s="460">
        <v>2100</v>
      </c>
      <c r="L1602" s="463" t="s">
        <v>47</v>
      </c>
      <c r="M1602" s="463"/>
      <c r="N1602" s="463"/>
      <c r="O1602" s="462"/>
    </row>
    <row r="1603" hidden="1" customHeight="1" spans="1:15">
      <c r="A1603" s="446">
        <v>1452</v>
      </c>
      <c r="B1603" s="446" t="s">
        <v>346</v>
      </c>
      <c r="C1603" s="446" t="s">
        <v>700</v>
      </c>
      <c r="D1603" s="446" t="s">
        <v>701</v>
      </c>
      <c r="E1603" s="450" t="s">
        <v>1771</v>
      </c>
      <c r="F1603" s="449" t="s">
        <v>403</v>
      </c>
      <c r="G1603" s="450" t="s">
        <v>404</v>
      </c>
      <c r="H1603" s="450">
        <v>15</v>
      </c>
      <c r="I1603" s="450" t="s">
        <v>810</v>
      </c>
      <c r="J1603" s="459">
        <v>6</v>
      </c>
      <c r="K1603" s="460">
        <v>90</v>
      </c>
      <c r="L1603" s="463" t="s">
        <v>47</v>
      </c>
      <c r="M1603" s="463"/>
      <c r="N1603" s="463"/>
      <c r="O1603" s="462"/>
    </row>
    <row r="1604" hidden="1" customHeight="1" spans="1:15">
      <c r="A1604" s="446">
        <v>1453</v>
      </c>
      <c r="B1604" s="446" t="s">
        <v>346</v>
      </c>
      <c r="C1604" s="446" t="s">
        <v>700</v>
      </c>
      <c r="D1604" s="446" t="s">
        <v>701</v>
      </c>
      <c r="E1604" s="450" t="s">
        <v>1772</v>
      </c>
      <c r="F1604" s="449" t="s">
        <v>403</v>
      </c>
      <c r="G1604" s="450" t="s">
        <v>404</v>
      </c>
      <c r="H1604" s="450">
        <v>30</v>
      </c>
      <c r="I1604" s="450" t="s">
        <v>101</v>
      </c>
      <c r="J1604" s="459">
        <v>45</v>
      </c>
      <c r="K1604" s="460">
        <v>1350</v>
      </c>
      <c r="L1604" s="463" t="s">
        <v>47</v>
      </c>
      <c r="M1604" s="463"/>
      <c r="N1604" s="463"/>
      <c r="O1604" s="462"/>
    </row>
    <row r="1605" hidden="1" customHeight="1" spans="1:15">
      <c r="A1605" s="446">
        <v>1454</v>
      </c>
      <c r="B1605" s="446" t="s">
        <v>346</v>
      </c>
      <c r="C1605" s="446" t="s">
        <v>700</v>
      </c>
      <c r="D1605" s="446" t="s">
        <v>701</v>
      </c>
      <c r="E1605" s="450" t="s">
        <v>1773</v>
      </c>
      <c r="F1605" s="449" t="s">
        <v>403</v>
      </c>
      <c r="G1605" s="450" t="s">
        <v>404</v>
      </c>
      <c r="H1605" s="450">
        <v>50</v>
      </c>
      <c r="I1605" s="450" t="s">
        <v>711</v>
      </c>
      <c r="J1605" s="459">
        <v>1</v>
      </c>
      <c r="K1605" s="460">
        <v>50</v>
      </c>
      <c r="L1605" s="463" t="s">
        <v>47</v>
      </c>
      <c r="M1605" s="463"/>
      <c r="N1605" s="463"/>
      <c r="O1605" s="462"/>
    </row>
    <row r="1606" hidden="1" customHeight="1" spans="1:15">
      <c r="A1606" s="446">
        <v>1455</v>
      </c>
      <c r="B1606" s="446" t="s">
        <v>346</v>
      </c>
      <c r="C1606" s="446" t="s">
        <v>700</v>
      </c>
      <c r="D1606" s="446" t="s">
        <v>701</v>
      </c>
      <c r="E1606" s="450" t="s">
        <v>1774</v>
      </c>
      <c r="F1606" s="449" t="s">
        <v>403</v>
      </c>
      <c r="G1606" s="450" t="s">
        <v>404</v>
      </c>
      <c r="H1606" s="450">
        <v>30</v>
      </c>
      <c r="I1606" s="450" t="s">
        <v>704</v>
      </c>
      <c r="J1606" s="459">
        <v>25</v>
      </c>
      <c r="K1606" s="460">
        <v>750</v>
      </c>
      <c r="L1606" s="463" t="s">
        <v>47</v>
      </c>
      <c r="M1606" s="463"/>
      <c r="N1606" s="463"/>
      <c r="O1606" s="462"/>
    </row>
    <row r="1607" hidden="1" customHeight="1" spans="1:15">
      <c r="A1607" s="446">
        <v>1456</v>
      </c>
      <c r="B1607" s="446" t="s">
        <v>346</v>
      </c>
      <c r="C1607" s="446" t="s">
        <v>700</v>
      </c>
      <c r="D1607" s="446" t="s">
        <v>701</v>
      </c>
      <c r="E1607" s="450" t="s">
        <v>1775</v>
      </c>
      <c r="F1607" s="449" t="s">
        <v>403</v>
      </c>
      <c r="G1607" s="450" t="s">
        <v>404</v>
      </c>
      <c r="H1607" s="450">
        <v>25</v>
      </c>
      <c r="I1607" s="450" t="s">
        <v>703</v>
      </c>
      <c r="J1607" s="459">
        <v>6</v>
      </c>
      <c r="K1607" s="460">
        <v>150</v>
      </c>
      <c r="L1607" s="463" t="s">
        <v>47</v>
      </c>
      <c r="M1607" s="463"/>
      <c r="N1607" s="463"/>
      <c r="O1607" s="462"/>
    </row>
    <row r="1608" hidden="1" customHeight="1" spans="1:15">
      <c r="A1608" s="446">
        <v>1457</v>
      </c>
      <c r="B1608" s="446" t="s">
        <v>346</v>
      </c>
      <c r="C1608" s="446" t="s">
        <v>700</v>
      </c>
      <c r="D1608" s="446" t="s">
        <v>701</v>
      </c>
      <c r="E1608" s="450" t="s">
        <v>1776</v>
      </c>
      <c r="F1608" s="449" t="s">
        <v>403</v>
      </c>
      <c r="G1608" s="450" t="s">
        <v>404</v>
      </c>
      <c r="H1608" s="450">
        <v>30</v>
      </c>
      <c r="I1608" s="450" t="s">
        <v>101</v>
      </c>
      <c r="J1608" s="459">
        <v>65</v>
      </c>
      <c r="K1608" s="460">
        <v>1950</v>
      </c>
      <c r="L1608" s="463" t="s">
        <v>47</v>
      </c>
      <c r="M1608" s="463"/>
      <c r="N1608" s="463"/>
      <c r="O1608" s="462"/>
    </row>
    <row r="1609" hidden="1" customHeight="1" spans="1:15">
      <c r="A1609" s="446">
        <v>1458</v>
      </c>
      <c r="B1609" s="446" t="s">
        <v>346</v>
      </c>
      <c r="C1609" s="446" t="s">
        <v>700</v>
      </c>
      <c r="D1609" s="446" t="s">
        <v>701</v>
      </c>
      <c r="E1609" s="450" t="s">
        <v>1777</v>
      </c>
      <c r="F1609" s="449" t="s">
        <v>403</v>
      </c>
      <c r="G1609" s="450" t="s">
        <v>404</v>
      </c>
      <c r="H1609" s="450">
        <v>25</v>
      </c>
      <c r="I1609" s="450" t="s">
        <v>101</v>
      </c>
      <c r="J1609" s="459">
        <v>8.5</v>
      </c>
      <c r="K1609" s="460">
        <v>212.5</v>
      </c>
      <c r="L1609" s="463" t="s">
        <v>47</v>
      </c>
      <c r="M1609" s="463"/>
      <c r="N1609" s="463"/>
      <c r="O1609" s="462"/>
    </row>
    <row r="1610" hidden="1" customHeight="1" spans="1:15">
      <c r="A1610" s="446">
        <v>1459</v>
      </c>
      <c r="B1610" s="446" t="s">
        <v>346</v>
      </c>
      <c r="C1610" s="446" t="s">
        <v>700</v>
      </c>
      <c r="D1610" s="446" t="s">
        <v>701</v>
      </c>
      <c r="E1610" s="450" t="s">
        <v>1778</v>
      </c>
      <c r="F1610" s="449" t="s">
        <v>403</v>
      </c>
      <c r="G1610" s="450" t="s">
        <v>404</v>
      </c>
      <c r="H1610" s="450">
        <v>15</v>
      </c>
      <c r="I1610" s="450" t="s">
        <v>753</v>
      </c>
      <c r="J1610" s="459">
        <v>1.5</v>
      </c>
      <c r="K1610" s="460">
        <v>22.5</v>
      </c>
      <c r="L1610" s="463" t="s">
        <v>47</v>
      </c>
      <c r="M1610" s="463"/>
      <c r="N1610" s="463"/>
      <c r="O1610" s="462"/>
    </row>
    <row r="1611" hidden="1" customHeight="1" spans="1:15">
      <c r="A1611" s="446">
        <v>1460</v>
      </c>
      <c r="B1611" s="446" t="s">
        <v>346</v>
      </c>
      <c r="C1611" s="446" t="s">
        <v>700</v>
      </c>
      <c r="D1611" s="446" t="s">
        <v>701</v>
      </c>
      <c r="E1611" s="450" t="s">
        <v>1779</v>
      </c>
      <c r="F1611" s="449" t="s">
        <v>403</v>
      </c>
      <c r="G1611" s="450" t="s">
        <v>404</v>
      </c>
      <c r="H1611" s="450">
        <v>10</v>
      </c>
      <c r="I1611" s="450" t="s">
        <v>724</v>
      </c>
      <c r="J1611" s="459">
        <v>150</v>
      </c>
      <c r="K1611" s="460">
        <v>1500</v>
      </c>
      <c r="L1611" s="463" t="s">
        <v>47</v>
      </c>
      <c r="M1611" s="463"/>
      <c r="N1611" s="463"/>
      <c r="O1611" s="462"/>
    </row>
    <row r="1612" hidden="1" customHeight="1" spans="1:15">
      <c r="A1612" s="446">
        <v>1461</v>
      </c>
      <c r="B1612" s="446" t="s">
        <v>346</v>
      </c>
      <c r="C1612" s="446" t="s">
        <v>700</v>
      </c>
      <c r="D1612" s="446" t="s">
        <v>701</v>
      </c>
      <c r="E1612" s="450" t="s">
        <v>1780</v>
      </c>
      <c r="F1612" s="449" t="s">
        <v>403</v>
      </c>
      <c r="G1612" s="450" t="s">
        <v>404</v>
      </c>
      <c r="H1612" s="450">
        <v>10</v>
      </c>
      <c r="I1612" s="450" t="s">
        <v>101</v>
      </c>
      <c r="J1612" s="459">
        <v>120</v>
      </c>
      <c r="K1612" s="460">
        <v>1200</v>
      </c>
      <c r="L1612" s="463" t="s">
        <v>47</v>
      </c>
      <c r="M1612" s="463"/>
      <c r="N1612" s="463"/>
      <c r="O1612" s="462"/>
    </row>
    <row r="1613" hidden="1" customHeight="1" spans="1:15">
      <c r="A1613" s="446">
        <v>1462</v>
      </c>
      <c r="B1613" s="446" t="s">
        <v>346</v>
      </c>
      <c r="C1613" s="446" t="s">
        <v>700</v>
      </c>
      <c r="D1613" s="446" t="s">
        <v>701</v>
      </c>
      <c r="E1613" s="450" t="s">
        <v>1781</v>
      </c>
      <c r="F1613" s="449" t="s">
        <v>403</v>
      </c>
      <c r="G1613" s="450" t="s">
        <v>404</v>
      </c>
      <c r="H1613" s="450">
        <v>30</v>
      </c>
      <c r="I1613" s="450" t="s">
        <v>101</v>
      </c>
      <c r="J1613" s="459">
        <v>5</v>
      </c>
      <c r="K1613" s="460">
        <v>150</v>
      </c>
      <c r="L1613" s="463" t="s">
        <v>47</v>
      </c>
      <c r="M1613" s="463"/>
      <c r="N1613" s="463"/>
      <c r="O1613" s="462"/>
    </row>
    <row r="1614" hidden="1" customHeight="1" spans="1:15">
      <c r="A1614" s="446">
        <v>1463</v>
      </c>
      <c r="B1614" s="446" t="s">
        <v>346</v>
      </c>
      <c r="C1614" s="446" t="s">
        <v>700</v>
      </c>
      <c r="D1614" s="446" t="s">
        <v>701</v>
      </c>
      <c r="E1614" s="450" t="s">
        <v>1782</v>
      </c>
      <c r="F1614" s="449" t="s">
        <v>403</v>
      </c>
      <c r="G1614" s="450" t="s">
        <v>404</v>
      </c>
      <c r="H1614" s="450">
        <v>30</v>
      </c>
      <c r="I1614" s="450" t="s">
        <v>101</v>
      </c>
      <c r="J1614" s="459">
        <v>45</v>
      </c>
      <c r="K1614" s="460">
        <v>1350</v>
      </c>
      <c r="L1614" s="463" t="s">
        <v>47</v>
      </c>
      <c r="M1614" s="463"/>
      <c r="N1614" s="463"/>
      <c r="O1614" s="462"/>
    </row>
    <row r="1615" hidden="1" customHeight="1" spans="1:15">
      <c r="A1615" s="446">
        <v>1464</v>
      </c>
      <c r="B1615" s="446" t="s">
        <v>346</v>
      </c>
      <c r="C1615" s="446" t="s">
        <v>700</v>
      </c>
      <c r="D1615" s="446" t="s">
        <v>701</v>
      </c>
      <c r="E1615" s="450" t="s">
        <v>1783</v>
      </c>
      <c r="F1615" s="449" t="s">
        <v>403</v>
      </c>
      <c r="G1615" s="450" t="s">
        <v>404</v>
      </c>
      <c r="H1615" s="450">
        <v>50</v>
      </c>
      <c r="I1615" s="450" t="s">
        <v>101</v>
      </c>
      <c r="J1615" s="459">
        <v>0.5</v>
      </c>
      <c r="K1615" s="460">
        <v>25</v>
      </c>
      <c r="L1615" s="463" t="s">
        <v>47</v>
      </c>
      <c r="M1615" s="463"/>
      <c r="N1615" s="463"/>
      <c r="O1615" s="462"/>
    </row>
    <row r="1616" hidden="1" customHeight="1" spans="1:15">
      <c r="A1616" s="446">
        <v>1465</v>
      </c>
      <c r="B1616" s="446" t="s">
        <v>346</v>
      </c>
      <c r="C1616" s="446" t="s">
        <v>700</v>
      </c>
      <c r="D1616" s="446" t="s">
        <v>701</v>
      </c>
      <c r="E1616" s="450" t="s">
        <v>1784</v>
      </c>
      <c r="F1616" s="449" t="s">
        <v>403</v>
      </c>
      <c r="G1616" s="450" t="s">
        <v>404</v>
      </c>
      <c r="H1616" s="450">
        <v>30</v>
      </c>
      <c r="I1616" s="450" t="s">
        <v>724</v>
      </c>
      <c r="J1616" s="459">
        <v>15</v>
      </c>
      <c r="K1616" s="460">
        <v>450</v>
      </c>
      <c r="L1616" s="463" t="s">
        <v>47</v>
      </c>
      <c r="M1616" s="463"/>
      <c r="N1616" s="463"/>
      <c r="O1616" s="462"/>
    </row>
    <row r="1617" hidden="1" customHeight="1" spans="1:15">
      <c r="A1617" s="446">
        <v>1466</v>
      </c>
      <c r="B1617" s="446" t="s">
        <v>346</v>
      </c>
      <c r="C1617" s="446" t="s">
        <v>700</v>
      </c>
      <c r="D1617" s="446" t="s">
        <v>701</v>
      </c>
      <c r="E1617" s="450" t="s">
        <v>1785</v>
      </c>
      <c r="F1617" s="449" t="s">
        <v>403</v>
      </c>
      <c r="G1617" s="450" t="s">
        <v>404</v>
      </c>
      <c r="H1617" s="450">
        <v>20</v>
      </c>
      <c r="I1617" s="450" t="s">
        <v>1786</v>
      </c>
      <c r="J1617" s="459">
        <v>15</v>
      </c>
      <c r="K1617" s="460">
        <v>300</v>
      </c>
      <c r="L1617" s="463" t="s">
        <v>47</v>
      </c>
      <c r="M1617" s="463"/>
      <c r="N1617" s="463"/>
      <c r="O1617" s="462"/>
    </row>
    <row r="1618" hidden="1" customHeight="1" spans="1:15">
      <c r="A1618" s="446">
        <v>1467</v>
      </c>
      <c r="B1618" s="446" t="s">
        <v>346</v>
      </c>
      <c r="C1618" s="446" t="s">
        <v>700</v>
      </c>
      <c r="D1618" s="446" t="s">
        <v>701</v>
      </c>
      <c r="E1618" s="450" t="s">
        <v>1787</v>
      </c>
      <c r="F1618" s="449" t="s">
        <v>403</v>
      </c>
      <c r="G1618" s="450" t="s">
        <v>404</v>
      </c>
      <c r="H1618" s="450">
        <v>10</v>
      </c>
      <c r="I1618" s="450" t="s">
        <v>101</v>
      </c>
      <c r="J1618" s="459">
        <v>145</v>
      </c>
      <c r="K1618" s="460">
        <v>1450</v>
      </c>
      <c r="L1618" s="463" t="s">
        <v>47</v>
      </c>
      <c r="M1618" s="463"/>
      <c r="N1618" s="463"/>
      <c r="O1618" s="462"/>
    </row>
    <row r="1619" hidden="1" customHeight="1" spans="1:15">
      <c r="A1619" s="446">
        <v>1468</v>
      </c>
      <c r="B1619" s="446" t="s">
        <v>346</v>
      </c>
      <c r="C1619" s="446" t="s">
        <v>700</v>
      </c>
      <c r="D1619" s="446" t="s">
        <v>701</v>
      </c>
      <c r="E1619" s="450" t="s">
        <v>1788</v>
      </c>
      <c r="F1619" s="449" t="s">
        <v>403</v>
      </c>
      <c r="G1619" s="450" t="s">
        <v>404</v>
      </c>
      <c r="H1619" s="450">
        <v>20</v>
      </c>
      <c r="I1619" s="450" t="s">
        <v>1180</v>
      </c>
      <c r="J1619" s="459">
        <v>7.2</v>
      </c>
      <c r="K1619" s="460">
        <v>144</v>
      </c>
      <c r="L1619" s="463" t="s">
        <v>47</v>
      </c>
      <c r="M1619" s="463"/>
      <c r="N1619" s="463"/>
      <c r="O1619" s="462"/>
    </row>
    <row r="1620" hidden="1" customHeight="1" spans="1:15">
      <c r="A1620" s="446">
        <v>1469</v>
      </c>
      <c r="B1620" s="446" t="s">
        <v>346</v>
      </c>
      <c r="C1620" s="446" t="s">
        <v>700</v>
      </c>
      <c r="D1620" s="446" t="s">
        <v>701</v>
      </c>
      <c r="E1620" s="450" t="s">
        <v>1789</v>
      </c>
      <c r="F1620" s="449" t="s">
        <v>403</v>
      </c>
      <c r="G1620" s="450" t="s">
        <v>404</v>
      </c>
      <c r="H1620" s="450">
        <v>30</v>
      </c>
      <c r="I1620" s="450" t="s">
        <v>840</v>
      </c>
      <c r="J1620" s="459">
        <v>22</v>
      </c>
      <c r="K1620" s="460">
        <v>660</v>
      </c>
      <c r="L1620" s="463" t="s">
        <v>47</v>
      </c>
      <c r="M1620" s="463"/>
      <c r="N1620" s="463"/>
      <c r="O1620" s="462"/>
    </row>
    <row r="1621" hidden="1" customHeight="1" spans="1:15">
      <c r="A1621" s="446">
        <v>1470</v>
      </c>
      <c r="B1621" s="446" t="s">
        <v>346</v>
      </c>
      <c r="C1621" s="446" t="s">
        <v>700</v>
      </c>
      <c r="D1621" s="446" t="s">
        <v>701</v>
      </c>
      <c r="E1621" s="450" t="s">
        <v>1790</v>
      </c>
      <c r="F1621" s="449" t="s">
        <v>403</v>
      </c>
      <c r="G1621" s="450" t="s">
        <v>404</v>
      </c>
      <c r="H1621" s="450">
        <v>30</v>
      </c>
      <c r="I1621" s="450" t="s">
        <v>1176</v>
      </c>
      <c r="J1621" s="459">
        <v>15</v>
      </c>
      <c r="K1621" s="460">
        <v>450</v>
      </c>
      <c r="L1621" s="463" t="s">
        <v>47</v>
      </c>
      <c r="M1621" s="463"/>
      <c r="N1621" s="463"/>
      <c r="O1621" s="462"/>
    </row>
    <row r="1622" hidden="1" customHeight="1" spans="1:15">
      <c r="A1622" s="446">
        <v>1471</v>
      </c>
      <c r="B1622" s="446" t="s">
        <v>346</v>
      </c>
      <c r="C1622" s="446" t="s">
        <v>700</v>
      </c>
      <c r="D1622" s="446" t="s">
        <v>701</v>
      </c>
      <c r="E1622" s="450" t="s">
        <v>1791</v>
      </c>
      <c r="F1622" s="449" t="s">
        <v>403</v>
      </c>
      <c r="G1622" s="450" t="s">
        <v>404</v>
      </c>
      <c r="H1622" s="450">
        <v>50</v>
      </c>
      <c r="I1622" s="450" t="s">
        <v>101</v>
      </c>
      <c r="J1622" s="459">
        <v>12</v>
      </c>
      <c r="K1622" s="460">
        <v>600</v>
      </c>
      <c r="L1622" s="463" t="s">
        <v>47</v>
      </c>
      <c r="M1622" s="463"/>
      <c r="N1622" s="463"/>
      <c r="O1622" s="462"/>
    </row>
    <row r="1623" hidden="1" customHeight="1" spans="1:15">
      <c r="A1623" s="446">
        <v>1472</v>
      </c>
      <c r="B1623" s="446" t="s">
        <v>346</v>
      </c>
      <c r="C1623" s="446" t="s">
        <v>700</v>
      </c>
      <c r="D1623" s="446" t="s">
        <v>701</v>
      </c>
      <c r="E1623" s="450" t="s">
        <v>1792</v>
      </c>
      <c r="F1623" s="449" t="s">
        <v>403</v>
      </c>
      <c r="G1623" s="450" t="s">
        <v>404</v>
      </c>
      <c r="H1623" s="450">
        <v>10</v>
      </c>
      <c r="I1623" s="450" t="s">
        <v>840</v>
      </c>
      <c r="J1623" s="459">
        <v>150</v>
      </c>
      <c r="K1623" s="460">
        <v>1500</v>
      </c>
      <c r="L1623" s="463" t="s">
        <v>47</v>
      </c>
      <c r="M1623" s="463"/>
      <c r="N1623" s="463"/>
      <c r="O1623" s="462"/>
    </row>
    <row r="1624" hidden="1" customHeight="1" spans="1:15">
      <c r="A1624" s="446">
        <v>1473</v>
      </c>
      <c r="B1624" s="446" t="s">
        <v>346</v>
      </c>
      <c r="C1624" s="446" t="s">
        <v>700</v>
      </c>
      <c r="D1624" s="446" t="s">
        <v>701</v>
      </c>
      <c r="E1624" s="450" t="s">
        <v>1793</v>
      </c>
      <c r="F1624" s="449" t="s">
        <v>403</v>
      </c>
      <c r="G1624" s="450" t="s">
        <v>404</v>
      </c>
      <c r="H1624" s="450">
        <v>10</v>
      </c>
      <c r="I1624" s="450" t="s">
        <v>70</v>
      </c>
      <c r="J1624" s="459">
        <v>120</v>
      </c>
      <c r="K1624" s="460">
        <v>1200</v>
      </c>
      <c r="L1624" s="463" t="s">
        <v>47</v>
      </c>
      <c r="M1624" s="463"/>
      <c r="N1624" s="463"/>
      <c r="O1624" s="462"/>
    </row>
    <row r="1625" hidden="1" customHeight="1" spans="1:15">
      <c r="A1625" s="446">
        <v>1474</v>
      </c>
      <c r="B1625" s="446" t="s">
        <v>346</v>
      </c>
      <c r="C1625" s="446" t="s">
        <v>700</v>
      </c>
      <c r="D1625" s="446" t="s">
        <v>701</v>
      </c>
      <c r="E1625" s="450" t="s">
        <v>1794</v>
      </c>
      <c r="F1625" s="449" t="s">
        <v>403</v>
      </c>
      <c r="G1625" s="450" t="s">
        <v>404</v>
      </c>
      <c r="H1625" s="450">
        <v>20</v>
      </c>
      <c r="I1625" s="450" t="s">
        <v>757</v>
      </c>
      <c r="J1625" s="459">
        <v>25</v>
      </c>
      <c r="K1625" s="460">
        <v>500</v>
      </c>
      <c r="L1625" s="463" t="s">
        <v>47</v>
      </c>
      <c r="M1625" s="463"/>
      <c r="N1625" s="463"/>
      <c r="O1625" s="462"/>
    </row>
    <row r="1626" hidden="1" customHeight="1" spans="1:15">
      <c r="A1626" s="446">
        <v>1475</v>
      </c>
      <c r="B1626" s="446" t="s">
        <v>346</v>
      </c>
      <c r="C1626" s="446" t="s">
        <v>700</v>
      </c>
      <c r="D1626" s="446" t="s">
        <v>701</v>
      </c>
      <c r="E1626" s="450" t="s">
        <v>1795</v>
      </c>
      <c r="F1626" s="449" t="s">
        <v>403</v>
      </c>
      <c r="G1626" s="450" t="s">
        <v>404</v>
      </c>
      <c r="H1626" s="450">
        <v>30</v>
      </c>
      <c r="I1626" s="450"/>
      <c r="J1626" s="459">
        <v>10</v>
      </c>
      <c r="K1626" s="460">
        <v>300</v>
      </c>
      <c r="L1626" s="463" t="s">
        <v>47</v>
      </c>
      <c r="M1626" s="463"/>
      <c r="N1626" s="463"/>
      <c r="O1626" s="462"/>
    </row>
    <row r="1627" hidden="1" customHeight="1" spans="1:15">
      <c r="A1627" s="446">
        <v>1476</v>
      </c>
      <c r="B1627" s="446" t="s">
        <v>346</v>
      </c>
      <c r="C1627" s="446" t="s">
        <v>700</v>
      </c>
      <c r="D1627" s="446" t="s">
        <v>701</v>
      </c>
      <c r="E1627" s="450" t="s">
        <v>1796</v>
      </c>
      <c r="F1627" s="449" t="s">
        <v>403</v>
      </c>
      <c r="G1627" s="450" t="s">
        <v>404</v>
      </c>
      <c r="H1627" s="450">
        <v>10</v>
      </c>
      <c r="I1627" s="450" t="s">
        <v>704</v>
      </c>
      <c r="J1627" s="459">
        <v>68</v>
      </c>
      <c r="K1627" s="460">
        <v>680</v>
      </c>
      <c r="L1627" s="463" t="s">
        <v>47</v>
      </c>
      <c r="M1627" s="463"/>
      <c r="N1627" s="463"/>
      <c r="O1627" s="462"/>
    </row>
    <row r="1628" hidden="1" customHeight="1" spans="1:15">
      <c r="A1628" s="446">
        <v>1477</v>
      </c>
      <c r="B1628" s="446" t="s">
        <v>346</v>
      </c>
      <c r="C1628" s="446" t="s">
        <v>700</v>
      </c>
      <c r="D1628" s="446" t="s">
        <v>701</v>
      </c>
      <c r="E1628" s="450" t="s">
        <v>1797</v>
      </c>
      <c r="F1628" s="449" t="s">
        <v>403</v>
      </c>
      <c r="G1628" s="450" t="s">
        <v>404</v>
      </c>
      <c r="H1628" s="450">
        <v>35</v>
      </c>
      <c r="I1628" s="450" t="s">
        <v>840</v>
      </c>
      <c r="J1628" s="459">
        <v>15</v>
      </c>
      <c r="K1628" s="460">
        <v>525</v>
      </c>
      <c r="L1628" s="463" t="s">
        <v>47</v>
      </c>
      <c r="M1628" s="463"/>
      <c r="N1628" s="463"/>
      <c r="O1628" s="462"/>
    </row>
    <row r="1629" hidden="1" customHeight="1" spans="1:15">
      <c r="A1629" s="446">
        <v>1478</v>
      </c>
      <c r="B1629" s="446" t="s">
        <v>346</v>
      </c>
      <c r="C1629" s="446" t="s">
        <v>700</v>
      </c>
      <c r="D1629" s="446" t="s">
        <v>701</v>
      </c>
      <c r="E1629" s="450" t="s">
        <v>1798</v>
      </c>
      <c r="F1629" s="449" t="s">
        <v>403</v>
      </c>
      <c r="G1629" s="450" t="s">
        <v>404</v>
      </c>
      <c r="H1629" s="450">
        <v>30</v>
      </c>
      <c r="I1629" s="450" t="s">
        <v>101</v>
      </c>
      <c r="J1629" s="459">
        <v>18</v>
      </c>
      <c r="K1629" s="460">
        <v>540</v>
      </c>
      <c r="L1629" s="463" t="s">
        <v>47</v>
      </c>
      <c r="M1629" s="463"/>
      <c r="N1629" s="463"/>
      <c r="O1629" s="462"/>
    </row>
    <row r="1630" hidden="1" customHeight="1" spans="1:15">
      <c r="A1630" s="446">
        <v>1479</v>
      </c>
      <c r="B1630" s="446" t="s">
        <v>346</v>
      </c>
      <c r="C1630" s="446" t="s">
        <v>700</v>
      </c>
      <c r="D1630" s="446" t="s">
        <v>701</v>
      </c>
      <c r="E1630" s="450" t="s">
        <v>1799</v>
      </c>
      <c r="F1630" s="449" t="s">
        <v>403</v>
      </c>
      <c r="G1630" s="450" t="s">
        <v>404</v>
      </c>
      <c r="H1630" s="450">
        <v>1000</v>
      </c>
      <c r="I1630" s="450" t="s">
        <v>105</v>
      </c>
      <c r="J1630" s="459">
        <v>0.6</v>
      </c>
      <c r="K1630" s="460">
        <v>600</v>
      </c>
      <c r="L1630" s="463" t="s">
        <v>47</v>
      </c>
      <c r="M1630" s="463"/>
      <c r="N1630" s="463"/>
      <c r="O1630" s="462"/>
    </row>
    <row r="1631" hidden="1" customHeight="1" spans="1:15">
      <c r="A1631" s="446">
        <v>1480</v>
      </c>
      <c r="B1631" s="446" t="s">
        <v>346</v>
      </c>
      <c r="C1631" s="446" t="s">
        <v>700</v>
      </c>
      <c r="D1631" s="446" t="s">
        <v>701</v>
      </c>
      <c r="E1631" s="450" t="s">
        <v>1800</v>
      </c>
      <c r="F1631" s="449" t="s">
        <v>403</v>
      </c>
      <c r="G1631" s="450" t="s">
        <v>404</v>
      </c>
      <c r="H1631" s="450">
        <v>20</v>
      </c>
      <c r="I1631" s="450" t="s">
        <v>101</v>
      </c>
      <c r="J1631" s="459">
        <v>45</v>
      </c>
      <c r="K1631" s="460">
        <v>900</v>
      </c>
      <c r="L1631" s="463" t="s">
        <v>47</v>
      </c>
      <c r="M1631" s="463"/>
      <c r="N1631" s="463"/>
      <c r="O1631" s="462"/>
    </row>
    <row r="1632" hidden="1" customHeight="1" spans="1:15">
      <c r="A1632" s="446">
        <v>1481</v>
      </c>
      <c r="B1632" s="446" t="s">
        <v>346</v>
      </c>
      <c r="C1632" s="446" t="s">
        <v>700</v>
      </c>
      <c r="D1632" s="446" t="s">
        <v>701</v>
      </c>
      <c r="E1632" s="450" t="s">
        <v>1801</v>
      </c>
      <c r="F1632" s="449" t="s">
        <v>403</v>
      </c>
      <c r="G1632" s="450" t="s">
        <v>404</v>
      </c>
      <c r="H1632" s="450">
        <v>10</v>
      </c>
      <c r="I1632" s="450" t="s">
        <v>1584</v>
      </c>
      <c r="J1632" s="459">
        <v>80</v>
      </c>
      <c r="K1632" s="460">
        <v>800</v>
      </c>
      <c r="L1632" s="463" t="s">
        <v>47</v>
      </c>
      <c r="M1632" s="463"/>
      <c r="N1632" s="463"/>
      <c r="O1632" s="462"/>
    </row>
    <row r="1633" hidden="1" customHeight="1" spans="1:15">
      <c r="A1633" s="446">
        <v>1482</v>
      </c>
      <c r="B1633" s="446" t="s">
        <v>346</v>
      </c>
      <c r="C1633" s="446" t="s">
        <v>700</v>
      </c>
      <c r="D1633" s="446" t="s">
        <v>701</v>
      </c>
      <c r="E1633" s="450" t="s">
        <v>1802</v>
      </c>
      <c r="F1633" s="449" t="s">
        <v>403</v>
      </c>
      <c r="G1633" s="450" t="s">
        <v>404</v>
      </c>
      <c r="H1633" s="450">
        <v>30</v>
      </c>
      <c r="I1633" s="450" t="s">
        <v>704</v>
      </c>
      <c r="J1633" s="459">
        <v>12.8</v>
      </c>
      <c r="K1633" s="460">
        <v>384</v>
      </c>
      <c r="L1633" s="463" t="s">
        <v>47</v>
      </c>
      <c r="M1633" s="463"/>
      <c r="N1633" s="463"/>
      <c r="O1633" s="462"/>
    </row>
    <row r="1634" hidden="1" customHeight="1" spans="1:15">
      <c r="A1634" s="446">
        <v>1483</v>
      </c>
      <c r="B1634" s="446" t="s">
        <v>346</v>
      </c>
      <c r="C1634" s="446" t="s">
        <v>700</v>
      </c>
      <c r="D1634" s="446" t="s">
        <v>701</v>
      </c>
      <c r="E1634" s="450" t="s">
        <v>1803</v>
      </c>
      <c r="F1634" s="449" t="s">
        <v>403</v>
      </c>
      <c r="G1634" s="450" t="s">
        <v>404</v>
      </c>
      <c r="H1634" s="450">
        <v>25</v>
      </c>
      <c r="I1634" s="450" t="s">
        <v>101</v>
      </c>
      <c r="J1634" s="459">
        <v>8</v>
      </c>
      <c r="K1634" s="460">
        <v>200</v>
      </c>
      <c r="L1634" s="463" t="s">
        <v>47</v>
      </c>
      <c r="M1634" s="463"/>
      <c r="N1634" s="463"/>
      <c r="O1634" s="462"/>
    </row>
    <row r="1635" hidden="1" customHeight="1" spans="1:15">
      <c r="A1635" s="446">
        <v>1484</v>
      </c>
      <c r="B1635" s="446" t="s">
        <v>346</v>
      </c>
      <c r="C1635" s="446" t="s">
        <v>700</v>
      </c>
      <c r="D1635" s="446" t="s">
        <v>701</v>
      </c>
      <c r="E1635" s="450" t="s">
        <v>1804</v>
      </c>
      <c r="F1635" s="449" t="s">
        <v>403</v>
      </c>
      <c r="G1635" s="450" t="s">
        <v>404</v>
      </c>
      <c r="H1635" s="450">
        <v>30</v>
      </c>
      <c r="I1635" s="450" t="s">
        <v>101</v>
      </c>
      <c r="J1635" s="459">
        <v>8</v>
      </c>
      <c r="K1635" s="460">
        <v>240</v>
      </c>
      <c r="L1635" s="463" t="s">
        <v>47</v>
      </c>
      <c r="M1635" s="463"/>
      <c r="N1635" s="463"/>
      <c r="O1635" s="462"/>
    </row>
    <row r="1636" hidden="1" customHeight="1" spans="1:15">
      <c r="A1636" s="446">
        <v>1485</v>
      </c>
      <c r="B1636" s="446" t="s">
        <v>346</v>
      </c>
      <c r="C1636" s="446" t="s">
        <v>700</v>
      </c>
      <c r="D1636" s="446" t="s">
        <v>701</v>
      </c>
      <c r="E1636" s="450" t="s">
        <v>1805</v>
      </c>
      <c r="F1636" s="449" t="s">
        <v>403</v>
      </c>
      <c r="G1636" s="450" t="s">
        <v>404</v>
      </c>
      <c r="H1636" s="450">
        <v>30</v>
      </c>
      <c r="I1636" s="450" t="s">
        <v>101</v>
      </c>
      <c r="J1636" s="459">
        <v>36</v>
      </c>
      <c r="K1636" s="460">
        <v>1080</v>
      </c>
      <c r="L1636" s="463" t="s">
        <v>47</v>
      </c>
      <c r="M1636" s="463"/>
      <c r="N1636" s="463"/>
      <c r="O1636" s="462"/>
    </row>
    <row r="1637" hidden="1" customHeight="1" spans="1:15">
      <c r="A1637" s="446">
        <v>1486</v>
      </c>
      <c r="B1637" s="446" t="s">
        <v>346</v>
      </c>
      <c r="C1637" s="446" t="s">
        <v>700</v>
      </c>
      <c r="D1637" s="446" t="s">
        <v>701</v>
      </c>
      <c r="E1637" s="450" t="s">
        <v>1806</v>
      </c>
      <c r="F1637" s="449" t="s">
        <v>403</v>
      </c>
      <c r="G1637" s="450" t="s">
        <v>404</v>
      </c>
      <c r="H1637" s="450">
        <v>5</v>
      </c>
      <c r="I1637" s="450" t="s">
        <v>810</v>
      </c>
      <c r="J1637" s="459">
        <v>158</v>
      </c>
      <c r="K1637" s="460">
        <v>790</v>
      </c>
      <c r="L1637" s="463" t="s">
        <v>47</v>
      </c>
      <c r="M1637" s="463"/>
      <c r="N1637" s="463"/>
      <c r="O1637" s="462"/>
    </row>
    <row r="1638" hidden="1" customHeight="1" spans="1:15">
      <c r="A1638" s="446">
        <v>1487</v>
      </c>
      <c r="B1638" s="446" t="s">
        <v>346</v>
      </c>
      <c r="C1638" s="446" t="s">
        <v>700</v>
      </c>
      <c r="D1638" s="446" t="s">
        <v>701</v>
      </c>
      <c r="E1638" s="450" t="s">
        <v>1807</v>
      </c>
      <c r="F1638" s="449" t="s">
        <v>403</v>
      </c>
      <c r="G1638" s="450" t="s">
        <v>404</v>
      </c>
      <c r="H1638" s="450">
        <v>30</v>
      </c>
      <c r="I1638" s="450" t="s">
        <v>810</v>
      </c>
      <c r="J1638" s="459">
        <v>5</v>
      </c>
      <c r="K1638" s="460">
        <v>150</v>
      </c>
      <c r="L1638" s="463" t="s">
        <v>47</v>
      </c>
      <c r="M1638" s="463"/>
      <c r="N1638" s="463"/>
      <c r="O1638" s="462"/>
    </row>
    <row r="1639" hidden="1" customHeight="1" spans="1:15">
      <c r="A1639" s="446">
        <v>1488</v>
      </c>
      <c r="B1639" s="446" t="s">
        <v>346</v>
      </c>
      <c r="C1639" s="446" t="s">
        <v>700</v>
      </c>
      <c r="D1639" s="446" t="s">
        <v>701</v>
      </c>
      <c r="E1639" s="450" t="s">
        <v>1808</v>
      </c>
      <c r="F1639" s="449" t="s">
        <v>403</v>
      </c>
      <c r="G1639" s="450" t="s">
        <v>404</v>
      </c>
      <c r="H1639" s="450">
        <v>10</v>
      </c>
      <c r="I1639" s="450" t="s">
        <v>703</v>
      </c>
      <c r="J1639" s="459">
        <v>58</v>
      </c>
      <c r="K1639" s="460">
        <v>580</v>
      </c>
      <c r="L1639" s="463" t="s">
        <v>47</v>
      </c>
      <c r="M1639" s="463"/>
      <c r="N1639" s="463"/>
      <c r="O1639" s="462"/>
    </row>
    <row r="1640" hidden="1" customHeight="1" spans="1:15">
      <c r="A1640" s="446">
        <v>1489</v>
      </c>
      <c r="B1640" s="446" t="s">
        <v>346</v>
      </c>
      <c r="C1640" s="446" t="s">
        <v>700</v>
      </c>
      <c r="D1640" s="446" t="s">
        <v>701</v>
      </c>
      <c r="E1640" s="450" t="s">
        <v>1809</v>
      </c>
      <c r="F1640" s="449" t="s">
        <v>403</v>
      </c>
      <c r="G1640" s="450" t="s">
        <v>404</v>
      </c>
      <c r="H1640" s="450">
        <v>5</v>
      </c>
      <c r="I1640" s="450" t="s">
        <v>101</v>
      </c>
      <c r="J1640" s="459">
        <v>180</v>
      </c>
      <c r="K1640" s="460">
        <v>900</v>
      </c>
      <c r="L1640" s="463" t="s">
        <v>47</v>
      </c>
      <c r="M1640" s="463"/>
      <c r="N1640" s="463"/>
      <c r="O1640" s="462"/>
    </row>
    <row r="1641" hidden="1" customHeight="1" spans="1:15">
      <c r="A1641" s="446">
        <v>1490</v>
      </c>
      <c r="B1641" s="446" t="s">
        <v>346</v>
      </c>
      <c r="C1641" s="446" t="s">
        <v>700</v>
      </c>
      <c r="D1641" s="446" t="s">
        <v>701</v>
      </c>
      <c r="E1641" s="450" t="s">
        <v>1810</v>
      </c>
      <c r="F1641" s="449" t="s">
        <v>403</v>
      </c>
      <c r="G1641" s="450" t="s">
        <v>404</v>
      </c>
      <c r="H1641" s="450">
        <v>30</v>
      </c>
      <c r="I1641" s="450" t="s">
        <v>101</v>
      </c>
      <c r="J1641" s="459">
        <v>38</v>
      </c>
      <c r="K1641" s="460">
        <v>1140</v>
      </c>
      <c r="L1641" s="463" t="s">
        <v>47</v>
      </c>
      <c r="M1641" s="463"/>
      <c r="N1641" s="463"/>
      <c r="O1641" s="462"/>
    </row>
    <row r="1642" hidden="1" customHeight="1" spans="1:15">
      <c r="A1642" s="446">
        <v>1491</v>
      </c>
      <c r="B1642" s="446" t="s">
        <v>346</v>
      </c>
      <c r="C1642" s="446" t="s">
        <v>700</v>
      </c>
      <c r="D1642" s="446" t="s">
        <v>701</v>
      </c>
      <c r="E1642" s="450" t="s">
        <v>1811</v>
      </c>
      <c r="F1642" s="449" t="s">
        <v>403</v>
      </c>
      <c r="G1642" s="450" t="s">
        <v>404</v>
      </c>
      <c r="H1642" s="450">
        <v>30</v>
      </c>
      <c r="I1642" s="450" t="s">
        <v>101</v>
      </c>
      <c r="J1642" s="459">
        <v>30</v>
      </c>
      <c r="K1642" s="460">
        <v>900</v>
      </c>
      <c r="L1642" s="463" t="s">
        <v>47</v>
      </c>
      <c r="M1642" s="463"/>
      <c r="N1642" s="463"/>
      <c r="O1642" s="462"/>
    </row>
    <row r="1643" hidden="1" customHeight="1" spans="1:15">
      <c r="A1643" s="446">
        <v>1492</v>
      </c>
      <c r="B1643" s="446" t="s">
        <v>346</v>
      </c>
      <c r="C1643" s="446" t="s">
        <v>700</v>
      </c>
      <c r="D1643" s="446" t="s">
        <v>701</v>
      </c>
      <c r="E1643" s="450" t="s">
        <v>1812</v>
      </c>
      <c r="F1643" s="449" t="s">
        <v>403</v>
      </c>
      <c r="G1643" s="450" t="s">
        <v>404</v>
      </c>
      <c r="H1643" s="450">
        <v>20</v>
      </c>
      <c r="I1643" s="450" t="s">
        <v>101</v>
      </c>
      <c r="J1643" s="459">
        <v>22.5</v>
      </c>
      <c r="K1643" s="460">
        <v>450</v>
      </c>
      <c r="L1643" s="463" t="s">
        <v>47</v>
      </c>
      <c r="M1643" s="463"/>
      <c r="N1643" s="463"/>
      <c r="O1643" s="462"/>
    </row>
    <row r="1644" hidden="1" customHeight="1" spans="1:15">
      <c r="A1644" s="446">
        <v>1493</v>
      </c>
      <c r="B1644" s="446" t="s">
        <v>346</v>
      </c>
      <c r="C1644" s="446" t="s">
        <v>700</v>
      </c>
      <c r="D1644" s="446" t="s">
        <v>701</v>
      </c>
      <c r="E1644" s="450" t="s">
        <v>1813</v>
      </c>
      <c r="F1644" s="449" t="s">
        <v>403</v>
      </c>
      <c r="G1644" s="450" t="s">
        <v>404</v>
      </c>
      <c r="H1644" s="450">
        <v>30</v>
      </c>
      <c r="I1644" s="450" t="s">
        <v>1064</v>
      </c>
      <c r="J1644" s="459">
        <v>15</v>
      </c>
      <c r="K1644" s="460">
        <v>450</v>
      </c>
      <c r="L1644" s="463" t="s">
        <v>47</v>
      </c>
      <c r="M1644" s="463"/>
      <c r="N1644" s="463"/>
      <c r="O1644" s="462"/>
    </row>
    <row r="1645" hidden="1" customHeight="1" spans="1:15">
      <c r="A1645" s="446">
        <v>1494</v>
      </c>
      <c r="B1645" s="446" t="s">
        <v>346</v>
      </c>
      <c r="C1645" s="446" t="s">
        <v>700</v>
      </c>
      <c r="D1645" s="446" t="s">
        <v>701</v>
      </c>
      <c r="E1645" s="450" t="s">
        <v>1814</v>
      </c>
      <c r="F1645" s="449" t="s">
        <v>403</v>
      </c>
      <c r="G1645" s="450" t="s">
        <v>404</v>
      </c>
      <c r="H1645" s="450">
        <v>10</v>
      </c>
      <c r="I1645" s="450" t="s">
        <v>101</v>
      </c>
      <c r="J1645" s="459">
        <v>80</v>
      </c>
      <c r="K1645" s="460">
        <v>800</v>
      </c>
      <c r="L1645" s="463" t="s">
        <v>47</v>
      </c>
      <c r="M1645" s="463"/>
      <c r="N1645" s="463"/>
      <c r="O1645" s="462"/>
    </row>
    <row r="1646" hidden="1" customHeight="1" spans="1:15">
      <c r="A1646" s="446">
        <v>1495</v>
      </c>
      <c r="B1646" s="446" t="s">
        <v>346</v>
      </c>
      <c r="C1646" s="446" t="s">
        <v>700</v>
      </c>
      <c r="D1646" s="446" t="s">
        <v>701</v>
      </c>
      <c r="E1646" s="450" t="s">
        <v>1815</v>
      </c>
      <c r="F1646" s="449" t="s">
        <v>403</v>
      </c>
      <c r="G1646" s="450" t="s">
        <v>404</v>
      </c>
      <c r="H1646" s="450">
        <v>10</v>
      </c>
      <c r="I1646" s="450" t="s">
        <v>135</v>
      </c>
      <c r="J1646" s="459">
        <v>72</v>
      </c>
      <c r="K1646" s="460">
        <v>720</v>
      </c>
      <c r="L1646" s="463" t="s">
        <v>47</v>
      </c>
      <c r="M1646" s="463"/>
      <c r="N1646" s="463"/>
      <c r="O1646" s="462"/>
    </row>
    <row r="1647" hidden="1" customHeight="1" spans="1:15">
      <c r="A1647" s="446">
        <v>1496</v>
      </c>
      <c r="B1647" s="446" t="s">
        <v>346</v>
      </c>
      <c r="C1647" s="446" t="s">
        <v>700</v>
      </c>
      <c r="D1647" s="446" t="s">
        <v>701</v>
      </c>
      <c r="E1647" s="450" t="s">
        <v>1816</v>
      </c>
      <c r="F1647" s="449" t="s">
        <v>403</v>
      </c>
      <c r="G1647" s="450" t="s">
        <v>404</v>
      </c>
      <c r="H1647" s="450">
        <v>10</v>
      </c>
      <c r="I1647" s="450" t="s">
        <v>840</v>
      </c>
      <c r="J1647" s="459">
        <v>26</v>
      </c>
      <c r="K1647" s="460">
        <v>260</v>
      </c>
      <c r="L1647" s="463" t="s">
        <v>47</v>
      </c>
      <c r="M1647" s="463"/>
      <c r="N1647" s="463"/>
      <c r="O1647" s="462"/>
    </row>
    <row r="1648" hidden="1" customHeight="1" spans="1:15">
      <c r="A1648" s="446">
        <v>1497</v>
      </c>
      <c r="B1648" s="446" t="s">
        <v>346</v>
      </c>
      <c r="C1648" s="446" t="s">
        <v>700</v>
      </c>
      <c r="D1648" s="446" t="s">
        <v>701</v>
      </c>
      <c r="E1648" s="450" t="s">
        <v>1817</v>
      </c>
      <c r="F1648" s="449" t="s">
        <v>403</v>
      </c>
      <c r="G1648" s="450" t="s">
        <v>404</v>
      </c>
      <c r="H1648" s="450">
        <v>30</v>
      </c>
      <c r="I1648" s="450" t="s">
        <v>101</v>
      </c>
      <c r="J1648" s="459">
        <v>3.6</v>
      </c>
      <c r="K1648" s="460">
        <v>108</v>
      </c>
      <c r="L1648" s="463" t="s">
        <v>47</v>
      </c>
      <c r="M1648" s="463"/>
      <c r="N1648" s="463"/>
      <c r="O1648" s="462"/>
    </row>
    <row r="1649" hidden="1" customHeight="1" spans="1:15">
      <c r="A1649" s="446">
        <v>1498</v>
      </c>
      <c r="B1649" s="446" t="s">
        <v>346</v>
      </c>
      <c r="C1649" s="446" t="s">
        <v>700</v>
      </c>
      <c r="D1649" s="446" t="s">
        <v>701</v>
      </c>
      <c r="E1649" s="450" t="s">
        <v>1818</v>
      </c>
      <c r="F1649" s="449" t="s">
        <v>403</v>
      </c>
      <c r="G1649" s="450" t="s">
        <v>404</v>
      </c>
      <c r="H1649" s="450">
        <v>30</v>
      </c>
      <c r="I1649" s="450" t="s">
        <v>101</v>
      </c>
      <c r="J1649" s="459">
        <v>45</v>
      </c>
      <c r="K1649" s="460">
        <v>1350</v>
      </c>
      <c r="L1649" s="463" t="s">
        <v>47</v>
      </c>
      <c r="M1649" s="463"/>
      <c r="N1649" s="463"/>
      <c r="O1649" s="462"/>
    </row>
    <row r="1650" hidden="1" customHeight="1" spans="1:15">
      <c r="A1650" s="446">
        <v>1499</v>
      </c>
      <c r="B1650" s="446" t="s">
        <v>346</v>
      </c>
      <c r="C1650" s="446" t="s">
        <v>700</v>
      </c>
      <c r="D1650" s="446" t="s">
        <v>701</v>
      </c>
      <c r="E1650" s="450" t="s">
        <v>1819</v>
      </c>
      <c r="F1650" s="449" t="s">
        <v>403</v>
      </c>
      <c r="G1650" s="450" t="s">
        <v>404</v>
      </c>
      <c r="H1650" s="450">
        <v>5</v>
      </c>
      <c r="I1650" s="450" t="s">
        <v>1820</v>
      </c>
      <c r="J1650" s="459">
        <v>105</v>
      </c>
      <c r="K1650" s="460">
        <v>525</v>
      </c>
      <c r="L1650" s="463" t="s">
        <v>47</v>
      </c>
      <c r="M1650" s="463"/>
      <c r="N1650" s="463"/>
      <c r="O1650" s="462"/>
    </row>
    <row r="1651" hidden="1" customHeight="1" spans="1:15">
      <c r="A1651" s="446">
        <v>1500</v>
      </c>
      <c r="B1651" s="446" t="s">
        <v>346</v>
      </c>
      <c r="C1651" s="446" t="s">
        <v>700</v>
      </c>
      <c r="D1651" s="446" t="s">
        <v>701</v>
      </c>
      <c r="E1651" s="450" t="s">
        <v>1821</v>
      </c>
      <c r="F1651" s="449" t="s">
        <v>403</v>
      </c>
      <c r="G1651" s="450" t="s">
        <v>404</v>
      </c>
      <c r="H1651" s="450">
        <v>20</v>
      </c>
      <c r="I1651" s="450" t="s">
        <v>1064</v>
      </c>
      <c r="J1651" s="459">
        <v>35</v>
      </c>
      <c r="K1651" s="460">
        <v>700</v>
      </c>
      <c r="L1651" s="463" t="s">
        <v>47</v>
      </c>
      <c r="M1651" s="463"/>
      <c r="N1651" s="463"/>
      <c r="O1651" s="462"/>
    </row>
    <row r="1652" hidden="1" customHeight="1" spans="1:15">
      <c r="A1652" s="446">
        <v>1501</v>
      </c>
      <c r="B1652" s="446" t="s">
        <v>346</v>
      </c>
      <c r="C1652" s="446" t="s">
        <v>700</v>
      </c>
      <c r="D1652" s="446" t="s">
        <v>701</v>
      </c>
      <c r="E1652" s="450" t="s">
        <v>1822</v>
      </c>
      <c r="F1652" s="449" t="s">
        <v>403</v>
      </c>
      <c r="G1652" s="450" t="s">
        <v>404</v>
      </c>
      <c r="H1652" s="450">
        <v>10</v>
      </c>
      <c r="I1652" s="450" t="s">
        <v>98</v>
      </c>
      <c r="J1652" s="459">
        <v>137</v>
      </c>
      <c r="K1652" s="460">
        <v>1370</v>
      </c>
      <c r="L1652" s="463" t="s">
        <v>47</v>
      </c>
      <c r="M1652" s="463"/>
      <c r="N1652" s="463"/>
      <c r="O1652" s="462"/>
    </row>
    <row r="1653" hidden="1" customHeight="1" spans="1:15">
      <c r="A1653" s="446">
        <v>1502</v>
      </c>
      <c r="B1653" s="446" t="s">
        <v>346</v>
      </c>
      <c r="C1653" s="446" t="s">
        <v>700</v>
      </c>
      <c r="D1653" s="446" t="s">
        <v>701</v>
      </c>
      <c r="E1653" s="450" t="s">
        <v>1823</v>
      </c>
      <c r="F1653" s="449" t="s">
        <v>403</v>
      </c>
      <c r="G1653" s="450" t="s">
        <v>404</v>
      </c>
      <c r="H1653" s="450">
        <v>20</v>
      </c>
      <c r="I1653" s="450" t="s">
        <v>135</v>
      </c>
      <c r="J1653" s="459">
        <v>46</v>
      </c>
      <c r="K1653" s="460">
        <v>920</v>
      </c>
      <c r="L1653" s="463" t="s">
        <v>47</v>
      </c>
      <c r="M1653" s="463"/>
      <c r="N1653" s="463"/>
      <c r="O1653" s="462"/>
    </row>
    <row r="1654" hidden="1" customHeight="1" spans="1:15">
      <c r="A1654" s="446">
        <v>1503</v>
      </c>
      <c r="B1654" s="446" t="s">
        <v>346</v>
      </c>
      <c r="C1654" s="446" t="s">
        <v>700</v>
      </c>
      <c r="D1654" s="446" t="s">
        <v>701</v>
      </c>
      <c r="E1654" s="450" t="s">
        <v>1824</v>
      </c>
      <c r="F1654" s="449" t="s">
        <v>403</v>
      </c>
      <c r="G1654" s="450" t="s">
        <v>404</v>
      </c>
      <c r="H1654" s="450">
        <v>20</v>
      </c>
      <c r="I1654" s="450" t="s">
        <v>98</v>
      </c>
      <c r="J1654" s="459">
        <v>24</v>
      </c>
      <c r="K1654" s="460">
        <v>480</v>
      </c>
      <c r="L1654" s="463" t="s">
        <v>47</v>
      </c>
      <c r="M1654" s="463"/>
      <c r="N1654" s="463"/>
      <c r="O1654" s="462"/>
    </row>
    <row r="1655" hidden="1" customHeight="1" spans="1:15">
      <c r="A1655" s="446">
        <v>1504</v>
      </c>
      <c r="B1655" s="446" t="s">
        <v>346</v>
      </c>
      <c r="C1655" s="446" t="s">
        <v>700</v>
      </c>
      <c r="D1655" s="446" t="s">
        <v>701</v>
      </c>
      <c r="E1655" s="450" t="s">
        <v>1825</v>
      </c>
      <c r="F1655" s="449" t="s">
        <v>403</v>
      </c>
      <c r="G1655" s="450" t="s">
        <v>404</v>
      </c>
      <c r="H1655" s="450">
        <v>5</v>
      </c>
      <c r="I1655" s="450" t="s">
        <v>135</v>
      </c>
      <c r="J1655" s="459">
        <v>179.2</v>
      </c>
      <c r="K1655" s="460">
        <v>896</v>
      </c>
      <c r="L1655" s="463" t="s">
        <v>47</v>
      </c>
      <c r="M1655" s="463"/>
      <c r="N1655" s="463"/>
      <c r="O1655" s="462"/>
    </row>
    <row r="1656" hidden="1" customHeight="1" spans="1:15">
      <c r="A1656" s="446">
        <v>1505</v>
      </c>
      <c r="B1656" s="446" t="s">
        <v>346</v>
      </c>
      <c r="C1656" s="446" t="s">
        <v>700</v>
      </c>
      <c r="D1656" s="446" t="s">
        <v>701</v>
      </c>
      <c r="E1656" s="450" t="s">
        <v>1826</v>
      </c>
      <c r="F1656" s="449" t="s">
        <v>403</v>
      </c>
      <c r="G1656" s="450" t="s">
        <v>404</v>
      </c>
      <c r="H1656" s="450">
        <v>20</v>
      </c>
      <c r="I1656" s="450" t="s">
        <v>704</v>
      </c>
      <c r="J1656" s="459">
        <v>52</v>
      </c>
      <c r="K1656" s="460">
        <v>1040</v>
      </c>
      <c r="L1656" s="463" t="s">
        <v>47</v>
      </c>
      <c r="M1656" s="463"/>
      <c r="N1656" s="463"/>
      <c r="O1656" s="462"/>
    </row>
    <row r="1657" hidden="1" customHeight="1" spans="1:15">
      <c r="A1657" s="446">
        <v>1506</v>
      </c>
      <c r="B1657" s="446" t="s">
        <v>346</v>
      </c>
      <c r="C1657" s="446" t="s">
        <v>700</v>
      </c>
      <c r="D1657" s="446" t="s">
        <v>701</v>
      </c>
      <c r="E1657" s="450" t="s">
        <v>1827</v>
      </c>
      <c r="F1657" s="449" t="s">
        <v>403</v>
      </c>
      <c r="G1657" s="450" t="s">
        <v>404</v>
      </c>
      <c r="H1657" s="450">
        <v>30</v>
      </c>
      <c r="I1657" s="450" t="s">
        <v>101</v>
      </c>
      <c r="J1657" s="459">
        <v>8</v>
      </c>
      <c r="K1657" s="460">
        <v>240</v>
      </c>
      <c r="L1657" s="463" t="s">
        <v>47</v>
      </c>
      <c r="M1657" s="463"/>
      <c r="N1657" s="463"/>
      <c r="O1657" s="462"/>
    </row>
    <row r="1658" hidden="1" customHeight="1" spans="1:15">
      <c r="A1658" s="446">
        <v>1507</v>
      </c>
      <c r="B1658" s="446" t="s">
        <v>346</v>
      </c>
      <c r="C1658" s="446" t="s">
        <v>700</v>
      </c>
      <c r="D1658" s="446" t="s">
        <v>701</v>
      </c>
      <c r="E1658" s="450" t="s">
        <v>1828</v>
      </c>
      <c r="F1658" s="449" t="s">
        <v>403</v>
      </c>
      <c r="G1658" s="450" t="s">
        <v>404</v>
      </c>
      <c r="H1658" s="450">
        <v>10</v>
      </c>
      <c r="I1658" s="450" t="s">
        <v>757</v>
      </c>
      <c r="J1658" s="459">
        <v>66.5</v>
      </c>
      <c r="K1658" s="460">
        <v>665</v>
      </c>
      <c r="L1658" s="463" t="s">
        <v>47</v>
      </c>
      <c r="M1658" s="463"/>
      <c r="N1658" s="463"/>
      <c r="O1658" s="462"/>
    </row>
    <row r="1659" hidden="1" customHeight="1" spans="1:15">
      <c r="A1659" s="446">
        <v>1508</v>
      </c>
      <c r="B1659" s="446" t="s">
        <v>346</v>
      </c>
      <c r="C1659" s="446" t="s">
        <v>700</v>
      </c>
      <c r="D1659" s="446" t="s">
        <v>701</v>
      </c>
      <c r="E1659" s="450" t="s">
        <v>1829</v>
      </c>
      <c r="F1659" s="449" t="s">
        <v>403</v>
      </c>
      <c r="G1659" s="450" t="s">
        <v>404</v>
      </c>
      <c r="H1659" s="450">
        <v>10</v>
      </c>
      <c r="I1659" s="450" t="s">
        <v>1584</v>
      </c>
      <c r="J1659" s="459">
        <v>85</v>
      </c>
      <c r="K1659" s="460">
        <v>850</v>
      </c>
      <c r="L1659" s="463" t="s">
        <v>47</v>
      </c>
      <c r="M1659" s="463"/>
      <c r="N1659" s="463"/>
      <c r="O1659" s="462"/>
    </row>
    <row r="1660" hidden="1" customHeight="1" spans="1:15">
      <c r="A1660" s="446">
        <v>1509</v>
      </c>
      <c r="B1660" s="446" t="s">
        <v>346</v>
      </c>
      <c r="C1660" s="446" t="s">
        <v>700</v>
      </c>
      <c r="D1660" s="446" t="s">
        <v>701</v>
      </c>
      <c r="E1660" s="450" t="s">
        <v>1830</v>
      </c>
      <c r="F1660" s="449" t="s">
        <v>403</v>
      </c>
      <c r="G1660" s="450" t="s">
        <v>404</v>
      </c>
      <c r="H1660" s="450">
        <v>10</v>
      </c>
      <c r="I1660" s="450" t="s">
        <v>1584</v>
      </c>
      <c r="J1660" s="459">
        <v>85</v>
      </c>
      <c r="K1660" s="460">
        <v>850</v>
      </c>
      <c r="L1660" s="463" t="s">
        <v>47</v>
      </c>
      <c r="M1660" s="463"/>
      <c r="N1660" s="463"/>
      <c r="O1660" s="462"/>
    </row>
    <row r="1661" hidden="1" customHeight="1" spans="1:15">
      <c r="A1661" s="446">
        <v>1510</v>
      </c>
      <c r="B1661" s="446" t="s">
        <v>346</v>
      </c>
      <c r="C1661" s="446" t="s">
        <v>700</v>
      </c>
      <c r="D1661" s="446" t="s">
        <v>701</v>
      </c>
      <c r="E1661" s="450" t="s">
        <v>1831</v>
      </c>
      <c r="F1661" s="449" t="s">
        <v>403</v>
      </c>
      <c r="G1661" s="450" t="s">
        <v>404</v>
      </c>
      <c r="H1661" s="450">
        <v>30</v>
      </c>
      <c r="I1661" s="450" t="s">
        <v>1584</v>
      </c>
      <c r="J1661" s="459">
        <v>8</v>
      </c>
      <c r="K1661" s="460">
        <v>240</v>
      </c>
      <c r="L1661" s="463" t="s">
        <v>47</v>
      </c>
      <c r="M1661" s="463"/>
      <c r="N1661" s="463"/>
      <c r="O1661" s="462"/>
    </row>
    <row r="1662" hidden="1" customHeight="1" spans="1:15">
      <c r="A1662" s="446">
        <v>1511</v>
      </c>
      <c r="B1662" s="446" t="s">
        <v>346</v>
      </c>
      <c r="C1662" s="446" t="s">
        <v>700</v>
      </c>
      <c r="D1662" s="446" t="s">
        <v>701</v>
      </c>
      <c r="E1662" s="450" t="s">
        <v>1832</v>
      </c>
      <c r="F1662" s="449" t="s">
        <v>403</v>
      </c>
      <c r="G1662" s="450" t="s">
        <v>404</v>
      </c>
      <c r="H1662" s="450">
        <v>10</v>
      </c>
      <c r="I1662" s="450" t="s">
        <v>101</v>
      </c>
      <c r="J1662" s="459">
        <v>35</v>
      </c>
      <c r="K1662" s="460">
        <v>350</v>
      </c>
      <c r="L1662" s="463" t="s">
        <v>47</v>
      </c>
      <c r="M1662" s="463"/>
      <c r="N1662" s="463"/>
      <c r="O1662" s="462"/>
    </row>
    <row r="1663" hidden="1" customHeight="1" spans="1:15">
      <c r="A1663" s="446">
        <v>1512</v>
      </c>
      <c r="B1663" s="446" t="s">
        <v>346</v>
      </c>
      <c r="C1663" s="446" t="s">
        <v>700</v>
      </c>
      <c r="D1663" s="446" t="s">
        <v>701</v>
      </c>
      <c r="E1663" s="450" t="s">
        <v>1833</v>
      </c>
      <c r="F1663" s="449" t="s">
        <v>403</v>
      </c>
      <c r="G1663" s="450" t="s">
        <v>404</v>
      </c>
      <c r="H1663" s="450">
        <v>20</v>
      </c>
      <c r="I1663" s="450" t="s">
        <v>98</v>
      </c>
      <c r="J1663" s="459">
        <v>19.2</v>
      </c>
      <c r="K1663" s="460">
        <v>384</v>
      </c>
      <c r="L1663" s="463" t="s">
        <v>47</v>
      </c>
      <c r="M1663" s="463"/>
      <c r="N1663" s="463"/>
      <c r="O1663" s="462"/>
    </row>
    <row r="1664" hidden="1" customHeight="1" spans="1:15">
      <c r="A1664" s="446">
        <v>1513</v>
      </c>
      <c r="B1664" s="446" t="s">
        <v>346</v>
      </c>
      <c r="C1664" s="446" t="s">
        <v>700</v>
      </c>
      <c r="D1664" s="446" t="s">
        <v>701</v>
      </c>
      <c r="E1664" s="450" t="s">
        <v>1834</v>
      </c>
      <c r="F1664" s="449" t="s">
        <v>403</v>
      </c>
      <c r="G1664" s="450" t="s">
        <v>404</v>
      </c>
      <c r="H1664" s="450">
        <v>10</v>
      </c>
      <c r="I1664" s="450" t="s">
        <v>704</v>
      </c>
      <c r="J1664" s="459">
        <v>32</v>
      </c>
      <c r="K1664" s="460">
        <v>320</v>
      </c>
      <c r="L1664" s="463" t="s">
        <v>47</v>
      </c>
      <c r="M1664" s="463"/>
      <c r="N1664" s="463"/>
      <c r="O1664" s="462"/>
    </row>
    <row r="1665" hidden="1" customHeight="1" spans="1:15">
      <c r="A1665" s="446">
        <v>1514</v>
      </c>
      <c r="B1665" s="446" t="s">
        <v>346</v>
      </c>
      <c r="C1665" s="446" t="s">
        <v>700</v>
      </c>
      <c r="D1665" s="446" t="s">
        <v>701</v>
      </c>
      <c r="E1665" s="450" t="s">
        <v>1835</v>
      </c>
      <c r="F1665" s="449" t="s">
        <v>403</v>
      </c>
      <c r="G1665" s="450" t="s">
        <v>404</v>
      </c>
      <c r="H1665" s="450">
        <v>100</v>
      </c>
      <c r="I1665" s="450" t="s">
        <v>745</v>
      </c>
      <c r="J1665" s="459">
        <v>0.5</v>
      </c>
      <c r="K1665" s="460">
        <v>50</v>
      </c>
      <c r="L1665" s="463" t="s">
        <v>47</v>
      </c>
      <c r="M1665" s="463"/>
      <c r="N1665" s="463"/>
      <c r="O1665" s="462"/>
    </row>
    <row r="1666" hidden="1" customHeight="1" spans="1:15">
      <c r="A1666" s="446">
        <v>1515</v>
      </c>
      <c r="B1666" s="446" t="s">
        <v>346</v>
      </c>
      <c r="C1666" s="446" t="s">
        <v>700</v>
      </c>
      <c r="D1666" s="446" t="s">
        <v>701</v>
      </c>
      <c r="E1666" s="450" t="s">
        <v>1836</v>
      </c>
      <c r="F1666" s="449" t="s">
        <v>403</v>
      </c>
      <c r="G1666" s="450" t="s">
        <v>404</v>
      </c>
      <c r="H1666" s="450">
        <v>20</v>
      </c>
      <c r="I1666" s="450" t="s">
        <v>1584</v>
      </c>
      <c r="J1666" s="459">
        <v>7.5</v>
      </c>
      <c r="K1666" s="460">
        <v>150</v>
      </c>
      <c r="L1666" s="463" t="s">
        <v>47</v>
      </c>
      <c r="M1666" s="463"/>
      <c r="N1666" s="463"/>
      <c r="O1666" s="462"/>
    </row>
    <row r="1667" hidden="1" customHeight="1" spans="1:15">
      <c r="A1667" s="446">
        <v>1516</v>
      </c>
      <c r="B1667" s="446" t="s">
        <v>346</v>
      </c>
      <c r="C1667" s="446" t="s">
        <v>700</v>
      </c>
      <c r="D1667" s="446" t="s">
        <v>701</v>
      </c>
      <c r="E1667" s="450" t="s">
        <v>1837</v>
      </c>
      <c r="F1667" s="449" t="s">
        <v>403</v>
      </c>
      <c r="G1667" s="450" t="s">
        <v>404</v>
      </c>
      <c r="H1667" s="450">
        <v>30</v>
      </c>
      <c r="I1667" s="450" t="s">
        <v>863</v>
      </c>
      <c r="J1667" s="459">
        <v>8</v>
      </c>
      <c r="K1667" s="460">
        <v>240</v>
      </c>
      <c r="L1667" s="463" t="s">
        <v>47</v>
      </c>
      <c r="M1667" s="463"/>
      <c r="N1667" s="463"/>
      <c r="O1667" s="462"/>
    </row>
    <row r="1668" hidden="1" customHeight="1" spans="1:15">
      <c r="A1668" s="446">
        <v>1517</v>
      </c>
      <c r="B1668" s="446" t="s">
        <v>346</v>
      </c>
      <c r="C1668" s="446" t="s">
        <v>700</v>
      </c>
      <c r="D1668" s="446" t="s">
        <v>701</v>
      </c>
      <c r="E1668" s="450" t="s">
        <v>1838</v>
      </c>
      <c r="F1668" s="449" t="s">
        <v>403</v>
      </c>
      <c r="G1668" s="450" t="s">
        <v>404</v>
      </c>
      <c r="H1668" s="450">
        <v>10</v>
      </c>
      <c r="I1668" s="450" t="s">
        <v>863</v>
      </c>
      <c r="J1668" s="459">
        <v>50</v>
      </c>
      <c r="K1668" s="460">
        <v>500</v>
      </c>
      <c r="L1668" s="463" t="s">
        <v>47</v>
      </c>
      <c r="M1668" s="463"/>
      <c r="N1668" s="463"/>
      <c r="O1668" s="462"/>
    </row>
    <row r="1669" hidden="1" customHeight="1" spans="1:15">
      <c r="A1669" s="446">
        <v>1518</v>
      </c>
      <c r="B1669" s="446" t="s">
        <v>346</v>
      </c>
      <c r="C1669" s="446" t="s">
        <v>700</v>
      </c>
      <c r="D1669" s="446" t="s">
        <v>701</v>
      </c>
      <c r="E1669" s="450" t="s">
        <v>1839</v>
      </c>
      <c r="F1669" s="449" t="s">
        <v>403</v>
      </c>
      <c r="G1669" s="450" t="s">
        <v>404</v>
      </c>
      <c r="H1669" s="450">
        <v>10</v>
      </c>
      <c r="I1669" s="450" t="s">
        <v>704</v>
      </c>
      <c r="J1669" s="459">
        <v>50</v>
      </c>
      <c r="K1669" s="460">
        <v>500</v>
      </c>
      <c r="L1669" s="463" t="s">
        <v>47</v>
      </c>
      <c r="M1669" s="463"/>
      <c r="N1669" s="463"/>
      <c r="O1669" s="462"/>
    </row>
    <row r="1670" hidden="1" customHeight="1" spans="1:15">
      <c r="A1670" s="446">
        <v>1519</v>
      </c>
      <c r="B1670" s="446" t="s">
        <v>346</v>
      </c>
      <c r="C1670" s="446" t="s">
        <v>700</v>
      </c>
      <c r="D1670" s="446" t="s">
        <v>701</v>
      </c>
      <c r="E1670" s="450" t="s">
        <v>1840</v>
      </c>
      <c r="F1670" s="449" t="s">
        <v>403</v>
      </c>
      <c r="G1670" s="450" t="s">
        <v>404</v>
      </c>
      <c r="H1670" s="450">
        <v>30</v>
      </c>
      <c r="I1670" s="450" t="s">
        <v>704</v>
      </c>
      <c r="J1670" s="459">
        <v>12</v>
      </c>
      <c r="K1670" s="460">
        <v>360</v>
      </c>
      <c r="L1670" s="463" t="s">
        <v>47</v>
      </c>
      <c r="M1670" s="463"/>
      <c r="N1670" s="463"/>
      <c r="O1670" s="462"/>
    </row>
    <row r="1671" hidden="1" customHeight="1" spans="1:15">
      <c r="A1671" s="446">
        <v>1520</v>
      </c>
      <c r="B1671" s="446" t="s">
        <v>346</v>
      </c>
      <c r="C1671" s="446" t="s">
        <v>700</v>
      </c>
      <c r="D1671" s="446" t="s">
        <v>701</v>
      </c>
      <c r="E1671" s="450" t="s">
        <v>1841</v>
      </c>
      <c r="F1671" s="449" t="s">
        <v>403</v>
      </c>
      <c r="G1671" s="450" t="s">
        <v>404</v>
      </c>
      <c r="H1671" s="450">
        <v>20</v>
      </c>
      <c r="I1671" s="450" t="s">
        <v>840</v>
      </c>
      <c r="J1671" s="459">
        <v>20</v>
      </c>
      <c r="K1671" s="460">
        <v>400</v>
      </c>
      <c r="L1671" s="463" t="s">
        <v>47</v>
      </c>
      <c r="M1671" s="463"/>
      <c r="N1671" s="463"/>
      <c r="O1671" s="462"/>
    </row>
    <row r="1672" hidden="1" customHeight="1" spans="1:15">
      <c r="A1672" s="446">
        <v>1521</v>
      </c>
      <c r="B1672" s="446" t="s">
        <v>346</v>
      </c>
      <c r="C1672" s="446" t="s">
        <v>700</v>
      </c>
      <c r="D1672" s="446" t="s">
        <v>701</v>
      </c>
      <c r="E1672" s="450" t="s">
        <v>1842</v>
      </c>
      <c r="F1672" s="449" t="s">
        <v>403</v>
      </c>
      <c r="G1672" s="450" t="s">
        <v>404</v>
      </c>
      <c r="H1672" s="450">
        <v>30</v>
      </c>
      <c r="I1672" s="450" t="s">
        <v>704</v>
      </c>
      <c r="J1672" s="459">
        <v>6</v>
      </c>
      <c r="K1672" s="460">
        <v>180</v>
      </c>
      <c r="L1672" s="463" t="s">
        <v>47</v>
      </c>
      <c r="M1672" s="463"/>
      <c r="N1672" s="463"/>
      <c r="O1672" s="462"/>
    </row>
    <row r="1673" hidden="1" customHeight="1" spans="1:15">
      <c r="A1673" s="446">
        <v>1522</v>
      </c>
      <c r="B1673" s="446" t="s">
        <v>346</v>
      </c>
      <c r="C1673" s="446" t="s">
        <v>700</v>
      </c>
      <c r="D1673" s="446" t="s">
        <v>701</v>
      </c>
      <c r="E1673" s="450" t="s">
        <v>1843</v>
      </c>
      <c r="F1673" s="449" t="s">
        <v>403</v>
      </c>
      <c r="G1673" s="450" t="s">
        <v>404</v>
      </c>
      <c r="H1673" s="450">
        <v>30</v>
      </c>
      <c r="I1673" s="450" t="s">
        <v>704</v>
      </c>
      <c r="J1673" s="459">
        <v>5</v>
      </c>
      <c r="K1673" s="460">
        <v>150</v>
      </c>
      <c r="L1673" s="463" t="s">
        <v>47</v>
      </c>
      <c r="M1673" s="463"/>
      <c r="N1673" s="463"/>
      <c r="O1673" s="462"/>
    </row>
    <row r="1674" hidden="1" customHeight="1" spans="1:15">
      <c r="A1674" s="446">
        <v>1523</v>
      </c>
      <c r="B1674" s="446" t="s">
        <v>346</v>
      </c>
      <c r="C1674" s="446" t="s">
        <v>700</v>
      </c>
      <c r="D1674" s="446" t="s">
        <v>701</v>
      </c>
      <c r="E1674" s="450" t="s">
        <v>1844</v>
      </c>
      <c r="F1674" s="449" t="s">
        <v>403</v>
      </c>
      <c r="G1674" s="450" t="s">
        <v>404</v>
      </c>
      <c r="H1674" s="450">
        <v>30</v>
      </c>
      <c r="I1674" s="450" t="s">
        <v>704</v>
      </c>
      <c r="J1674" s="459">
        <v>8</v>
      </c>
      <c r="K1674" s="460">
        <v>240</v>
      </c>
      <c r="L1674" s="463" t="s">
        <v>47</v>
      </c>
      <c r="M1674" s="463"/>
      <c r="N1674" s="463"/>
      <c r="O1674" s="462"/>
    </row>
    <row r="1675" hidden="1" customHeight="1" spans="1:15">
      <c r="A1675" s="446">
        <v>1524</v>
      </c>
      <c r="B1675" s="446" t="s">
        <v>346</v>
      </c>
      <c r="C1675" s="446" t="s">
        <v>700</v>
      </c>
      <c r="D1675" s="446" t="s">
        <v>701</v>
      </c>
      <c r="E1675" s="450" t="s">
        <v>1845</v>
      </c>
      <c r="F1675" s="449" t="s">
        <v>403</v>
      </c>
      <c r="G1675" s="450" t="s">
        <v>404</v>
      </c>
      <c r="H1675" s="450">
        <v>30</v>
      </c>
      <c r="I1675" s="450" t="s">
        <v>704</v>
      </c>
      <c r="J1675" s="459">
        <v>8</v>
      </c>
      <c r="K1675" s="460">
        <v>240</v>
      </c>
      <c r="L1675" s="463" t="s">
        <v>47</v>
      </c>
      <c r="M1675" s="463"/>
      <c r="N1675" s="463"/>
      <c r="O1675" s="462"/>
    </row>
    <row r="1676" hidden="1" customHeight="1" spans="1:15">
      <c r="A1676" s="446">
        <v>1525</v>
      </c>
      <c r="B1676" s="446" t="s">
        <v>346</v>
      </c>
      <c r="C1676" s="446" t="s">
        <v>700</v>
      </c>
      <c r="D1676" s="446" t="s">
        <v>701</v>
      </c>
      <c r="E1676" s="450" t="s">
        <v>1846</v>
      </c>
      <c r="F1676" s="449" t="s">
        <v>403</v>
      </c>
      <c r="G1676" s="450" t="s">
        <v>404</v>
      </c>
      <c r="H1676" s="450">
        <v>20</v>
      </c>
      <c r="I1676" s="450" t="s">
        <v>840</v>
      </c>
      <c r="J1676" s="459">
        <v>15</v>
      </c>
      <c r="K1676" s="460">
        <v>300</v>
      </c>
      <c r="L1676" s="463" t="s">
        <v>47</v>
      </c>
      <c r="M1676" s="463"/>
      <c r="N1676" s="463"/>
      <c r="O1676" s="462"/>
    </row>
    <row r="1677" hidden="1" customHeight="1" spans="1:15">
      <c r="A1677" s="446">
        <v>1526</v>
      </c>
      <c r="B1677" s="446" t="s">
        <v>346</v>
      </c>
      <c r="C1677" s="446" t="s">
        <v>700</v>
      </c>
      <c r="D1677" s="446" t="s">
        <v>701</v>
      </c>
      <c r="E1677" s="450" t="s">
        <v>1847</v>
      </c>
      <c r="F1677" s="449" t="s">
        <v>403</v>
      </c>
      <c r="G1677" s="450" t="s">
        <v>404</v>
      </c>
      <c r="H1677" s="450">
        <v>30</v>
      </c>
      <c r="I1677" s="450" t="s">
        <v>101</v>
      </c>
      <c r="J1677" s="459">
        <v>8</v>
      </c>
      <c r="K1677" s="460">
        <v>240</v>
      </c>
      <c r="L1677" s="463" t="s">
        <v>47</v>
      </c>
      <c r="M1677" s="463"/>
      <c r="N1677" s="463"/>
      <c r="O1677" s="462"/>
    </row>
    <row r="1678" hidden="1" customHeight="1" spans="1:15">
      <c r="A1678" s="446">
        <v>1527</v>
      </c>
      <c r="B1678" s="446" t="s">
        <v>346</v>
      </c>
      <c r="C1678" s="446" t="s">
        <v>700</v>
      </c>
      <c r="D1678" s="446" t="s">
        <v>701</v>
      </c>
      <c r="E1678" s="450" t="s">
        <v>1848</v>
      </c>
      <c r="F1678" s="449" t="s">
        <v>403</v>
      </c>
      <c r="G1678" s="450" t="s">
        <v>404</v>
      </c>
      <c r="H1678" s="450">
        <v>20</v>
      </c>
      <c r="I1678" s="450" t="s">
        <v>704</v>
      </c>
      <c r="J1678" s="459">
        <v>20</v>
      </c>
      <c r="K1678" s="460">
        <v>400</v>
      </c>
      <c r="L1678" s="463" t="s">
        <v>47</v>
      </c>
      <c r="M1678" s="463"/>
      <c r="N1678" s="463"/>
      <c r="O1678" s="462"/>
    </row>
    <row r="1679" hidden="1" customHeight="1" spans="1:15">
      <c r="A1679" s="446">
        <v>1528</v>
      </c>
      <c r="B1679" s="446" t="s">
        <v>346</v>
      </c>
      <c r="C1679" s="446" t="s">
        <v>700</v>
      </c>
      <c r="D1679" s="446" t="s">
        <v>701</v>
      </c>
      <c r="E1679" s="450" t="s">
        <v>1849</v>
      </c>
      <c r="F1679" s="449" t="s">
        <v>403</v>
      </c>
      <c r="G1679" s="450" t="s">
        <v>404</v>
      </c>
      <c r="H1679" s="450">
        <v>30</v>
      </c>
      <c r="I1679" s="450" t="s">
        <v>840</v>
      </c>
      <c r="J1679" s="459">
        <v>12</v>
      </c>
      <c r="K1679" s="460">
        <v>360</v>
      </c>
      <c r="L1679" s="463" t="s">
        <v>47</v>
      </c>
      <c r="M1679" s="463"/>
      <c r="N1679" s="463"/>
      <c r="O1679" s="462"/>
    </row>
    <row r="1680" hidden="1" customHeight="1" spans="1:15">
      <c r="A1680" s="446">
        <v>1529</v>
      </c>
      <c r="B1680" s="446" t="s">
        <v>346</v>
      </c>
      <c r="C1680" s="446" t="s">
        <v>700</v>
      </c>
      <c r="D1680" s="446" t="s">
        <v>701</v>
      </c>
      <c r="E1680" s="450" t="s">
        <v>1850</v>
      </c>
      <c r="F1680" s="449" t="s">
        <v>403</v>
      </c>
      <c r="G1680" s="450" t="s">
        <v>404</v>
      </c>
      <c r="H1680" s="450">
        <v>10</v>
      </c>
      <c r="I1680" s="450" t="s">
        <v>840</v>
      </c>
      <c r="J1680" s="459">
        <v>85</v>
      </c>
      <c r="K1680" s="460">
        <v>850</v>
      </c>
      <c r="L1680" s="463" t="s">
        <v>47</v>
      </c>
      <c r="M1680" s="463"/>
      <c r="N1680" s="463"/>
      <c r="O1680" s="462"/>
    </row>
    <row r="1681" hidden="1" customHeight="1" spans="1:15">
      <c r="A1681" s="446">
        <v>1530</v>
      </c>
      <c r="B1681" s="446" t="s">
        <v>346</v>
      </c>
      <c r="C1681" s="446" t="s">
        <v>700</v>
      </c>
      <c r="D1681" s="446" t="s">
        <v>701</v>
      </c>
      <c r="E1681" s="450" t="s">
        <v>1851</v>
      </c>
      <c r="F1681" s="449" t="s">
        <v>403</v>
      </c>
      <c r="G1681" s="450" t="s">
        <v>404</v>
      </c>
      <c r="H1681" s="450">
        <v>20</v>
      </c>
      <c r="I1681" s="450" t="s">
        <v>101</v>
      </c>
      <c r="J1681" s="459">
        <v>30</v>
      </c>
      <c r="K1681" s="460">
        <v>600</v>
      </c>
      <c r="L1681" s="463" t="s">
        <v>47</v>
      </c>
      <c r="M1681" s="463"/>
      <c r="N1681" s="463"/>
      <c r="O1681" s="462"/>
    </row>
    <row r="1682" hidden="1" customHeight="1" spans="1:15">
      <c r="A1682" s="446">
        <v>1531</v>
      </c>
      <c r="B1682" s="446" t="s">
        <v>346</v>
      </c>
      <c r="C1682" s="446" t="s">
        <v>700</v>
      </c>
      <c r="D1682" s="446" t="s">
        <v>701</v>
      </c>
      <c r="E1682" s="450" t="s">
        <v>1852</v>
      </c>
      <c r="F1682" s="449" t="s">
        <v>403</v>
      </c>
      <c r="G1682" s="450" t="s">
        <v>404</v>
      </c>
      <c r="H1682" s="450">
        <v>20</v>
      </c>
      <c r="I1682" s="450" t="s">
        <v>1853</v>
      </c>
      <c r="J1682" s="459">
        <v>15</v>
      </c>
      <c r="K1682" s="460">
        <v>300</v>
      </c>
      <c r="L1682" s="463" t="s">
        <v>47</v>
      </c>
      <c r="M1682" s="463"/>
      <c r="N1682" s="463"/>
      <c r="O1682" s="462"/>
    </row>
    <row r="1683" hidden="1" customHeight="1" spans="1:15">
      <c r="A1683" s="446">
        <v>1532</v>
      </c>
      <c r="B1683" s="446" t="s">
        <v>346</v>
      </c>
      <c r="C1683" s="446" t="s">
        <v>700</v>
      </c>
      <c r="D1683" s="446" t="s">
        <v>701</v>
      </c>
      <c r="E1683" s="450" t="s">
        <v>1854</v>
      </c>
      <c r="F1683" s="449" t="s">
        <v>403</v>
      </c>
      <c r="G1683" s="450" t="s">
        <v>404</v>
      </c>
      <c r="H1683" s="450">
        <v>10</v>
      </c>
      <c r="I1683" s="450" t="s">
        <v>101</v>
      </c>
      <c r="J1683" s="459">
        <v>95</v>
      </c>
      <c r="K1683" s="460">
        <v>950</v>
      </c>
      <c r="L1683" s="463" t="s">
        <v>47</v>
      </c>
      <c r="M1683" s="463"/>
      <c r="N1683" s="463"/>
      <c r="O1683" s="462"/>
    </row>
    <row r="1684" hidden="1" customHeight="1" spans="1:15">
      <c r="A1684" s="446">
        <v>1533</v>
      </c>
      <c r="B1684" s="446" t="s">
        <v>346</v>
      </c>
      <c r="C1684" s="446" t="s">
        <v>700</v>
      </c>
      <c r="D1684" s="446" t="s">
        <v>701</v>
      </c>
      <c r="E1684" s="450" t="s">
        <v>1855</v>
      </c>
      <c r="F1684" s="449" t="s">
        <v>403</v>
      </c>
      <c r="G1684" s="450" t="s">
        <v>404</v>
      </c>
      <c r="H1684" s="450">
        <v>10</v>
      </c>
      <c r="I1684" s="450" t="s">
        <v>101</v>
      </c>
      <c r="J1684" s="459">
        <v>120</v>
      </c>
      <c r="K1684" s="460">
        <v>1200</v>
      </c>
      <c r="L1684" s="463" t="s">
        <v>47</v>
      </c>
      <c r="M1684" s="463"/>
      <c r="N1684" s="463"/>
      <c r="O1684" s="462"/>
    </row>
    <row r="1685" hidden="1" customHeight="1" spans="1:15">
      <c r="A1685" s="446">
        <v>1534</v>
      </c>
      <c r="B1685" s="446" t="s">
        <v>346</v>
      </c>
      <c r="C1685" s="446" t="s">
        <v>700</v>
      </c>
      <c r="D1685" s="446" t="s">
        <v>701</v>
      </c>
      <c r="E1685" s="450" t="s">
        <v>354</v>
      </c>
      <c r="F1685" s="449" t="s">
        <v>403</v>
      </c>
      <c r="G1685" s="450" t="s">
        <v>404</v>
      </c>
      <c r="H1685" s="450">
        <v>10</v>
      </c>
      <c r="I1685" s="450" t="s">
        <v>70</v>
      </c>
      <c r="J1685" s="459">
        <v>260</v>
      </c>
      <c r="K1685" s="460">
        <v>2600</v>
      </c>
      <c r="L1685" s="463" t="s">
        <v>47</v>
      </c>
      <c r="M1685" s="463"/>
      <c r="N1685" s="463"/>
      <c r="O1685" s="462"/>
    </row>
    <row r="1686" hidden="1" customHeight="1" spans="1:15">
      <c r="A1686" s="446">
        <v>1535</v>
      </c>
      <c r="B1686" s="446" t="s">
        <v>346</v>
      </c>
      <c r="C1686" s="446" t="s">
        <v>700</v>
      </c>
      <c r="D1686" s="446" t="s">
        <v>701</v>
      </c>
      <c r="E1686" s="450" t="s">
        <v>354</v>
      </c>
      <c r="F1686" s="449" t="s">
        <v>403</v>
      </c>
      <c r="G1686" s="450" t="s">
        <v>404</v>
      </c>
      <c r="H1686" s="450">
        <v>5</v>
      </c>
      <c r="I1686" s="450" t="s">
        <v>70</v>
      </c>
      <c r="J1686" s="459">
        <v>300</v>
      </c>
      <c r="K1686" s="460">
        <v>1500</v>
      </c>
      <c r="L1686" s="463" t="s">
        <v>47</v>
      </c>
      <c r="M1686" s="463"/>
      <c r="N1686" s="463"/>
      <c r="O1686" s="462"/>
    </row>
    <row r="1687" hidden="1" customHeight="1" spans="1:15">
      <c r="A1687" s="446">
        <v>1536</v>
      </c>
      <c r="B1687" s="446" t="s">
        <v>346</v>
      </c>
      <c r="C1687" s="446" t="s">
        <v>700</v>
      </c>
      <c r="D1687" s="446" t="s">
        <v>701</v>
      </c>
      <c r="E1687" s="450" t="s">
        <v>1856</v>
      </c>
      <c r="F1687" s="449" t="s">
        <v>403</v>
      </c>
      <c r="G1687" s="450" t="s">
        <v>404</v>
      </c>
      <c r="H1687" s="450">
        <v>10</v>
      </c>
      <c r="I1687" s="450" t="s">
        <v>101</v>
      </c>
      <c r="J1687" s="459">
        <v>65</v>
      </c>
      <c r="K1687" s="460">
        <v>650</v>
      </c>
      <c r="L1687" s="463" t="s">
        <v>47</v>
      </c>
      <c r="M1687" s="463"/>
      <c r="N1687" s="463"/>
      <c r="O1687" s="462"/>
    </row>
    <row r="1688" hidden="1" customHeight="1" spans="1:15">
      <c r="A1688" s="446">
        <v>1537</v>
      </c>
      <c r="B1688" s="446" t="s">
        <v>346</v>
      </c>
      <c r="C1688" s="446" t="s">
        <v>700</v>
      </c>
      <c r="D1688" s="446" t="s">
        <v>701</v>
      </c>
      <c r="E1688" s="450" t="s">
        <v>1857</v>
      </c>
      <c r="F1688" s="449" t="s">
        <v>403</v>
      </c>
      <c r="G1688" s="450" t="s">
        <v>404</v>
      </c>
      <c r="H1688" s="450">
        <v>30</v>
      </c>
      <c r="I1688" s="450" t="s">
        <v>703</v>
      </c>
      <c r="J1688" s="459">
        <v>5</v>
      </c>
      <c r="K1688" s="460">
        <v>150</v>
      </c>
      <c r="L1688" s="463" t="s">
        <v>47</v>
      </c>
      <c r="M1688" s="463"/>
      <c r="N1688" s="463"/>
      <c r="O1688" s="462"/>
    </row>
    <row r="1689" hidden="1" customHeight="1" spans="1:15">
      <c r="A1689" s="446">
        <v>1538</v>
      </c>
      <c r="B1689" s="446" t="s">
        <v>346</v>
      </c>
      <c r="C1689" s="446" t="s">
        <v>700</v>
      </c>
      <c r="D1689" s="446" t="s">
        <v>701</v>
      </c>
      <c r="E1689" s="450" t="s">
        <v>1858</v>
      </c>
      <c r="F1689" s="449" t="s">
        <v>403</v>
      </c>
      <c r="G1689" s="450" t="s">
        <v>404</v>
      </c>
      <c r="H1689" s="450">
        <v>30</v>
      </c>
      <c r="I1689" s="450" t="s">
        <v>703</v>
      </c>
      <c r="J1689" s="459">
        <v>10</v>
      </c>
      <c r="K1689" s="460">
        <v>300</v>
      </c>
      <c r="L1689" s="463" t="s">
        <v>47</v>
      </c>
      <c r="M1689" s="463"/>
      <c r="N1689" s="463"/>
      <c r="O1689" s="462"/>
    </row>
    <row r="1690" hidden="1" customHeight="1" spans="1:15">
      <c r="A1690" s="446">
        <v>1539</v>
      </c>
      <c r="B1690" s="446" t="s">
        <v>346</v>
      </c>
      <c r="C1690" s="446" t="s">
        <v>700</v>
      </c>
      <c r="D1690" s="446" t="s">
        <v>701</v>
      </c>
      <c r="E1690" s="450" t="s">
        <v>1859</v>
      </c>
      <c r="F1690" s="449" t="s">
        <v>403</v>
      </c>
      <c r="G1690" s="450" t="s">
        <v>404</v>
      </c>
      <c r="H1690" s="450">
        <v>30</v>
      </c>
      <c r="I1690" s="450" t="s">
        <v>101</v>
      </c>
      <c r="J1690" s="459">
        <v>6</v>
      </c>
      <c r="K1690" s="460">
        <v>180</v>
      </c>
      <c r="L1690" s="463" t="s">
        <v>47</v>
      </c>
      <c r="M1690" s="463"/>
      <c r="N1690" s="463"/>
      <c r="O1690" s="462"/>
    </row>
    <row r="1691" hidden="1" customHeight="1" spans="1:15">
      <c r="A1691" s="446">
        <v>1540</v>
      </c>
      <c r="B1691" s="446" t="s">
        <v>346</v>
      </c>
      <c r="C1691" s="446" t="s">
        <v>700</v>
      </c>
      <c r="D1691" s="446" t="s">
        <v>701</v>
      </c>
      <c r="E1691" s="450" t="s">
        <v>1860</v>
      </c>
      <c r="F1691" s="449" t="s">
        <v>403</v>
      </c>
      <c r="G1691" s="450" t="s">
        <v>404</v>
      </c>
      <c r="H1691" s="450">
        <v>30</v>
      </c>
      <c r="I1691" s="450" t="s">
        <v>703</v>
      </c>
      <c r="J1691" s="459">
        <v>10</v>
      </c>
      <c r="K1691" s="460">
        <v>300</v>
      </c>
      <c r="L1691" s="463" t="s">
        <v>47</v>
      </c>
      <c r="M1691" s="463"/>
      <c r="N1691" s="463"/>
      <c r="O1691" s="462"/>
    </row>
    <row r="1692" hidden="1" customHeight="1" spans="1:15">
      <c r="A1692" s="446">
        <v>1541</v>
      </c>
      <c r="B1692" s="446" t="s">
        <v>346</v>
      </c>
      <c r="C1692" s="446" t="s">
        <v>700</v>
      </c>
      <c r="D1692" s="446" t="s">
        <v>701</v>
      </c>
      <c r="E1692" s="450" t="s">
        <v>1861</v>
      </c>
      <c r="F1692" s="449" t="s">
        <v>403</v>
      </c>
      <c r="G1692" s="450" t="s">
        <v>404</v>
      </c>
      <c r="H1692" s="450">
        <v>10</v>
      </c>
      <c r="I1692" s="450" t="s">
        <v>704</v>
      </c>
      <c r="J1692" s="459">
        <v>68</v>
      </c>
      <c r="K1692" s="460">
        <v>680</v>
      </c>
      <c r="L1692" s="463" t="s">
        <v>47</v>
      </c>
      <c r="M1692" s="463"/>
      <c r="N1692" s="463"/>
      <c r="O1692" s="462"/>
    </row>
    <row r="1693" hidden="1" customHeight="1" spans="1:15">
      <c r="A1693" s="446">
        <v>1542</v>
      </c>
      <c r="B1693" s="446" t="s">
        <v>346</v>
      </c>
      <c r="C1693" s="446" t="s">
        <v>700</v>
      </c>
      <c r="D1693" s="446" t="s">
        <v>701</v>
      </c>
      <c r="E1693" s="450" t="s">
        <v>1862</v>
      </c>
      <c r="F1693" s="449" t="s">
        <v>403</v>
      </c>
      <c r="G1693" s="450" t="s">
        <v>404</v>
      </c>
      <c r="H1693" s="450">
        <v>30</v>
      </c>
      <c r="I1693" s="450" t="s">
        <v>845</v>
      </c>
      <c r="J1693" s="459">
        <v>12</v>
      </c>
      <c r="K1693" s="460">
        <v>360</v>
      </c>
      <c r="L1693" s="463" t="s">
        <v>47</v>
      </c>
      <c r="M1693" s="463"/>
      <c r="N1693" s="463"/>
      <c r="O1693" s="462"/>
    </row>
    <row r="1694" hidden="1" customHeight="1" spans="1:15">
      <c r="A1694" s="446">
        <v>1543</v>
      </c>
      <c r="B1694" s="446" t="s">
        <v>346</v>
      </c>
      <c r="C1694" s="446" t="s">
        <v>700</v>
      </c>
      <c r="D1694" s="446" t="s">
        <v>701</v>
      </c>
      <c r="E1694" s="450" t="s">
        <v>1863</v>
      </c>
      <c r="F1694" s="449" t="s">
        <v>403</v>
      </c>
      <c r="G1694" s="450" t="s">
        <v>404</v>
      </c>
      <c r="H1694" s="450">
        <v>5</v>
      </c>
      <c r="I1694" s="450" t="s">
        <v>1064</v>
      </c>
      <c r="J1694" s="459">
        <v>240</v>
      </c>
      <c r="K1694" s="460">
        <v>1200</v>
      </c>
      <c r="L1694" s="463" t="s">
        <v>47</v>
      </c>
      <c r="M1694" s="463"/>
      <c r="N1694" s="463"/>
      <c r="O1694" s="462"/>
    </row>
    <row r="1695" hidden="1" customHeight="1" spans="1:15">
      <c r="A1695" s="446">
        <v>1544</v>
      </c>
      <c r="B1695" s="446" t="s">
        <v>346</v>
      </c>
      <c r="C1695" s="446" t="s">
        <v>700</v>
      </c>
      <c r="D1695" s="446" t="s">
        <v>701</v>
      </c>
      <c r="E1695" s="450" t="s">
        <v>1864</v>
      </c>
      <c r="F1695" s="449" t="s">
        <v>403</v>
      </c>
      <c r="G1695" s="450" t="s">
        <v>404</v>
      </c>
      <c r="H1695" s="450">
        <v>10</v>
      </c>
      <c r="I1695" s="450" t="s">
        <v>101</v>
      </c>
      <c r="J1695" s="459">
        <v>180</v>
      </c>
      <c r="K1695" s="460">
        <v>1800</v>
      </c>
      <c r="L1695" s="463" t="s">
        <v>47</v>
      </c>
      <c r="M1695" s="463"/>
      <c r="N1695" s="463"/>
      <c r="O1695" s="462"/>
    </row>
    <row r="1696" hidden="1" customHeight="1" spans="1:15">
      <c r="A1696" s="446">
        <v>1545</v>
      </c>
      <c r="B1696" s="446" t="s">
        <v>346</v>
      </c>
      <c r="C1696" s="446" t="s">
        <v>700</v>
      </c>
      <c r="D1696" s="446" t="s">
        <v>701</v>
      </c>
      <c r="E1696" s="450" t="s">
        <v>1865</v>
      </c>
      <c r="F1696" s="449" t="s">
        <v>403</v>
      </c>
      <c r="G1696" s="450" t="s">
        <v>404</v>
      </c>
      <c r="H1696" s="450">
        <v>30</v>
      </c>
      <c r="I1696" s="450" t="s">
        <v>101</v>
      </c>
      <c r="J1696" s="459">
        <v>8</v>
      </c>
      <c r="K1696" s="460">
        <v>240</v>
      </c>
      <c r="L1696" s="463" t="s">
        <v>47</v>
      </c>
      <c r="M1696" s="463"/>
      <c r="N1696" s="463"/>
      <c r="O1696" s="462"/>
    </row>
    <row r="1697" hidden="1" customHeight="1" spans="1:15">
      <c r="A1697" s="446">
        <v>1546</v>
      </c>
      <c r="B1697" s="446" t="s">
        <v>346</v>
      </c>
      <c r="C1697" s="446" t="s">
        <v>700</v>
      </c>
      <c r="D1697" s="446" t="s">
        <v>701</v>
      </c>
      <c r="E1697" s="450" t="s">
        <v>1866</v>
      </c>
      <c r="F1697" s="449" t="s">
        <v>403</v>
      </c>
      <c r="G1697" s="450" t="s">
        <v>404</v>
      </c>
      <c r="H1697" s="450">
        <v>10</v>
      </c>
      <c r="I1697" s="450" t="s">
        <v>101</v>
      </c>
      <c r="J1697" s="459">
        <v>165</v>
      </c>
      <c r="K1697" s="460">
        <v>1650</v>
      </c>
      <c r="L1697" s="463" t="s">
        <v>47</v>
      </c>
      <c r="M1697" s="463"/>
      <c r="N1697" s="463"/>
      <c r="O1697" s="462"/>
    </row>
    <row r="1698" hidden="1" customHeight="1" spans="1:15">
      <c r="A1698" s="446">
        <v>1547</v>
      </c>
      <c r="B1698" s="446" t="s">
        <v>346</v>
      </c>
      <c r="C1698" s="446" t="s">
        <v>700</v>
      </c>
      <c r="D1698" s="446" t="s">
        <v>701</v>
      </c>
      <c r="E1698" s="450" t="s">
        <v>1867</v>
      </c>
      <c r="F1698" s="449" t="s">
        <v>403</v>
      </c>
      <c r="G1698" s="450" t="s">
        <v>404</v>
      </c>
      <c r="H1698" s="450">
        <v>30</v>
      </c>
      <c r="I1698" s="450" t="s">
        <v>101</v>
      </c>
      <c r="J1698" s="459">
        <v>27.5</v>
      </c>
      <c r="K1698" s="460">
        <v>825</v>
      </c>
      <c r="L1698" s="463" t="s">
        <v>47</v>
      </c>
      <c r="M1698" s="463"/>
      <c r="N1698" s="463"/>
      <c r="O1698" s="462"/>
    </row>
    <row r="1699" hidden="1" customHeight="1" spans="1:15">
      <c r="A1699" s="446">
        <v>1548</v>
      </c>
      <c r="B1699" s="446" t="s">
        <v>346</v>
      </c>
      <c r="C1699" s="446" t="s">
        <v>700</v>
      </c>
      <c r="D1699" s="446" t="s">
        <v>701</v>
      </c>
      <c r="E1699" s="450" t="s">
        <v>1413</v>
      </c>
      <c r="F1699" s="449" t="s">
        <v>403</v>
      </c>
      <c r="G1699" s="450" t="s">
        <v>404</v>
      </c>
      <c r="H1699" s="450">
        <v>30</v>
      </c>
      <c r="I1699" s="450" t="s">
        <v>101</v>
      </c>
      <c r="J1699" s="459">
        <v>14</v>
      </c>
      <c r="K1699" s="460">
        <v>420</v>
      </c>
      <c r="L1699" s="463" t="s">
        <v>47</v>
      </c>
      <c r="M1699" s="463"/>
      <c r="N1699" s="463"/>
      <c r="O1699" s="462"/>
    </row>
    <row r="1700" hidden="1" customHeight="1" spans="1:15">
      <c r="A1700" s="446">
        <v>1549</v>
      </c>
      <c r="B1700" s="446" t="s">
        <v>346</v>
      </c>
      <c r="C1700" s="446" t="s">
        <v>700</v>
      </c>
      <c r="D1700" s="446" t="s">
        <v>701</v>
      </c>
      <c r="E1700" s="450" t="s">
        <v>1868</v>
      </c>
      <c r="F1700" s="449" t="s">
        <v>403</v>
      </c>
      <c r="G1700" s="450" t="s">
        <v>404</v>
      </c>
      <c r="H1700" s="450">
        <v>2</v>
      </c>
      <c r="I1700" s="450" t="s">
        <v>70</v>
      </c>
      <c r="J1700" s="459">
        <v>400</v>
      </c>
      <c r="K1700" s="460">
        <v>800</v>
      </c>
      <c r="L1700" s="463" t="s">
        <v>47</v>
      </c>
      <c r="M1700" s="463"/>
      <c r="N1700" s="463"/>
      <c r="O1700" s="462"/>
    </row>
    <row r="1701" hidden="1" customHeight="1" spans="1:15">
      <c r="A1701" s="446">
        <v>1550</v>
      </c>
      <c r="B1701" s="446" t="s">
        <v>346</v>
      </c>
      <c r="C1701" s="446" t="s">
        <v>700</v>
      </c>
      <c r="D1701" s="446" t="s">
        <v>701</v>
      </c>
      <c r="E1701" s="450" t="s">
        <v>1869</v>
      </c>
      <c r="F1701" s="449" t="s">
        <v>403</v>
      </c>
      <c r="G1701" s="450" t="s">
        <v>404</v>
      </c>
      <c r="H1701" s="450">
        <v>30</v>
      </c>
      <c r="I1701" s="450" t="s">
        <v>840</v>
      </c>
      <c r="J1701" s="459">
        <v>4.5</v>
      </c>
      <c r="K1701" s="460">
        <v>135</v>
      </c>
      <c r="L1701" s="463" t="s">
        <v>47</v>
      </c>
      <c r="M1701" s="463"/>
      <c r="N1701" s="463"/>
      <c r="O1701" s="462"/>
    </row>
    <row r="1702" hidden="1" customHeight="1" spans="1:15">
      <c r="A1702" s="446">
        <v>1551</v>
      </c>
      <c r="B1702" s="446" t="s">
        <v>346</v>
      </c>
      <c r="C1702" s="446" t="s">
        <v>700</v>
      </c>
      <c r="D1702" s="446" t="s">
        <v>701</v>
      </c>
      <c r="E1702" s="450" t="s">
        <v>1870</v>
      </c>
      <c r="F1702" s="449" t="s">
        <v>403</v>
      </c>
      <c r="G1702" s="450" t="s">
        <v>404</v>
      </c>
      <c r="H1702" s="450">
        <v>30</v>
      </c>
      <c r="I1702" s="450" t="s">
        <v>840</v>
      </c>
      <c r="J1702" s="459">
        <v>7.5</v>
      </c>
      <c r="K1702" s="460">
        <v>225</v>
      </c>
      <c r="L1702" s="463" t="s">
        <v>47</v>
      </c>
      <c r="M1702" s="463"/>
      <c r="N1702" s="463"/>
      <c r="O1702" s="462"/>
    </row>
    <row r="1703" hidden="1" customHeight="1" spans="1:15">
      <c r="A1703" s="446">
        <v>1552</v>
      </c>
      <c r="B1703" s="446" t="s">
        <v>346</v>
      </c>
      <c r="C1703" s="446" t="s">
        <v>700</v>
      </c>
      <c r="D1703" s="446" t="s">
        <v>701</v>
      </c>
      <c r="E1703" s="450" t="s">
        <v>1871</v>
      </c>
      <c r="F1703" s="449" t="s">
        <v>403</v>
      </c>
      <c r="G1703" s="450" t="s">
        <v>404</v>
      </c>
      <c r="H1703" s="450">
        <v>30</v>
      </c>
      <c r="I1703" s="450" t="s">
        <v>840</v>
      </c>
      <c r="J1703" s="459">
        <v>6</v>
      </c>
      <c r="K1703" s="460">
        <v>180</v>
      </c>
      <c r="L1703" s="463" t="s">
        <v>47</v>
      </c>
      <c r="M1703" s="463"/>
      <c r="N1703" s="463"/>
      <c r="O1703" s="462"/>
    </row>
    <row r="1704" hidden="1" customHeight="1" spans="1:15">
      <c r="A1704" s="446">
        <v>1553</v>
      </c>
      <c r="B1704" s="446" t="s">
        <v>346</v>
      </c>
      <c r="C1704" s="446" t="s">
        <v>700</v>
      </c>
      <c r="D1704" s="446" t="s">
        <v>701</v>
      </c>
      <c r="E1704" s="450" t="s">
        <v>1872</v>
      </c>
      <c r="F1704" s="449" t="s">
        <v>403</v>
      </c>
      <c r="G1704" s="450" t="s">
        <v>404</v>
      </c>
      <c r="H1704" s="450">
        <v>30</v>
      </c>
      <c r="I1704" s="450" t="s">
        <v>840</v>
      </c>
      <c r="J1704" s="459">
        <v>3.5</v>
      </c>
      <c r="K1704" s="460">
        <v>105</v>
      </c>
      <c r="L1704" s="463" t="s">
        <v>47</v>
      </c>
      <c r="M1704" s="463"/>
      <c r="N1704" s="463"/>
      <c r="O1704" s="462"/>
    </row>
    <row r="1705" hidden="1" customHeight="1" spans="1:15">
      <c r="A1705" s="446">
        <v>1554</v>
      </c>
      <c r="B1705" s="446" t="s">
        <v>346</v>
      </c>
      <c r="C1705" s="446" t="s">
        <v>700</v>
      </c>
      <c r="D1705" s="446" t="s">
        <v>701</v>
      </c>
      <c r="E1705" s="450" t="s">
        <v>1873</v>
      </c>
      <c r="F1705" s="449" t="s">
        <v>403</v>
      </c>
      <c r="G1705" s="450" t="s">
        <v>404</v>
      </c>
      <c r="H1705" s="450">
        <v>30</v>
      </c>
      <c r="I1705" s="450" t="s">
        <v>840</v>
      </c>
      <c r="J1705" s="459">
        <v>3.5</v>
      </c>
      <c r="K1705" s="460">
        <v>105</v>
      </c>
      <c r="L1705" s="463" t="s">
        <v>47</v>
      </c>
      <c r="M1705" s="463"/>
      <c r="N1705" s="463"/>
      <c r="O1705" s="462"/>
    </row>
    <row r="1706" hidden="1" customHeight="1" spans="1:15">
      <c r="A1706" s="446">
        <v>1555</v>
      </c>
      <c r="B1706" s="446" t="s">
        <v>346</v>
      </c>
      <c r="C1706" s="446" t="s">
        <v>700</v>
      </c>
      <c r="D1706" s="446" t="s">
        <v>701</v>
      </c>
      <c r="E1706" s="450" t="s">
        <v>1874</v>
      </c>
      <c r="F1706" s="449" t="s">
        <v>403</v>
      </c>
      <c r="G1706" s="450" t="s">
        <v>404</v>
      </c>
      <c r="H1706" s="450">
        <v>10</v>
      </c>
      <c r="I1706" s="450" t="s">
        <v>101</v>
      </c>
      <c r="J1706" s="459">
        <v>45</v>
      </c>
      <c r="K1706" s="460">
        <v>450</v>
      </c>
      <c r="L1706" s="463" t="s">
        <v>47</v>
      </c>
      <c r="M1706" s="463"/>
      <c r="N1706" s="463"/>
      <c r="O1706" s="462"/>
    </row>
    <row r="1707" hidden="1" customHeight="1" spans="1:15">
      <c r="A1707" s="446">
        <v>1556</v>
      </c>
      <c r="B1707" s="446" t="s">
        <v>346</v>
      </c>
      <c r="C1707" s="446" t="s">
        <v>700</v>
      </c>
      <c r="D1707" s="446" t="s">
        <v>701</v>
      </c>
      <c r="E1707" s="450" t="s">
        <v>1875</v>
      </c>
      <c r="F1707" s="449" t="s">
        <v>403</v>
      </c>
      <c r="G1707" s="450" t="s">
        <v>404</v>
      </c>
      <c r="H1707" s="450">
        <v>30</v>
      </c>
      <c r="I1707" s="450" t="s">
        <v>704</v>
      </c>
      <c r="J1707" s="459">
        <v>15</v>
      </c>
      <c r="K1707" s="460">
        <v>450</v>
      </c>
      <c r="L1707" s="463" t="s">
        <v>47</v>
      </c>
      <c r="M1707" s="463"/>
      <c r="N1707" s="463"/>
      <c r="O1707" s="462"/>
    </row>
    <row r="1708" hidden="1" customHeight="1" spans="1:15">
      <c r="A1708" s="446">
        <v>1557</v>
      </c>
      <c r="B1708" s="446" t="s">
        <v>346</v>
      </c>
      <c r="C1708" s="446" t="s">
        <v>700</v>
      </c>
      <c r="D1708" s="446" t="s">
        <v>701</v>
      </c>
      <c r="E1708" s="450" t="s">
        <v>1876</v>
      </c>
      <c r="F1708" s="449" t="s">
        <v>403</v>
      </c>
      <c r="G1708" s="450" t="s">
        <v>404</v>
      </c>
      <c r="H1708" s="450">
        <v>2</v>
      </c>
      <c r="I1708" s="450" t="s">
        <v>70</v>
      </c>
      <c r="J1708" s="459">
        <v>350</v>
      </c>
      <c r="K1708" s="460">
        <v>700</v>
      </c>
      <c r="L1708" s="463" t="s">
        <v>47</v>
      </c>
      <c r="M1708" s="463"/>
      <c r="N1708" s="463"/>
      <c r="O1708" s="462"/>
    </row>
    <row r="1709" hidden="1" customHeight="1" spans="1:15">
      <c r="A1709" s="446">
        <v>1558</v>
      </c>
      <c r="B1709" s="446" t="s">
        <v>346</v>
      </c>
      <c r="C1709" s="446" t="s">
        <v>700</v>
      </c>
      <c r="D1709" s="446" t="s">
        <v>701</v>
      </c>
      <c r="E1709" s="450" t="s">
        <v>1877</v>
      </c>
      <c r="F1709" s="449" t="s">
        <v>403</v>
      </c>
      <c r="G1709" s="450" t="s">
        <v>404</v>
      </c>
      <c r="H1709" s="450">
        <v>2</v>
      </c>
      <c r="I1709" s="450" t="s">
        <v>70</v>
      </c>
      <c r="J1709" s="459">
        <v>238.5</v>
      </c>
      <c r="K1709" s="460">
        <v>477</v>
      </c>
      <c r="L1709" s="463" t="s">
        <v>47</v>
      </c>
      <c r="M1709" s="463"/>
      <c r="N1709" s="463"/>
      <c r="O1709" s="462"/>
    </row>
    <row r="1710" hidden="1" customHeight="1" spans="1:15">
      <c r="A1710" s="446">
        <v>1559</v>
      </c>
      <c r="B1710" s="446" t="s">
        <v>346</v>
      </c>
      <c r="C1710" s="446" t="s">
        <v>700</v>
      </c>
      <c r="D1710" s="446" t="s">
        <v>701</v>
      </c>
      <c r="E1710" s="450" t="s">
        <v>1878</v>
      </c>
      <c r="F1710" s="449" t="s">
        <v>403</v>
      </c>
      <c r="G1710" s="450" t="s">
        <v>404</v>
      </c>
      <c r="H1710" s="450">
        <v>10</v>
      </c>
      <c r="I1710" s="450" t="s">
        <v>101</v>
      </c>
      <c r="J1710" s="459">
        <v>65</v>
      </c>
      <c r="K1710" s="460">
        <v>650</v>
      </c>
      <c r="L1710" s="463" t="s">
        <v>47</v>
      </c>
      <c r="M1710" s="463"/>
      <c r="N1710" s="463"/>
      <c r="O1710" s="462"/>
    </row>
    <row r="1711" hidden="1" customHeight="1" spans="1:15">
      <c r="A1711" s="446">
        <v>1560</v>
      </c>
      <c r="B1711" s="446" t="s">
        <v>346</v>
      </c>
      <c r="C1711" s="446" t="s">
        <v>700</v>
      </c>
      <c r="D1711" s="446" t="s">
        <v>701</v>
      </c>
      <c r="E1711" s="450" t="s">
        <v>1879</v>
      </c>
      <c r="F1711" s="449" t="s">
        <v>403</v>
      </c>
      <c r="G1711" s="450" t="s">
        <v>404</v>
      </c>
      <c r="H1711" s="450">
        <v>10</v>
      </c>
      <c r="I1711" s="450" t="s">
        <v>101</v>
      </c>
      <c r="J1711" s="459">
        <v>52.4</v>
      </c>
      <c r="K1711" s="460">
        <v>524</v>
      </c>
      <c r="L1711" s="463" t="s">
        <v>47</v>
      </c>
      <c r="M1711" s="463"/>
      <c r="N1711" s="463"/>
      <c r="O1711" s="462"/>
    </row>
    <row r="1712" hidden="1" customHeight="1" spans="1:15">
      <c r="A1712" s="446">
        <v>1561</v>
      </c>
      <c r="B1712" s="446" t="s">
        <v>346</v>
      </c>
      <c r="C1712" s="446" t="s">
        <v>700</v>
      </c>
      <c r="D1712" s="446" t="s">
        <v>701</v>
      </c>
      <c r="E1712" s="450" t="s">
        <v>1880</v>
      </c>
      <c r="F1712" s="449" t="s">
        <v>403</v>
      </c>
      <c r="G1712" s="450" t="s">
        <v>404</v>
      </c>
      <c r="H1712" s="450">
        <v>30</v>
      </c>
      <c r="I1712" s="450" t="s">
        <v>1584</v>
      </c>
      <c r="J1712" s="459">
        <v>13.6</v>
      </c>
      <c r="K1712" s="460">
        <v>408</v>
      </c>
      <c r="L1712" s="463" t="s">
        <v>47</v>
      </c>
      <c r="M1712" s="463"/>
      <c r="N1712" s="463"/>
      <c r="O1712" s="462"/>
    </row>
    <row r="1713" hidden="1" customHeight="1" spans="1:15">
      <c r="A1713" s="446">
        <v>1562</v>
      </c>
      <c r="B1713" s="446" t="s">
        <v>346</v>
      </c>
      <c r="C1713" s="446" t="s">
        <v>700</v>
      </c>
      <c r="D1713" s="446" t="s">
        <v>701</v>
      </c>
      <c r="E1713" s="450" t="s">
        <v>1881</v>
      </c>
      <c r="F1713" s="449" t="s">
        <v>403</v>
      </c>
      <c r="G1713" s="450" t="s">
        <v>404</v>
      </c>
      <c r="H1713" s="450">
        <v>50</v>
      </c>
      <c r="I1713" s="450" t="s">
        <v>757</v>
      </c>
      <c r="J1713" s="459">
        <v>0.3</v>
      </c>
      <c r="K1713" s="460">
        <v>15</v>
      </c>
      <c r="L1713" s="463" t="s">
        <v>47</v>
      </c>
      <c r="M1713" s="463"/>
      <c r="N1713" s="463"/>
      <c r="O1713" s="462"/>
    </row>
    <row r="1714" hidden="1" customHeight="1" spans="1:15">
      <c r="A1714" s="446">
        <v>1563</v>
      </c>
      <c r="B1714" s="446" t="s">
        <v>346</v>
      </c>
      <c r="C1714" s="446" t="s">
        <v>700</v>
      </c>
      <c r="D1714" s="446" t="s">
        <v>701</v>
      </c>
      <c r="E1714" s="450" t="s">
        <v>1882</v>
      </c>
      <c r="F1714" s="449" t="s">
        <v>403</v>
      </c>
      <c r="G1714" s="450" t="s">
        <v>404</v>
      </c>
      <c r="H1714" s="450">
        <v>10</v>
      </c>
      <c r="I1714" s="450" t="s">
        <v>70</v>
      </c>
      <c r="J1714" s="459">
        <v>277.5</v>
      </c>
      <c r="K1714" s="460">
        <v>2775</v>
      </c>
      <c r="L1714" s="463" t="s">
        <v>47</v>
      </c>
      <c r="M1714" s="463"/>
      <c r="N1714" s="463"/>
      <c r="O1714" s="462"/>
    </row>
    <row r="1715" hidden="1" customHeight="1" spans="1:15">
      <c r="A1715" s="446">
        <v>1564</v>
      </c>
      <c r="B1715" s="446" t="s">
        <v>346</v>
      </c>
      <c r="C1715" s="446" t="s">
        <v>700</v>
      </c>
      <c r="D1715" s="446" t="s">
        <v>701</v>
      </c>
      <c r="E1715" s="450" t="s">
        <v>1883</v>
      </c>
      <c r="F1715" s="449" t="s">
        <v>403</v>
      </c>
      <c r="G1715" s="450" t="s">
        <v>404</v>
      </c>
      <c r="H1715" s="450">
        <v>30</v>
      </c>
      <c r="I1715" s="450" t="s">
        <v>753</v>
      </c>
      <c r="J1715" s="459">
        <v>1.8</v>
      </c>
      <c r="K1715" s="460">
        <v>54</v>
      </c>
      <c r="L1715" s="463" t="s">
        <v>47</v>
      </c>
      <c r="M1715" s="463"/>
      <c r="N1715" s="463"/>
      <c r="O1715" s="462"/>
    </row>
    <row r="1716" hidden="1" customHeight="1" spans="1:15">
      <c r="A1716" s="446">
        <v>1565</v>
      </c>
      <c r="B1716" s="446" t="s">
        <v>346</v>
      </c>
      <c r="C1716" s="446" t="s">
        <v>700</v>
      </c>
      <c r="D1716" s="446" t="s">
        <v>701</v>
      </c>
      <c r="E1716" s="450" t="s">
        <v>1884</v>
      </c>
      <c r="F1716" s="449" t="s">
        <v>403</v>
      </c>
      <c r="G1716" s="450" t="s">
        <v>404</v>
      </c>
      <c r="H1716" s="450">
        <v>20</v>
      </c>
      <c r="I1716" s="450" t="s">
        <v>833</v>
      </c>
      <c r="J1716" s="459">
        <v>2.5</v>
      </c>
      <c r="K1716" s="460">
        <v>50</v>
      </c>
      <c r="L1716" s="463" t="s">
        <v>47</v>
      </c>
      <c r="M1716" s="463"/>
      <c r="N1716" s="463"/>
      <c r="O1716" s="462"/>
    </row>
    <row r="1717" hidden="1" customHeight="1" spans="1:15">
      <c r="A1717" s="446">
        <v>1566</v>
      </c>
      <c r="B1717" s="446" t="s">
        <v>346</v>
      </c>
      <c r="C1717" s="446" t="s">
        <v>700</v>
      </c>
      <c r="D1717" s="446" t="s">
        <v>701</v>
      </c>
      <c r="E1717" s="450" t="s">
        <v>1885</v>
      </c>
      <c r="F1717" s="449" t="s">
        <v>403</v>
      </c>
      <c r="G1717" s="450" t="s">
        <v>404</v>
      </c>
      <c r="H1717" s="450">
        <v>20</v>
      </c>
      <c r="I1717" s="450" t="s">
        <v>101</v>
      </c>
      <c r="J1717" s="459">
        <v>18.8</v>
      </c>
      <c r="K1717" s="460">
        <v>376</v>
      </c>
      <c r="L1717" s="463" t="s">
        <v>47</v>
      </c>
      <c r="M1717" s="463"/>
      <c r="N1717" s="463"/>
      <c r="O1717" s="462"/>
    </row>
    <row r="1718" hidden="1" customHeight="1" spans="1:15">
      <c r="A1718" s="446">
        <v>1567</v>
      </c>
      <c r="B1718" s="446" t="s">
        <v>346</v>
      </c>
      <c r="C1718" s="446" t="s">
        <v>700</v>
      </c>
      <c r="D1718" s="446" t="s">
        <v>701</v>
      </c>
      <c r="E1718" s="450" t="s">
        <v>1886</v>
      </c>
      <c r="F1718" s="449" t="s">
        <v>403</v>
      </c>
      <c r="G1718" s="450" t="s">
        <v>404</v>
      </c>
      <c r="H1718" s="450">
        <v>30</v>
      </c>
      <c r="I1718" s="450" t="s">
        <v>757</v>
      </c>
      <c r="J1718" s="459">
        <v>129</v>
      </c>
      <c r="K1718" s="460">
        <v>3870</v>
      </c>
      <c r="L1718" s="463" t="s">
        <v>47</v>
      </c>
      <c r="M1718" s="463"/>
      <c r="N1718" s="463"/>
      <c r="O1718" s="462"/>
    </row>
    <row r="1719" hidden="1" customHeight="1" spans="1:15">
      <c r="A1719" s="446">
        <v>1568</v>
      </c>
      <c r="B1719" s="446" t="s">
        <v>346</v>
      </c>
      <c r="C1719" s="446" t="s">
        <v>700</v>
      </c>
      <c r="D1719" s="446" t="s">
        <v>701</v>
      </c>
      <c r="E1719" s="450" t="s">
        <v>1887</v>
      </c>
      <c r="F1719" s="449" t="s">
        <v>403</v>
      </c>
      <c r="G1719" s="450" t="s">
        <v>404</v>
      </c>
      <c r="H1719" s="450">
        <v>30</v>
      </c>
      <c r="I1719" s="450" t="s">
        <v>101</v>
      </c>
      <c r="J1719" s="459">
        <v>37.5</v>
      </c>
      <c r="K1719" s="460">
        <v>1125</v>
      </c>
      <c r="L1719" s="463" t="s">
        <v>47</v>
      </c>
      <c r="M1719" s="463"/>
      <c r="N1719" s="463"/>
      <c r="O1719" s="462"/>
    </row>
    <row r="1720" hidden="1" customHeight="1" spans="1:15">
      <c r="A1720" s="446">
        <v>1569</v>
      </c>
      <c r="B1720" s="446" t="s">
        <v>346</v>
      </c>
      <c r="C1720" s="446" t="s">
        <v>700</v>
      </c>
      <c r="D1720" s="446" t="s">
        <v>701</v>
      </c>
      <c r="E1720" s="450" t="s">
        <v>1888</v>
      </c>
      <c r="F1720" s="449" t="s">
        <v>403</v>
      </c>
      <c r="G1720" s="450" t="s">
        <v>404</v>
      </c>
      <c r="H1720" s="450">
        <v>10</v>
      </c>
      <c r="I1720" s="450" t="s">
        <v>101</v>
      </c>
      <c r="J1720" s="459">
        <v>22.5</v>
      </c>
      <c r="K1720" s="460">
        <v>225</v>
      </c>
      <c r="L1720" s="463" t="s">
        <v>47</v>
      </c>
      <c r="M1720" s="463"/>
      <c r="N1720" s="463"/>
      <c r="O1720" s="462"/>
    </row>
    <row r="1721" hidden="1" customHeight="1" spans="1:15">
      <c r="A1721" s="446">
        <v>1570</v>
      </c>
      <c r="B1721" s="446" t="s">
        <v>346</v>
      </c>
      <c r="C1721" s="446" t="s">
        <v>700</v>
      </c>
      <c r="D1721" s="446" t="s">
        <v>701</v>
      </c>
      <c r="E1721" s="450" t="s">
        <v>1889</v>
      </c>
      <c r="F1721" s="449" t="s">
        <v>403</v>
      </c>
      <c r="G1721" s="450" t="s">
        <v>404</v>
      </c>
      <c r="H1721" s="450">
        <v>25</v>
      </c>
      <c r="I1721" s="450" t="s">
        <v>256</v>
      </c>
      <c r="J1721" s="459">
        <v>65</v>
      </c>
      <c r="K1721" s="460">
        <v>1625</v>
      </c>
      <c r="L1721" s="463" t="s">
        <v>47</v>
      </c>
      <c r="M1721" s="463"/>
      <c r="N1721" s="463"/>
      <c r="O1721" s="462"/>
    </row>
    <row r="1722" hidden="1" customHeight="1" spans="1:15">
      <c r="A1722" s="446">
        <v>1571</v>
      </c>
      <c r="B1722" s="446" t="s">
        <v>346</v>
      </c>
      <c r="C1722" s="446" t="s">
        <v>700</v>
      </c>
      <c r="D1722" s="446" t="s">
        <v>701</v>
      </c>
      <c r="E1722" s="450" t="s">
        <v>1890</v>
      </c>
      <c r="F1722" s="449" t="s">
        <v>403</v>
      </c>
      <c r="G1722" s="450" t="s">
        <v>404</v>
      </c>
      <c r="H1722" s="450">
        <v>30</v>
      </c>
      <c r="I1722" s="450" t="s">
        <v>256</v>
      </c>
      <c r="J1722" s="459">
        <v>70</v>
      </c>
      <c r="K1722" s="460">
        <v>2100</v>
      </c>
      <c r="L1722" s="463" t="s">
        <v>47</v>
      </c>
      <c r="M1722" s="463"/>
      <c r="N1722" s="463"/>
      <c r="O1722" s="462"/>
    </row>
    <row r="1723" hidden="1" customHeight="1" spans="1:15">
      <c r="A1723" s="446">
        <v>1572</v>
      </c>
      <c r="B1723" s="446" t="s">
        <v>346</v>
      </c>
      <c r="C1723" s="446" t="s">
        <v>700</v>
      </c>
      <c r="D1723" s="446" t="s">
        <v>701</v>
      </c>
      <c r="E1723" s="450" t="s">
        <v>1891</v>
      </c>
      <c r="F1723" s="449" t="s">
        <v>403</v>
      </c>
      <c r="G1723" s="450" t="s">
        <v>404</v>
      </c>
      <c r="H1723" s="450">
        <v>20</v>
      </c>
      <c r="I1723" s="450" t="s">
        <v>221</v>
      </c>
      <c r="J1723" s="459">
        <v>175</v>
      </c>
      <c r="K1723" s="460">
        <v>3500</v>
      </c>
      <c r="L1723" s="463" t="s">
        <v>47</v>
      </c>
      <c r="M1723" s="463"/>
      <c r="N1723" s="463"/>
      <c r="O1723" s="462"/>
    </row>
    <row r="1724" hidden="1" customHeight="1" spans="1:15">
      <c r="A1724" s="446">
        <v>1573</v>
      </c>
      <c r="B1724" s="446" t="s">
        <v>346</v>
      </c>
      <c r="C1724" s="446" t="s">
        <v>700</v>
      </c>
      <c r="D1724" s="446" t="s">
        <v>701</v>
      </c>
      <c r="E1724" s="450" t="s">
        <v>1892</v>
      </c>
      <c r="F1724" s="449" t="s">
        <v>403</v>
      </c>
      <c r="G1724" s="450" t="s">
        <v>404</v>
      </c>
      <c r="H1724" s="450">
        <v>30</v>
      </c>
      <c r="I1724" s="450" t="s">
        <v>256</v>
      </c>
      <c r="J1724" s="459">
        <v>85</v>
      </c>
      <c r="K1724" s="460">
        <v>2550</v>
      </c>
      <c r="L1724" s="463" t="s">
        <v>47</v>
      </c>
      <c r="M1724" s="463"/>
      <c r="N1724" s="463"/>
      <c r="O1724" s="462"/>
    </row>
    <row r="1725" hidden="1" customHeight="1" spans="1:15">
      <c r="A1725" s="446">
        <v>1574</v>
      </c>
      <c r="B1725" s="446" t="s">
        <v>346</v>
      </c>
      <c r="C1725" s="446" t="s">
        <v>700</v>
      </c>
      <c r="D1725" s="446" t="s">
        <v>701</v>
      </c>
      <c r="E1725" s="450" t="s">
        <v>1893</v>
      </c>
      <c r="F1725" s="449" t="s">
        <v>403</v>
      </c>
      <c r="G1725" s="450" t="s">
        <v>404</v>
      </c>
      <c r="H1725" s="450">
        <v>25</v>
      </c>
      <c r="I1725" s="450" t="s">
        <v>135</v>
      </c>
      <c r="J1725" s="459">
        <v>153.6</v>
      </c>
      <c r="K1725" s="460">
        <v>3840</v>
      </c>
      <c r="L1725" s="463" t="s">
        <v>47</v>
      </c>
      <c r="M1725" s="463"/>
      <c r="N1725" s="463"/>
      <c r="O1725" s="462"/>
    </row>
    <row r="1726" hidden="1" customHeight="1" spans="1:15">
      <c r="A1726" s="446">
        <v>1575</v>
      </c>
      <c r="B1726" s="446" t="s">
        <v>346</v>
      </c>
      <c r="C1726" s="446" t="s">
        <v>700</v>
      </c>
      <c r="D1726" s="446" t="s">
        <v>701</v>
      </c>
      <c r="E1726" s="450" t="s">
        <v>1894</v>
      </c>
      <c r="F1726" s="449" t="s">
        <v>403</v>
      </c>
      <c r="G1726" s="450" t="s">
        <v>404</v>
      </c>
      <c r="H1726" s="450">
        <v>20</v>
      </c>
      <c r="I1726" s="450" t="s">
        <v>101</v>
      </c>
      <c r="J1726" s="459">
        <v>102</v>
      </c>
      <c r="K1726" s="460">
        <v>2040</v>
      </c>
      <c r="L1726" s="463" t="s">
        <v>47</v>
      </c>
      <c r="M1726" s="463"/>
      <c r="N1726" s="463"/>
      <c r="O1726" s="462"/>
    </row>
    <row r="1727" hidden="1" customHeight="1" spans="1:15">
      <c r="A1727" s="446">
        <v>1576</v>
      </c>
      <c r="B1727" s="446" t="s">
        <v>346</v>
      </c>
      <c r="C1727" s="446" t="s">
        <v>700</v>
      </c>
      <c r="D1727" s="446" t="s">
        <v>701</v>
      </c>
      <c r="E1727" s="450" t="s">
        <v>1895</v>
      </c>
      <c r="F1727" s="449" t="s">
        <v>403</v>
      </c>
      <c r="G1727" s="450" t="s">
        <v>404</v>
      </c>
      <c r="H1727" s="450">
        <v>50</v>
      </c>
      <c r="I1727" s="450" t="s">
        <v>757</v>
      </c>
      <c r="J1727" s="459">
        <v>5.8</v>
      </c>
      <c r="K1727" s="460">
        <v>290</v>
      </c>
      <c r="L1727" s="463" t="s">
        <v>47</v>
      </c>
      <c r="M1727" s="463"/>
      <c r="N1727" s="463"/>
      <c r="O1727" s="462"/>
    </row>
    <row r="1728" hidden="1" customHeight="1" spans="1:15">
      <c r="A1728" s="446">
        <v>1577</v>
      </c>
      <c r="B1728" s="446" t="s">
        <v>346</v>
      </c>
      <c r="C1728" s="446" t="s">
        <v>700</v>
      </c>
      <c r="D1728" s="446" t="s">
        <v>701</v>
      </c>
      <c r="E1728" s="450" t="s">
        <v>1896</v>
      </c>
      <c r="F1728" s="449" t="s">
        <v>403</v>
      </c>
      <c r="G1728" s="450" t="s">
        <v>404</v>
      </c>
      <c r="H1728" s="450">
        <v>20</v>
      </c>
      <c r="I1728" s="450" t="s">
        <v>101</v>
      </c>
      <c r="J1728" s="459">
        <v>117</v>
      </c>
      <c r="K1728" s="460">
        <v>2340</v>
      </c>
      <c r="L1728" s="463" t="s">
        <v>47</v>
      </c>
      <c r="M1728" s="463"/>
      <c r="N1728" s="463"/>
      <c r="O1728" s="462"/>
    </row>
    <row r="1729" hidden="1" customHeight="1" spans="1:15">
      <c r="A1729" s="446">
        <v>1578</v>
      </c>
      <c r="B1729" s="446" t="s">
        <v>346</v>
      </c>
      <c r="C1729" s="446" t="s">
        <v>700</v>
      </c>
      <c r="D1729" s="446" t="s">
        <v>701</v>
      </c>
      <c r="E1729" s="450" t="s">
        <v>1897</v>
      </c>
      <c r="F1729" s="449" t="s">
        <v>403</v>
      </c>
      <c r="G1729" s="450" t="s">
        <v>404</v>
      </c>
      <c r="H1729" s="450">
        <v>30</v>
      </c>
      <c r="I1729" s="450" t="s">
        <v>101</v>
      </c>
      <c r="J1729" s="459">
        <v>185</v>
      </c>
      <c r="K1729" s="460">
        <v>5550</v>
      </c>
      <c r="L1729" s="463" t="s">
        <v>47</v>
      </c>
      <c r="M1729" s="463"/>
      <c r="N1729" s="463"/>
      <c r="O1729" s="462"/>
    </row>
    <row r="1730" hidden="1" customHeight="1" spans="1:15">
      <c r="A1730" s="446">
        <v>1579</v>
      </c>
      <c r="B1730" s="446" t="s">
        <v>346</v>
      </c>
      <c r="C1730" s="446" t="s">
        <v>700</v>
      </c>
      <c r="D1730" s="446" t="s">
        <v>701</v>
      </c>
      <c r="E1730" s="450" t="s">
        <v>1898</v>
      </c>
      <c r="F1730" s="449" t="s">
        <v>403</v>
      </c>
      <c r="G1730" s="450" t="s">
        <v>404</v>
      </c>
      <c r="H1730" s="450">
        <v>30</v>
      </c>
      <c r="I1730" s="450" t="s">
        <v>703</v>
      </c>
      <c r="J1730" s="459">
        <v>16.2</v>
      </c>
      <c r="K1730" s="460">
        <v>486</v>
      </c>
      <c r="L1730" s="463" t="s">
        <v>47</v>
      </c>
      <c r="M1730" s="463"/>
      <c r="N1730" s="463"/>
      <c r="O1730" s="462"/>
    </row>
    <row r="1731" hidden="1" customHeight="1" spans="1:15">
      <c r="A1731" s="446">
        <v>1580</v>
      </c>
      <c r="B1731" s="446" t="s">
        <v>346</v>
      </c>
      <c r="C1731" s="446" t="s">
        <v>700</v>
      </c>
      <c r="D1731" s="446" t="s">
        <v>701</v>
      </c>
      <c r="E1731" s="450" t="s">
        <v>1899</v>
      </c>
      <c r="F1731" s="449" t="s">
        <v>403</v>
      </c>
      <c r="G1731" s="450" t="s">
        <v>404</v>
      </c>
      <c r="H1731" s="450">
        <v>20</v>
      </c>
      <c r="I1731" s="450" t="s">
        <v>101</v>
      </c>
      <c r="J1731" s="459">
        <v>40.3</v>
      </c>
      <c r="K1731" s="460">
        <v>806</v>
      </c>
      <c r="L1731" s="463" t="s">
        <v>47</v>
      </c>
      <c r="M1731" s="463"/>
      <c r="N1731" s="463"/>
      <c r="O1731" s="462"/>
    </row>
    <row r="1732" hidden="1" customHeight="1" spans="1:15">
      <c r="A1732" s="446">
        <v>1581</v>
      </c>
      <c r="B1732" s="446" t="s">
        <v>346</v>
      </c>
      <c r="C1732" s="446" t="s">
        <v>700</v>
      </c>
      <c r="D1732" s="446" t="s">
        <v>701</v>
      </c>
      <c r="E1732" s="450" t="s">
        <v>1900</v>
      </c>
      <c r="F1732" s="449" t="s">
        <v>403</v>
      </c>
      <c r="G1732" s="450" t="s">
        <v>404</v>
      </c>
      <c r="H1732" s="450">
        <v>20</v>
      </c>
      <c r="I1732" s="450" t="s">
        <v>101</v>
      </c>
      <c r="J1732" s="459">
        <v>11.8</v>
      </c>
      <c r="K1732" s="460">
        <v>236</v>
      </c>
      <c r="L1732" s="463" t="s">
        <v>47</v>
      </c>
      <c r="M1732" s="463"/>
      <c r="N1732" s="463"/>
      <c r="O1732" s="462"/>
    </row>
    <row r="1733" hidden="1" customHeight="1" spans="1:15">
      <c r="A1733" s="446">
        <v>1582</v>
      </c>
      <c r="B1733" s="446" t="s">
        <v>346</v>
      </c>
      <c r="C1733" s="446" t="s">
        <v>700</v>
      </c>
      <c r="D1733" s="446" t="s">
        <v>701</v>
      </c>
      <c r="E1733" s="450" t="s">
        <v>1901</v>
      </c>
      <c r="F1733" s="449" t="s">
        <v>403</v>
      </c>
      <c r="G1733" s="450" t="s">
        <v>404</v>
      </c>
      <c r="H1733" s="450">
        <v>30</v>
      </c>
      <c r="I1733" s="450" t="s">
        <v>101</v>
      </c>
      <c r="J1733" s="459">
        <v>118.5</v>
      </c>
      <c r="K1733" s="460">
        <v>3555</v>
      </c>
      <c r="L1733" s="463" t="s">
        <v>47</v>
      </c>
      <c r="M1733" s="463"/>
      <c r="N1733" s="463"/>
      <c r="O1733" s="462"/>
    </row>
    <row r="1734" hidden="1" customHeight="1" spans="1:15">
      <c r="A1734" s="446">
        <v>1583</v>
      </c>
      <c r="B1734" s="446" t="s">
        <v>346</v>
      </c>
      <c r="C1734" s="446" t="s">
        <v>700</v>
      </c>
      <c r="D1734" s="446" t="s">
        <v>701</v>
      </c>
      <c r="E1734" s="450" t="s">
        <v>1902</v>
      </c>
      <c r="F1734" s="449" t="s">
        <v>403</v>
      </c>
      <c r="G1734" s="450" t="s">
        <v>404</v>
      </c>
      <c r="H1734" s="450">
        <v>25</v>
      </c>
      <c r="I1734" s="450" t="s">
        <v>101</v>
      </c>
      <c r="J1734" s="459">
        <v>171</v>
      </c>
      <c r="K1734" s="460">
        <v>4275</v>
      </c>
      <c r="L1734" s="463" t="s">
        <v>47</v>
      </c>
      <c r="M1734" s="463"/>
      <c r="N1734" s="463"/>
      <c r="O1734" s="462"/>
    </row>
    <row r="1735" hidden="1" customHeight="1" spans="1:15">
      <c r="A1735" s="446">
        <v>1584</v>
      </c>
      <c r="B1735" s="446" t="s">
        <v>346</v>
      </c>
      <c r="C1735" s="446" t="s">
        <v>700</v>
      </c>
      <c r="D1735" s="446" t="s">
        <v>701</v>
      </c>
      <c r="E1735" s="450" t="s">
        <v>1903</v>
      </c>
      <c r="F1735" s="449" t="s">
        <v>403</v>
      </c>
      <c r="G1735" s="450" t="s">
        <v>404</v>
      </c>
      <c r="H1735" s="450">
        <v>25</v>
      </c>
      <c r="I1735" s="450" t="s">
        <v>105</v>
      </c>
      <c r="J1735" s="459">
        <v>0.8</v>
      </c>
      <c r="K1735" s="460">
        <v>20</v>
      </c>
      <c r="L1735" s="463" t="s">
        <v>47</v>
      </c>
      <c r="M1735" s="463"/>
      <c r="N1735" s="463"/>
      <c r="O1735" s="462"/>
    </row>
    <row r="1736" hidden="1" customHeight="1" spans="1:15">
      <c r="A1736" s="446">
        <v>1585</v>
      </c>
      <c r="B1736" s="446" t="s">
        <v>346</v>
      </c>
      <c r="C1736" s="446" t="s">
        <v>700</v>
      </c>
      <c r="D1736" s="446" t="s">
        <v>701</v>
      </c>
      <c r="E1736" s="450" t="s">
        <v>1904</v>
      </c>
      <c r="F1736" s="449" t="s">
        <v>403</v>
      </c>
      <c r="G1736" s="450" t="s">
        <v>404</v>
      </c>
      <c r="H1736" s="450">
        <v>30</v>
      </c>
      <c r="I1736" s="450" t="s">
        <v>135</v>
      </c>
      <c r="J1736" s="459">
        <v>83.2</v>
      </c>
      <c r="K1736" s="460">
        <v>2496</v>
      </c>
      <c r="L1736" s="463" t="s">
        <v>47</v>
      </c>
      <c r="M1736" s="463"/>
      <c r="N1736" s="463"/>
      <c r="O1736" s="462"/>
    </row>
    <row r="1737" hidden="1" customHeight="1" spans="1:15">
      <c r="A1737" s="446">
        <v>1586</v>
      </c>
      <c r="B1737" s="446" t="s">
        <v>346</v>
      </c>
      <c r="C1737" s="446" t="s">
        <v>700</v>
      </c>
      <c r="D1737" s="446" t="s">
        <v>701</v>
      </c>
      <c r="E1737" s="450" t="s">
        <v>1905</v>
      </c>
      <c r="F1737" s="449" t="s">
        <v>403</v>
      </c>
      <c r="G1737" s="450" t="s">
        <v>404</v>
      </c>
      <c r="H1737" s="450">
        <v>30</v>
      </c>
      <c r="I1737" s="450" t="s">
        <v>704</v>
      </c>
      <c r="J1737" s="459">
        <v>4.5</v>
      </c>
      <c r="K1737" s="460">
        <v>135</v>
      </c>
      <c r="L1737" s="463" t="s">
        <v>47</v>
      </c>
      <c r="M1737" s="463"/>
      <c r="N1737" s="463"/>
      <c r="O1737" s="462"/>
    </row>
    <row r="1738" hidden="1" customHeight="1" spans="1:15">
      <c r="A1738" s="446">
        <v>1587</v>
      </c>
      <c r="B1738" s="446" t="s">
        <v>346</v>
      </c>
      <c r="C1738" s="446" t="s">
        <v>700</v>
      </c>
      <c r="D1738" s="446" t="s">
        <v>701</v>
      </c>
      <c r="E1738" s="450" t="s">
        <v>1906</v>
      </c>
      <c r="F1738" s="449" t="s">
        <v>403</v>
      </c>
      <c r="G1738" s="450" t="s">
        <v>404</v>
      </c>
      <c r="H1738" s="450">
        <v>30</v>
      </c>
      <c r="I1738" s="450" t="s">
        <v>703</v>
      </c>
      <c r="J1738" s="459">
        <v>50</v>
      </c>
      <c r="K1738" s="460">
        <v>1500</v>
      </c>
      <c r="L1738" s="463" t="s">
        <v>47</v>
      </c>
      <c r="M1738" s="463"/>
      <c r="N1738" s="463"/>
      <c r="O1738" s="462"/>
    </row>
    <row r="1739" hidden="1" customHeight="1" spans="1:15">
      <c r="A1739" s="446">
        <v>1588</v>
      </c>
      <c r="B1739" s="446" t="s">
        <v>346</v>
      </c>
      <c r="C1739" s="446" t="s">
        <v>700</v>
      </c>
      <c r="D1739" s="446" t="s">
        <v>701</v>
      </c>
      <c r="E1739" s="450" t="s">
        <v>1907</v>
      </c>
      <c r="F1739" s="449" t="s">
        <v>403</v>
      </c>
      <c r="G1739" s="450" t="s">
        <v>404</v>
      </c>
      <c r="H1739" s="450">
        <v>20</v>
      </c>
      <c r="I1739" s="450" t="s">
        <v>101</v>
      </c>
      <c r="J1739" s="459">
        <v>60</v>
      </c>
      <c r="K1739" s="460">
        <v>1200</v>
      </c>
      <c r="L1739" s="463" t="s">
        <v>47</v>
      </c>
      <c r="M1739" s="463"/>
      <c r="N1739" s="463"/>
      <c r="O1739" s="462"/>
    </row>
    <row r="1740" hidden="1" customHeight="1" spans="1:15">
      <c r="A1740" s="446">
        <v>1589</v>
      </c>
      <c r="B1740" s="446" t="s">
        <v>346</v>
      </c>
      <c r="C1740" s="446" t="s">
        <v>700</v>
      </c>
      <c r="D1740" s="446" t="s">
        <v>701</v>
      </c>
      <c r="E1740" s="450" t="s">
        <v>1908</v>
      </c>
      <c r="F1740" s="449" t="s">
        <v>403</v>
      </c>
      <c r="G1740" s="450" t="s">
        <v>404</v>
      </c>
      <c r="H1740" s="450">
        <v>30</v>
      </c>
      <c r="I1740" s="450" t="s">
        <v>1909</v>
      </c>
      <c r="J1740" s="459">
        <v>90</v>
      </c>
      <c r="K1740" s="460">
        <v>2700</v>
      </c>
      <c r="L1740" s="463" t="s">
        <v>47</v>
      </c>
      <c r="M1740" s="463"/>
      <c r="N1740" s="463"/>
      <c r="O1740" s="462"/>
    </row>
    <row r="1741" hidden="1" customHeight="1" spans="1:15">
      <c r="A1741" s="446">
        <v>1590</v>
      </c>
      <c r="B1741" s="446" t="s">
        <v>346</v>
      </c>
      <c r="C1741" s="446" t="s">
        <v>700</v>
      </c>
      <c r="D1741" s="446" t="s">
        <v>701</v>
      </c>
      <c r="E1741" s="450" t="s">
        <v>1910</v>
      </c>
      <c r="F1741" s="449" t="s">
        <v>403</v>
      </c>
      <c r="G1741" s="450" t="s">
        <v>404</v>
      </c>
      <c r="H1741" s="450">
        <v>20</v>
      </c>
      <c r="I1741" s="450" t="s">
        <v>704</v>
      </c>
      <c r="J1741" s="459">
        <v>35</v>
      </c>
      <c r="K1741" s="460">
        <v>700</v>
      </c>
      <c r="L1741" s="463" t="s">
        <v>47</v>
      </c>
      <c r="M1741" s="463"/>
      <c r="N1741" s="463"/>
      <c r="O1741" s="462"/>
    </row>
    <row r="1742" hidden="1" customHeight="1" spans="1:15">
      <c r="A1742" s="446">
        <v>1591</v>
      </c>
      <c r="B1742" s="446" t="s">
        <v>346</v>
      </c>
      <c r="C1742" s="446" t="s">
        <v>700</v>
      </c>
      <c r="D1742" s="446" t="s">
        <v>701</v>
      </c>
      <c r="E1742" s="450" t="s">
        <v>1886</v>
      </c>
      <c r="F1742" s="449" t="s">
        <v>403</v>
      </c>
      <c r="G1742" s="450" t="s">
        <v>404</v>
      </c>
      <c r="H1742" s="450">
        <v>20</v>
      </c>
      <c r="I1742" s="450" t="s">
        <v>757</v>
      </c>
      <c r="J1742" s="459">
        <v>134.8</v>
      </c>
      <c r="K1742" s="460">
        <v>2696</v>
      </c>
      <c r="L1742" s="463" t="s">
        <v>47</v>
      </c>
      <c r="M1742" s="463"/>
      <c r="N1742" s="463"/>
      <c r="O1742" s="462"/>
    </row>
    <row r="1743" hidden="1" customHeight="1" spans="1:15">
      <c r="A1743" s="446">
        <v>1592</v>
      </c>
      <c r="B1743" s="446" t="s">
        <v>346</v>
      </c>
      <c r="C1743" s="446" t="s">
        <v>700</v>
      </c>
      <c r="D1743" s="446" t="s">
        <v>701</v>
      </c>
      <c r="E1743" s="450" t="s">
        <v>1911</v>
      </c>
      <c r="F1743" s="449" t="s">
        <v>403</v>
      </c>
      <c r="G1743" s="450" t="s">
        <v>404</v>
      </c>
      <c r="H1743" s="450">
        <v>30</v>
      </c>
      <c r="I1743" s="450" t="s">
        <v>757</v>
      </c>
      <c r="J1743" s="459">
        <v>82.5</v>
      </c>
      <c r="K1743" s="460">
        <v>2475</v>
      </c>
      <c r="L1743" s="463" t="s">
        <v>47</v>
      </c>
      <c r="M1743" s="463"/>
      <c r="N1743" s="463"/>
      <c r="O1743" s="462"/>
    </row>
    <row r="1744" hidden="1" customHeight="1" spans="1:15">
      <c r="A1744" s="446">
        <v>1593</v>
      </c>
      <c r="B1744" s="446" t="s">
        <v>346</v>
      </c>
      <c r="C1744" s="446" t="s">
        <v>700</v>
      </c>
      <c r="D1744" s="446" t="s">
        <v>701</v>
      </c>
      <c r="E1744" s="450" t="s">
        <v>1912</v>
      </c>
      <c r="F1744" s="449" t="s">
        <v>403</v>
      </c>
      <c r="G1744" s="450" t="s">
        <v>404</v>
      </c>
      <c r="H1744" s="450">
        <v>35</v>
      </c>
      <c r="I1744" s="450" t="s">
        <v>101</v>
      </c>
      <c r="J1744" s="459">
        <v>17.9</v>
      </c>
      <c r="K1744" s="460">
        <v>626.5</v>
      </c>
      <c r="L1744" s="463" t="s">
        <v>47</v>
      </c>
      <c r="M1744" s="463"/>
      <c r="N1744" s="463"/>
      <c r="O1744" s="462"/>
    </row>
    <row r="1745" hidden="1" customHeight="1" spans="1:15">
      <c r="A1745" s="446">
        <v>1594</v>
      </c>
      <c r="B1745" s="446" t="s">
        <v>346</v>
      </c>
      <c r="C1745" s="446" t="s">
        <v>700</v>
      </c>
      <c r="D1745" s="446" t="s">
        <v>701</v>
      </c>
      <c r="E1745" s="450" t="s">
        <v>1913</v>
      </c>
      <c r="F1745" s="449" t="s">
        <v>403</v>
      </c>
      <c r="G1745" s="450" t="s">
        <v>404</v>
      </c>
      <c r="H1745" s="450">
        <v>35</v>
      </c>
      <c r="I1745" s="450" t="s">
        <v>810</v>
      </c>
      <c r="J1745" s="459">
        <v>3.8</v>
      </c>
      <c r="K1745" s="460">
        <v>133</v>
      </c>
      <c r="L1745" s="463" t="s">
        <v>47</v>
      </c>
      <c r="M1745" s="463"/>
      <c r="N1745" s="463"/>
      <c r="O1745" s="462"/>
    </row>
    <row r="1746" hidden="1" customHeight="1" spans="1:15">
      <c r="A1746" s="446">
        <v>1595</v>
      </c>
      <c r="B1746" s="446" t="s">
        <v>346</v>
      </c>
      <c r="C1746" s="446" t="s">
        <v>700</v>
      </c>
      <c r="D1746" s="446" t="s">
        <v>701</v>
      </c>
      <c r="E1746" s="450" t="s">
        <v>1914</v>
      </c>
      <c r="F1746" s="449" t="s">
        <v>403</v>
      </c>
      <c r="G1746" s="450" t="s">
        <v>404</v>
      </c>
      <c r="H1746" s="450">
        <v>35</v>
      </c>
      <c r="I1746" s="450" t="s">
        <v>840</v>
      </c>
      <c r="J1746" s="459">
        <v>52.5</v>
      </c>
      <c r="K1746" s="460">
        <v>1837.5</v>
      </c>
      <c r="L1746" s="463" t="s">
        <v>47</v>
      </c>
      <c r="M1746" s="463"/>
      <c r="N1746" s="463"/>
      <c r="O1746" s="462"/>
    </row>
    <row r="1747" hidden="1" customHeight="1" spans="1:15">
      <c r="A1747" s="446">
        <v>1596</v>
      </c>
      <c r="B1747" s="446" t="s">
        <v>346</v>
      </c>
      <c r="C1747" s="446" t="s">
        <v>700</v>
      </c>
      <c r="D1747" s="446" t="s">
        <v>701</v>
      </c>
      <c r="E1747" s="450" t="s">
        <v>1915</v>
      </c>
      <c r="F1747" s="449" t="s">
        <v>403</v>
      </c>
      <c r="G1747" s="450" t="s">
        <v>404</v>
      </c>
      <c r="H1747" s="450">
        <v>35</v>
      </c>
      <c r="I1747" s="450" t="s">
        <v>840</v>
      </c>
      <c r="J1747" s="459">
        <v>35</v>
      </c>
      <c r="K1747" s="460">
        <v>1225</v>
      </c>
      <c r="L1747" s="463" t="s">
        <v>47</v>
      </c>
      <c r="M1747" s="463"/>
      <c r="N1747" s="463"/>
      <c r="O1747" s="462"/>
    </row>
    <row r="1748" hidden="1" customHeight="1" spans="1:15">
      <c r="A1748" s="446">
        <v>1597</v>
      </c>
      <c r="B1748" s="446" t="s">
        <v>346</v>
      </c>
      <c r="C1748" s="446" t="s">
        <v>700</v>
      </c>
      <c r="D1748" s="446" t="s">
        <v>701</v>
      </c>
      <c r="E1748" s="450" t="s">
        <v>1916</v>
      </c>
      <c r="F1748" s="449" t="s">
        <v>403</v>
      </c>
      <c r="G1748" s="450" t="s">
        <v>404</v>
      </c>
      <c r="H1748" s="450">
        <v>35</v>
      </c>
      <c r="I1748" s="450" t="s">
        <v>101</v>
      </c>
      <c r="J1748" s="459">
        <v>103.5</v>
      </c>
      <c r="K1748" s="460">
        <v>3622.5</v>
      </c>
      <c r="L1748" s="463" t="s">
        <v>47</v>
      </c>
      <c r="M1748" s="463"/>
      <c r="N1748" s="463"/>
      <c r="O1748" s="462"/>
    </row>
    <row r="1749" hidden="1" customHeight="1" spans="1:15">
      <c r="A1749" s="446">
        <v>1598</v>
      </c>
      <c r="B1749" s="446" t="s">
        <v>346</v>
      </c>
      <c r="C1749" s="446" t="s">
        <v>700</v>
      </c>
      <c r="D1749" s="446" t="s">
        <v>701</v>
      </c>
      <c r="E1749" s="450" t="s">
        <v>1917</v>
      </c>
      <c r="F1749" s="449" t="s">
        <v>403</v>
      </c>
      <c r="G1749" s="450" t="s">
        <v>404</v>
      </c>
      <c r="H1749" s="450">
        <v>35</v>
      </c>
      <c r="I1749" s="450" t="s">
        <v>101</v>
      </c>
      <c r="J1749" s="459">
        <v>30</v>
      </c>
      <c r="K1749" s="460">
        <v>1050</v>
      </c>
      <c r="L1749" s="463" t="s">
        <v>47</v>
      </c>
      <c r="M1749" s="463"/>
      <c r="N1749" s="463"/>
      <c r="O1749" s="462"/>
    </row>
    <row r="1750" hidden="1" customHeight="1" spans="1:15">
      <c r="A1750" s="446">
        <v>1599</v>
      </c>
      <c r="B1750" s="446" t="s">
        <v>346</v>
      </c>
      <c r="C1750" s="446" t="s">
        <v>700</v>
      </c>
      <c r="D1750" s="446" t="s">
        <v>701</v>
      </c>
      <c r="E1750" s="450" t="s">
        <v>1918</v>
      </c>
      <c r="F1750" s="449" t="s">
        <v>403</v>
      </c>
      <c r="G1750" s="450" t="s">
        <v>404</v>
      </c>
      <c r="H1750" s="450">
        <v>30</v>
      </c>
      <c r="I1750" s="450" t="s">
        <v>757</v>
      </c>
      <c r="J1750" s="459">
        <v>32</v>
      </c>
      <c r="K1750" s="460">
        <v>960</v>
      </c>
      <c r="L1750" s="463" t="s">
        <v>47</v>
      </c>
      <c r="M1750" s="463"/>
      <c r="N1750" s="463"/>
      <c r="O1750" s="462"/>
    </row>
    <row r="1751" hidden="1" customHeight="1" spans="1:15">
      <c r="A1751" s="446">
        <v>1600</v>
      </c>
      <c r="B1751" s="446" t="s">
        <v>346</v>
      </c>
      <c r="C1751" s="446" t="s">
        <v>700</v>
      </c>
      <c r="D1751" s="446" t="s">
        <v>701</v>
      </c>
      <c r="E1751" s="450" t="s">
        <v>1919</v>
      </c>
      <c r="F1751" s="449" t="s">
        <v>403</v>
      </c>
      <c r="G1751" s="450" t="s">
        <v>404</v>
      </c>
      <c r="H1751" s="450">
        <v>30</v>
      </c>
      <c r="I1751" s="450" t="s">
        <v>757</v>
      </c>
      <c r="J1751" s="459">
        <v>129</v>
      </c>
      <c r="K1751" s="460">
        <v>3870</v>
      </c>
      <c r="L1751" s="463" t="s">
        <v>47</v>
      </c>
      <c r="M1751" s="463"/>
      <c r="N1751" s="463"/>
      <c r="O1751" s="462"/>
    </row>
    <row r="1752" hidden="1" customHeight="1" spans="1:15">
      <c r="A1752" s="446">
        <v>1601</v>
      </c>
      <c r="B1752" s="446" t="s">
        <v>346</v>
      </c>
      <c r="C1752" s="446" t="s">
        <v>700</v>
      </c>
      <c r="D1752" s="446" t="s">
        <v>701</v>
      </c>
      <c r="E1752" s="450" t="s">
        <v>1920</v>
      </c>
      <c r="F1752" s="449" t="s">
        <v>403</v>
      </c>
      <c r="G1752" s="450" t="s">
        <v>404</v>
      </c>
      <c r="H1752" s="450">
        <v>30</v>
      </c>
      <c r="I1752" s="450" t="s">
        <v>757</v>
      </c>
      <c r="J1752" s="459">
        <v>6.4</v>
      </c>
      <c r="K1752" s="460">
        <v>192</v>
      </c>
      <c r="L1752" s="463" t="s">
        <v>47</v>
      </c>
      <c r="M1752" s="463"/>
      <c r="N1752" s="463"/>
      <c r="O1752" s="462"/>
    </row>
    <row r="1753" hidden="1" customHeight="1" spans="1:15">
      <c r="A1753" s="446">
        <v>1602</v>
      </c>
      <c r="B1753" s="446" t="s">
        <v>346</v>
      </c>
      <c r="C1753" s="446" t="s">
        <v>700</v>
      </c>
      <c r="D1753" s="446" t="s">
        <v>701</v>
      </c>
      <c r="E1753" s="450" t="s">
        <v>1921</v>
      </c>
      <c r="F1753" s="449" t="s">
        <v>403</v>
      </c>
      <c r="G1753" s="450" t="s">
        <v>404</v>
      </c>
      <c r="H1753" s="450">
        <v>30</v>
      </c>
      <c r="I1753" s="450" t="s">
        <v>101</v>
      </c>
      <c r="J1753" s="459">
        <v>59.2</v>
      </c>
      <c r="K1753" s="460">
        <v>1776</v>
      </c>
      <c r="L1753" s="463" t="s">
        <v>47</v>
      </c>
      <c r="M1753" s="463"/>
      <c r="N1753" s="463"/>
      <c r="O1753" s="462"/>
    </row>
    <row r="1754" hidden="1" customHeight="1" spans="1:15">
      <c r="A1754" s="446">
        <v>1603</v>
      </c>
      <c r="B1754" s="446" t="s">
        <v>346</v>
      </c>
      <c r="C1754" s="446" t="s">
        <v>700</v>
      </c>
      <c r="D1754" s="446" t="s">
        <v>701</v>
      </c>
      <c r="E1754" s="450" t="s">
        <v>1922</v>
      </c>
      <c r="F1754" s="449" t="s">
        <v>403</v>
      </c>
      <c r="G1754" s="450" t="s">
        <v>404</v>
      </c>
      <c r="H1754" s="450">
        <v>20</v>
      </c>
      <c r="I1754" s="450" t="s">
        <v>101</v>
      </c>
      <c r="J1754" s="459">
        <v>30.2</v>
      </c>
      <c r="K1754" s="460">
        <v>604</v>
      </c>
      <c r="L1754" s="463" t="s">
        <v>47</v>
      </c>
      <c r="M1754" s="463"/>
      <c r="N1754" s="463"/>
      <c r="O1754" s="462"/>
    </row>
    <row r="1755" hidden="1" customHeight="1" spans="1:15">
      <c r="A1755" s="446">
        <v>1604</v>
      </c>
      <c r="B1755" s="446" t="s">
        <v>346</v>
      </c>
      <c r="C1755" s="446" t="s">
        <v>700</v>
      </c>
      <c r="D1755" s="446" t="s">
        <v>701</v>
      </c>
      <c r="E1755" s="450" t="s">
        <v>1923</v>
      </c>
      <c r="F1755" s="449" t="s">
        <v>403</v>
      </c>
      <c r="G1755" s="450" t="s">
        <v>404</v>
      </c>
      <c r="H1755" s="450">
        <v>30</v>
      </c>
      <c r="I1755" s="450" t="s">
        <v>135</v>
      </c>
      <c r="J1755" s="459">
        <v>350</v>
      </c>
      <c r="K1755" s="460">
        <v>10500</v>
      </c>
      <c r="L1755" s="463" t="s">
        <v>47</v>
      </c>
      <c r="M1755" s="463"/>
      <c r="N1755" s="463"/>
      <c r="O1755" s="462"/>
    </row>
    <row r="1756" hidden="1" customHeight="1" spans="1:15">
      <c r="A1756" s="446">
        <v>1605</v>
      </c>
      <c r="B1756" s="446" t="s">
        <v>346</v>
      </c>
      <c r="C1756" s="446" t="s">
        <v>700</v>
      </c>
      <c r="D1756" s="446" t="s">
        <v>701</v>
      </c>
      <c r="E1756" s="450" t="s">
        <v>1924</v>
      </c>
      <c r="F1756" s="449" t="s">
        <v>403</v>
      </c>
      <c r="G1756" s="450" t="s">
        <v>404</v>
      </c>
      <c r="H1756" s="450">
        <v>10</v>
      </c>
      <c r="I1756" s="450" t="s">
        <v>101</v>
      </c>
      <c r="J1756" s="459">
        <v>163</v>
      </c>
      <c r="K1756" s="460">
        <v>1630</v>
      </c>
      <c r="L1756" s="463" t="s">
        <v>47</v>
      </c>
      <c r="M1756" s="463"/>
      <c r="N1756" s="463"/>
      <c r="O1756" s="462"/>
    </row>
    <row r="1757" hidden="1" customHeight="1" spans="1:15">
      <c r="A1757" s="446">
        <v>1606</v>
      </c>
      <c r="B1757" s="446" t="s">
        <v>346</v>
      </c>
      <c r="C1757" s="446" t="s">
        <v>700</v>
      </c>
      <c r="D1757" s="446" t="s">
        <v>701</v>
      </c>
      <c r="E1757" s="450" t="s">
        <v>1925</v>
      </c>
      <c r="F1757" s="449" t="s">
        <v>403</v>
      </c>
      <c r="G1757" s="450" t="s">
        <v>404</v>
      </c>
      <c r="H1757" s="450">
        <v>10</v>
      </c>
      <c r="I1757" s="450" t="s">
        <v>833</v>
      </c>
      <c r="J1757" s="459">
        <v>0.5</v>
      </c>
      <c r="K1757" s="460">
        <v>5</v>
      </c>
      <c r="L1757" s="463" t="s">
        <v>47</v>
      </c>
      <c r="M1757" s="463"/>
      <c r="N1757" s="463"/>
      <c r="O1757" s="462"/>
    </row>
    <row r="1758" hidden="1" customHeight="1" spans="1:15">
      <c r="A1758" s="446">
        <v>1607</v>
      </c>
      <c r="B1758" s="446" t="s">
        <v>346</v>
      </c>
      <c r="C1758" s="446" t="s">
        <v>700</v>
      </c>
      <c r="D1758" s="446" t="s">
        <v>701</v>
      </c>
      <c r="E1758" s="450" t="s">
        <v>1926</v>
      </c>
      <c r="F1758" s="449" t="s">
        <v>403</v>
      </c>
      <c r="G1758" s="450" t="s">
        <v>404</v>
      </c>
      <c r="H1758" s="450">
        <v>10</v>
      </c>
      <c r="I1758" s="450" t="s">
        <v>101</v>
      </c>
      <c r="J1758" s="459">
        <v>70.5</v>
      </c>
      <c r="K1758" s="460">
        <v>705</v>
      </c>
      <c r="L1758" s="463" t="s">
        <v>47</v>
      </c>
      <c r="M1758" s="463"/>
      <c r="N1758" s="463"/>
      <c r="O1758" s="462"/>
    </row>
    <row r="1759" hidden="1" customHeight="1" spans="1:15">
      <c r="A1759" s="446">
        <v>1608</v>
      </c>
      <c r="B1759" s="446" t="s">
        <v>346</v>
      </c>
      <c r="C1759" s="446" t="s">
        <v>700</v>
      </c>
      <c r="D1759" s="446" t="s">
        <v>701</v>
      </c>
      <c r="E1759" s="450" t="s">
        <v>1927</v>
      </c>
      <c r="F1759" s="449" t="s">
        <v>403</v>
      </c>
      <c r="G1759" s="450" t="s">
        <v>404</v>
      </c>
      <c r="H1759" s="450">
        <v>20</v>
      </c>
      <c r="I1759" s="450" t="s">
        <v>1928</v>
      </c>
      <c r="J1759" s="459">
        <v>16</v>
      </c>
      <c r="K1759" s="460">
        <v>320</v>
      </c>
      <c r="L1759" s="463" t="s">
        <v>47</v>
      </c>
      <c r="M1759" s="463"/>
      <c r="N1759" s="463"/>
      <c r="O1759" s="462"/>
    </row>
    <row r="1760" hidden="1" customHeight="1" spans="1:15">
      <c r="A1760" s="446">
        <v>1609</v>
      </c>
      <c r="B1760" s="446" t="s">
        <v>346</v>
      </c>
      <c r="C1760" s="446" t="s">
        <v>700</v>
      </c>
      <c r="D1760" s="446" t="s">
        <v>701</v>
      </c>
      <c r="E1760" s="450" t="s">
        <v>1929</v>
      </c>
      <c r="F1760" s="449" t="s">
        <v>403</v>
      </c>
      <c r="G1760" s="450" t="s">
        <v>404</v>
      </c>
      <c r="H1760" s="450">
        <v>25</v>
      </c>
      <c r="I1760" s="450" t="s">
        <v>757</v>
      </c>
      <c r="J1760" s="459">
        <v>30</v>
      </c>
      <c r="K1760" s="460">
        <v>750</v>
      </c>
      <c r="L1760" s="463" t="s">
        <v>47</v>
      </c>
      <c r="M1760" s="463"/>
      <c r="N1760" s="463"/>
      <c r="O1760" s="462"/>
    </row>
    <row r="1761" hidden="1" customHeight="1" spans="1:15">
      <c r="A1761" s="446">
        <v>1610</v>
      </c>
      <c r="B1761" s="446" t="s">
        <v>346</v>
      </c>
      <c r="C1761" s="446" t="s">
        <v>700</v>
      </c>
      <c r="D1761" s="446" t="s">
        <v>701</v>
      </c>
      <c r="E1761" s="450" t="s">
        <v>1930</v>
      </c>
      <c r="F1761" s="449" t="s">
        <v>403</v>
      </c>
      <c r="G1761" s="450" t="s">
        <v>404</v>
      </c>
      <c r="H1761" s="450">
        <v>25</v>
      </c>
      <c r="I1761" s="450" t="s">
        <v>101</v>
      </c>
      <c r="J1761" s="459">
        <v>34.6</v>
      </c>
      <c r="K1761" s="460">
        <v>865</v>
      </c>
      <c r="L1761" s="463" t="s">
        <v>47</v>
      </c>
      <c r="M1761" s="463"/>
      <c r="N1761" s="463"/>
      <c r="O1761" s="462"/>
    </row>
    <row r="1762" hidden="1" customHeight="1" spans="1:15">
      <c r="A1762" s="446">
        <v>1611</v>
      </c>
      <c r="B1762" s="446" t="s">
        <v>346</v>
      </c>
      <c r="C1762" s="446" t="s">
        <v>700</v>
      </c>
      <c r="D1762" s="446" t="s">
        <v>701</v>
      </c>
      <c r="E1762" s="450" t="s">
        <v>1931</v>
      </c>
      <c r="F1762" s="449" t="s">
        <v>403</v>
      </c>
      <c r="G1762" s="450" t="s">
        <v>404</v>
      </c>
      <c r="H1762" s="450">
        <v>20</v>
      </c>
      <c r="I1762" s="450" t="s">
        <v>1323</v>
      </c>
      <c r="J1762" s="459">
        <v>32</v>
      </c>
      <c r="K1762" s="460">
        <v>640</v>
      </c>
      <c r="L1762" s="463" t="s">
        <v>47</v>
      </c>
      <c r="M1762" s="463"/>
      <c r="N1762" s="463"/>
      <c r="O1762" s="462"/>
    </row>
    <row r="1763" hidden="1" customHeight="1" spans="1:15">
      <c r="A1763" s="446">
        <v>1612</v>
      </c>
      <c r="B1763" s="446" t="s">
        <v>346</v>
      </c>
      <c r="C1763" s="446" t="s">
        <v>700</v>
      </c>
      <c r="D1763" s="446" t="s">
        <v>701</v>
      </c>
      <c r="E1763" s="450" t="s">
        <v>1932</v>
      </c>
      <c r="F1763" s="449" t="s">
        <v>403</v>
      </c>
      <c r="G1763" s="450" t="s">
        <v>404</v>
      </c>
      <c r="H1763" s="450">
        <v>20</v>
      </c>
      <c r="I1763" s="450" t="s">
        <v>101</v>
      </c>
      <c r="J1763" s="459">
        <v>32.5</v>
      </c>
      <c r="K1763" s="460">
        <v>650</v>
      </c>
      <c r="L1763" s="463" t="s">
        <v>47</v>
      </c>
      <c r="M1763" s="463"/>
      <c r="N1763" s="463"/>
      <c r="O1763" s="462"/>
    </row>
    <row r="1764" hidden="1" customHeight="1" spans="1:15">
      <c r="A1764" s="446">
        <v>1613</v>
      </c>
      <c r="B1764" s="446" t="s">
        <v>346</v>
      </c>
      <c r="C1764" s="446" t="s">
        <v>700</v>
      </c>
      <c r="D1764" s="446" t="s">
        <v>701</v>
      </c>
      <c r="E1764" s="450" t="s">
        <v>1933</v>
      </c>
      <c r="F1764" s="449" t="s">
        <v>403</v>
      </c>
      <c r="G1764" s="450" t="s">
        <v>404</v>
      </c>
      <c r="H1764" s="450">
        <v>30</v>
      </c>
      <c r="I1764" s="450" t="s">
        <v>840</v>
      </c>
      <c r="J1764" s="459">
        <v>18</v>
      </c>
      <c r="K1764" s="460">
        <v>540</v>
      </c>
      <c r="L1764" s="463" t="s">
        <v>47</v>
      </c>
      <c r="M1764" s="463"/>
      <c r="N1764" s="463"/>
      <c r="O1764" s="462"/>
    </row>
    <row r="1765" hidden="1" customHeight="1" spans="1:15">
      <c r="A1765" s="446">
        <v>1614</v>
      </c>
      <c r="B1765" s="446" t="s">
        <v>346</v>
      </c>
      <c r="C1765" s="446" t="s">
        <v>700</v>
      </c>
      <c r="D1765" s="446" t="s">
        <v>701</v>
      </c>
      <c r="E1765" s="450" t="s">
        <v>1934</v>
      </c>
      <c r="F1765" s="449" t="s">
        <v>403</v>
      </c>
      <c r="G1765" s="450" t="s">
        <v>404</v>
      </c>
      <c r="H1765" s="450">
        <v>30</v>
      </c>
      <c r="I1765" s="450" t="s">
        <v>101</v>
      </c>
      <c r="J1765" s="459">
        <v>9</v>
      </c>
      <c r="K1765" s="460">
        <v>270</v>
      </c>
      <c r="L1765" s="463" t="s">
        <v>47</v>
      </c>
      <c r="M1765" s="463"/>
      <c r="N1765" s="463"/>
      <c r="O1765" s="462"/>
    </row>
    <row r="1766" hidden="1" customHeight="1" spans="1:15">
      <c r="A1766" s="446">
        <v>1615</v>
      </c>
      <c r="B1766" s="446" t="s">
        <v>346</v>
      </c>
      <c r="C1766" s="446" t="s">
        <v>700</v>
      </c>
      <c r="D1766" s="446" t="s">
        <v>701</v>
      </c>
      <c r="E1766" s="450" t="s">
        <v>1935</v>
      </c>
      <c r="F1766" s="449" t="s">
        <v>403</v>
      </c>
      <c r="G1766" s="450" t="s">
        <v>404</v>
      </c>
      <c r="H1766" s="450">
        <v>30</v>
      </c>
      <c r="I1766" s="450" t="s">
        <v>101</v>
      </c>
      <c r="J1766" s="459">
        <v>85</v>
      </c>
      <c r="K1766" s="460">
        <v>2550</v>
      </c>
      <c r="L1766" s="463" t="s">
        <v>47</v>
      </c>
      <c r="M1766" s="463"/>
      <c r="N1766" s="463"/>
      <c r="O1766" s="462"/>
    </row>
    <row r="1767" hidden="1" customHeight="1" spans="1:15">
      <c r="A1767" s="446">
        <v>1616</v>
      </c>
      <c r="B1767" s="446" t="s">
        <v>346</v>
      </c>
      <c r="C1767" s="446" t="s">
        <v>700</v>
      </c>
      <c r="D1767" s="446" t="s">
        <v>701</v>
      </c>
      <c r="E1767" s="450" t="s">
        <v>1936</v>
      </c>
      <c r="F1767" s="449" t="s">
        <v>403</v>
      </c>
      <c r="G1767" s="450" t="s">
        <v>404</v>
      </c>
      <c r="H1767" s="450">
        <v>30</v>
      </c>
      <c r="I1767" s="450" t="s">
        <v>98</v>
      </c>
      <c r="J1767" s="459">
        <v>25</v>
      </c>
      <c r="K1767" s="460">
        <v>750</v>
      </c>
      <c r="L1767" s="463" t="s">
        <v>47</v>
      </c>
      <c r="M1767" s="463"/>
      <c r="N1767" s="463"/>
      <c r="O1767" s="462"/>
    </row>
    <row r="1768" hidden="1" customHeight="1" spans="1:15">
      <c r="A1768" s="446">
        <v>1617</v>
      </c>
      <c r="B1768" s="446" t="s">
        <v>346</v>
      </c>
      <c r="C1768" s="446" t="s">
        <v>700</v>
      </c>
      <c r="D1768" s="446" t="s">
        <v>701</v>
      </c>
      <c r="E1768" s="450" t="s">
        <v>1937</v>
      </c>
      <c r="F1768" s="449" t="s">
        <v>403</v>
      </c>
      <c r="G1768" s="450" t="s">
        <v>404</v>
      </c>
      <c r="H1768" s="450">
        <v>20</v>
      </c>
      <c r="I1768" s="450" t="s">
        <v>101</v>
      </c>
      <c r="J1768" s="459">
        <v>440</v>
      </c>
      <c r="K1768" s="460">
        <v>8800</v>
      </c>
      <c r="L1768" s="463" t="s">
        <v>47</v>
      </c>
      <c r="M1768" s="463"/>
      <c r="N1768" s="463"/>
      <c r="O1768" s="462"/>
    </row>
    <row r="1769" hidden="1" customHeight="1" spans="1:15">
      <c r="A1769" s="446">
        <v>1618</v>
      </c>
      <c r="B1769" s="446" t="s">
        <v>346</v>
      </c>
      <c r="C1769" s="446" t="s">
        <v>700</v>
      </c>
      <c r="D1769" s="446" t="s">
        <v>701</v>
      </c>
      <c r="E1769" s="450" t="s">
        <v>1938</v>
      </c>
      <c r="F1769" s="449" t="s">
        <v>403</v>
      </c>
      <c r="G1769" s="450" t="s">
        <v>404</v>
      </c>
      <c r="H1769" s="450">
        <v>20</v>
      </c>
      <c r="I1769" s="450" t="s">
        <v>101</v>
      </c>
      <c r="J1769" s="459">
        <v>231</v>
      </c>
      <c r="K1769" s="460">
        <v>4620</v>
      </c>
      <c r="L1769" s="463" t="s">
        <v>47</v>
      </c>
      <c r="M1769" s="463"/>
      <c r="N1769" s="463"/>
      <c r="O1769" s="462"/>
    </row>
    <row r="1770" hidden="1" customHeight="1" spans="1:15">
      <c r="A1770" s="446">
        <v>1619</v>
      </c>
      <c r="B1770" s="446" t="s">
        <v>346</v>
      </c>
      <c r="C1770" s="446" t="s">
        <v>700</v>
      </c>
      <c r="D1770" s="446" t="s">
        <v>701</v>
      </c>
      <c r="E1770" s="450" t="s">
        <v>1939</v>
      </c>
      <c r="F1770" s="449" t="s">
        <v>403</v>
      </c>
      <c r="G1770" s="450" t="s">
        <v>404</v>
      </c>
      <c r="H1770" s="450">
        <v>20</v>
      </c>
      <c r="I1770" s="450" t="s">
        <v>101</v>
      </c>
      <c r="J1770" s="459">
        <v>14.3</v>
      </c>
      <c r="K1770" s="460">
        <v>286</v>
      </c>
      <c r="L1770" s="463" t="s">
        <v>47</v>
      </c>
      <c r="M1770" s="463"/>
      <c r="N1770" s="463"/>
      <c r="O1770" s="462"/>
    </row>
    <row r="1771" hidden="1" customHeight="1" spans="1:15">
      <c r="A1771" s="446">
        <v>1620</v>
      </c>
      <c r="B1771" s="446" t="s">
        <v>346</v>
      </c>
      <c r="C1771" s="446" t="s">
        <v>700</v>
      </c>
      <c r="D1771" s="446" t="s">
        <v>701</v>
      </c>
      <c r="E1771" s="450" t="s">
        <v>1940</v>
      </c>
      <c r="F1771" s="449" t="s">
        <v>403</v>
      </c>
      <c r="G1771" s="450" t="s">
        <v>404</v>
      </c>
      <c r="H1771" s="450">
        <v>25</v>
      </c>
      <c r="I1771" s="450" t="s">
        <v>135</v>
      </c>
      <c r="J1771" s="459">
        <v>45</v>
      </c>
      <c r="K1771" s="460">
        <v>1125</v>
      </c>
      <c r="L1771" s="463" t="s">
        <v>47</v>
      </c>
      <c r="M1771" s="463"/>
      <c r="N1771" s="463"/>
      <c r="O1771" s="462"/>
    </row>
    <row r="1772" hidden="1" customHeight="1" spans="1:15">
      <c r="A1772" s="446">
        <v>1621</v>
      </c>
      <c r="B1772" s="446" t="s">
        <v>346</v>
      </c>
      <c r="C1772" s="446" t="s">
        <v>700</v>
      </c>
      <c r="D1772" s="446" t="s">
        <v>701</v>
      </c>
      <c r="E1772" s="450" t="s">
        <v>1941</v>
      </c>
      <c r="F1772" s="449" t="s">
        <v>403</v>
      </c>
      <c r="G1772" s="450" t="s">
        <v>404</v>
      </c>
      <c r="H1772" s="450">
        <v>25</v>
      </c>
      <c r="I1772" s="450" t="s">
        <v>101</v>
      </c>
      <c r="J1772" s="459">
        <v>48.6</v>
      </c>
      <c r="K1772" s="460">
        <v>1215</v>
      </c>
      <c r="L1772" s="463" t="s">
        <v>47</v>
      </c>
      <c r="M1772" s="463"/>
      <c r="N1772" s="463"/>
      <c r="O1772" s="462"/>
    </row>
    <row r="1773" hidden="1" customHeight="1" spans="1:15">
      <c r="A1773" s="446">
        <v>1622</v>
      </c>
      <c r="B1773" s="446" t="s">
        <v>346</v>
      </c>
      <c r="C1773" s="446" t="s">
        <v>700</v>
      </c>
      <c r="D1773" s="446" t="s">
        <v>701</v>
      </c>
      <c r="E1773" s="450" t="s">
        <v>1942</v>
      </c>
      <c r="F1773" s="449" t="s">
        <v>403</v>
      </c>
      <c r="G1773" s="450" t="s">
        <v>404</v>
      </c>
      <c r="H1773" s="450">
        <v>50</v>
      </c>
      <c r="I1773" s="450" t="s">
        <v>70</v>
      </c>
      <c r="J1773" s="459">
        <v>439</v>
      </c>
      <c r="K1773" s="460">
        <v>21950</v>
      </c>
      <c r="L1773" s="463" t="s">
        <v>47</v>
      </c>
      <c r="M1773" s="463"/>
      <c r="N1773" s="463"/>
      <c r="O1773" s="462"/>
    </row>
    <row r="1774" hidden="1" customHeight="1" spans="1:15">
      <c r="A1774" s="446">
        <v>1623</v>
      </c>
      <c r="B1774" s="446" t="s">
        <v>346</v>
      </c>
      <c r="C1774" s="446" t="s">
        <v>700</v>
      </c>
      <c r="D1774" s="446" t="s">
        <v>701</v>
      </c>
      <c r="E1774" s="450" t="s">
        <v>1943</v>
      </c>
      <c r="F1774" s="449" t="s">
        <v>403</v>
      </c>
      <c r="G1774" s="450" t="s">
        <v>404</v>
      </c>
      <c r="H1774" s="450">
        <v>30</v>
      </c>
      <c r="I1774" s="450" t="s">
        <v>70</v>
      </c>
      <c r="J1774" s="459">
        <v>150</v>
      </c>
      <c r="K1774" s="460">
        <v>4500</v>
      </c>
      <c r="L1774" s="463" t="s">
        <v>47</v>
      </c>
      <c r="M1774" s="463"/>
      <c r="N1774" s="463"/>
      <c r="O1774" s="462"/>
    </row>
    <row r="1775" hidden="1" customHeight="1" spans="1:15">
      <c r="A1775" s="446">
        <v>1624</v>
      </c>
      <c r="B1775" s="446" t="s">
        <v>346</v>
      </c>
      <c r="C1775" s="446" t="s">
        <v>700</v>
      </c>
      <c r="D1775" s="446" t="s">
        <v>701</v>
      </c>
      <c r="E1775" s="450" t="s">
        <v>1944</v>
      </c>
      <c r="F1775" s="449" t="s">
        <v>403</v>
      </c>
      <c r="G1775" s="450" t="s">
        <v>404</v>
      </c>
      <c r="H1775" s="450">
        <v>30</v>
      </c>
      <c r="I1775" s="450" t="s">
        <v>101</v>
      </c>
      <c r="J1775" s="459">
        <v>13</v>
      </c>
      <c r="K1775" s="460">
        <v>390</v>
      </c>
      <c r="L1775" s="463" t="s">
        <v>47</v>
      </c>
      <c r="M1775" s="463"/>
      <c r="N1775" s="463"/>
      <c r="O1775" s="462"/>
    </row>
    <row r="1776" hidden="1" customHeight="1" spans="1:15">
      <c r="A1776" s="446">
        <v>1625</v>
      </c>
      <c r="B1776" s="446" t="s">
        <v>346</v>
      </c>
      <c r="C1776" s="446" t="s">
        <v>700</v>
      </c>
      <c r="D1776" s="446" t="s">
        <v>701</v>
      </c>
      <c r="E1776" s="450" t="s">
        <v>1945</v>
      </c>
      <c r="F1776" s="449" t="s">
        <v>403</v>
      </c>
      <c r="G1776" s="450" t="s">
        <v>404</v>
      </c>
      <c r="H1776" s="450">
        <v>20</v>
      </c>
      <c r="I1776" s="450" t="s">
        <v>101</v>
      </c>
      <c r="J1776" s="459">
        <v>350</v>
      </c>
      <c r="K1776" s="460">
        <v>7000</v>
      </c>
      <c r="L1776" s="463" t="s">
        <v>47</v>
      </c>
      <c r="M1776" s="463"/>
      <c r="N1776" s="463"/>
      <c r="O1776" s="462"/>
    </row>
    <row r="1777" hidden="1" customHeight="1" spans="1:15">
      <c r="A1777" s="446">
        <v>1626</v>
      </c>
      <c r="B1777" s="446" t="s">
        <v>346</v>
      </c>
      <c r="C1777" s="446" t="s">
        <v>700</v>
      </c>
      <c r="D1777" s="446" t="s">
        <v>701</v>
      </c>
      <c r="E1777" s="450" t="s">
        <v>1946</v>
      </c>
      <c r="F1777" s="449" t="s">
        <v>403</v>
      </c>
      <c r="G1777" s="450" t="s">
        <v>404</v>
      </c>
      <c r="H1777" s="450">
        <v>30</v>
      </c>
      <c r="I1777" s="450" t="s">
        <v>1947</v>
      </c>
      <c r="J1777" s="459">
        <v>25</v>
      </c>
      <c r="K1777" s="460">
        <v>750</v>
      </c>
      <c r="L1777" s="463" t="s">
        <v>47</v>
      </c>
      <c r="M1777" s="463"/>
      <c r="N1777" s="463"/>
      <c r="O1777" s="462"/>
    </row>
    <row r="1778" hidden="1" customHeight="1" spans="1:15">
      <c r="A1778" s="446">
        <v>1627</v>
      </c>
      <c r="B1778" s="446" t="s">
        <v>346</v>
      </c>
      <c r="C1778" s="446" t="s">
        <v>700</v>
      </c>
      <c r="D1778" s="446" t="s">
        <v>701</v>
      </c>
      <c r="E1778" s="450" t="s">
        <v>1948</v>
      </c>
      <c r="F1778" s="449" t="s">
        <v>403</v>
      </c>
      <c r="G1778" s="450" t="s">
        <v>404</v>
      </c>
      <c r="H1778" s="450">
        <v>10</v>
      </c>
      <c r="I1778" s="450" t="s">
        <v>101</v>
      </c>
      <c r="J1778" s="459">
        <v>440</v>
      </c>
      <c r="K1778" s="460">
        <v>4400</v>
      </c>
      <c r="L1778" s="463" t="s">
        <v>47</v>
      </c>
      <c r="M1778" s="463"/>
      <c r="N1778" s="463"/>
      <c r="O1778" s="462"/>
    </row>
    <row r="1779" hidden="1" customHeight="1" spans="1:15">
      <c r="A1779" s="446">
        <v>1628</v>
      </c>
      <c r="B1779" s="446" t="s">
        <v>346</v>
      </c>
      <c r="C1779" s="446" t="s">
        <v>700</v>
      </c>
      <c r="D1779" s="446" t="s">
        <v>701</v>
      </c>
      <c r="E1779" s="450" t="s">
        <v>1949</v>
      </c>
      <c r="F1779" s="449" t="s">
        <v>403</v>
      </c>
      <c r="G1779" s="450" t="s">
        <v>404</v>
      </c>
      <c r="H1779" s="450">
        <v>30</v>
      </c>
      <c r="I1779" s="450" t="s">
        <v>810</v>
      </c>
      <c r="J1779" s="459">
        <v>29.6</v>
      </c>
      <c r="K1779" s="460">
        <v>888</v>
      </c>
      <c r="L1779" s="463" t="s">
        <v>47</v>
      </c>
      <c r="M1779" s="463"/>
      <c r="N1779" s="463"/>
      <c r="O1779" s="462"/>
    </row>
    <row r="1780" hidden="1" customHeight="1" spans="1:15">
      <c r="A1780" s="446">
        <v>1629</v>
      </c>
      <c r="B1780" s="446" t="s">
        <v>346</v>
      </c>
      <c r="C1780" s="446" t="s">
        <v>700</v>
      </c>
      <c r="D1780" s="446" t="s">
        <v>701</v>
      </c>
      <c r="E1780" s="450" t="s">
        <v>1950</v>
      </c>
      <c r="F1780" s="449" t="s">
        <v>403</v>
      </c>
      <c r="G1780" s="450" t="s">
        <v>404</v>
      </c>
      <c r="H1780" s="450">
        <v>25</v>
      </c>
      <c r="I1780" s="450" t="s">
        <v>863</v>
      </c>
      <c r="J1780" s="459">
        <v>9</v>
      </c>
      <c r="K1780" s="460">
        <v>225</v>
      </c>
      <c r="L1780" s="463" t="s">
        <v>47</v>
      </c>
      <c r="M1780" s="463"/>
      <c r="N1780" s="463"/>
      <c r="O1780" s="462"/>
    </row>
    <row r="1781" hidden="1" customHeight="1" spans="1:15">
      <c r="A1781" s="446">
        <v>1630</v>
      </c>
      <c r="B1781" s="446" t="s">
        <v>346</v>
      </c>
      <c r="C1781" s="446" t="s">
        <v>700</v>
      </c>
      <c r="D1781" s="446" t="s">
        <v>701</v>
      </c>
      <c r="E1781" s="450" t="s">
        <v>1951</v>
      </c>
      <c r="F1781" s="449" t="s">
        <v>403</v>
      </c>
      <c r="G1781" s="450" t="s">
        <v>404</v>
      </c>
      <c r="H1781" s="450">
        <v>25</v>
      </c>
      <c r="I1781" s="450" t="s">
        <v>704</v>
      </c>
      <c r="J1781" s="459">
        <v>39.2</v>
      </c>
      <c r="K1781" s="460">
        <v>980</v>
      </c>
      <c r="L1781" s="463" t="s">
        <v>47</v>
      </c>
      <c r="M1781" s="463"/>
      <c r="N1781" s="463"/>
      <c r="O1781" s="462"/>
    </row>
    <row r="1782" hidden="1" customHeight="1" spans="1:15">
      <c r="A1782" s="446">
        <v>1631</v>
      </c>
      <c r="B1782" s="446" t="s">
        <v>346</v>
      </c>
      <c r="C1782" s="446" t="s">
        <v>700</v>
      </c>
      <c r="D1782" s="446" t="s">
        <v>701</v>
      </c>
      <c r="E1782" s="450" t="s">
        <v>1952</v>
      </c>
      <c r="F1782" s="449" t="s">
        <v>403</v>
      </c>
      <c r="G1782" s="450" t="s">
        <v>404</v>
      </c>
      <c r="H1782" s="450">
        <v>30</v>
      </c>
      <c r="I1782" s="450" t="s">
        <v>703</v>
      </c>
      <c r="J1782" s="459">
        <v>9</v>
      </c>
      <c r="K1782" s="460">
        <v>270</v>
      </c>
      <c r="L1782" s="463" t="s">
        <v>47</v>
      </c>
      <c r="M1782" s="463"/>
      <c r="N1782" s="463"/>
      <c r="O1782" s="462"/>
    </row>
    <row r="1783" hidden="1" customHeight="1" spans="1:15">
      <c r="A1783" s="446">
        <v>1632</v>
      </c>
      <c r="B1783" s="446" t="s">
        <v>346</v>
      </c>
      <c r="C1783" s="446" t="s">
        <v>700</v>
      </c>
      <c r="D1783" s="446" t="s">
        <v>701</v>
      </c>
      <c r="E1783" s="450" t="s">
        <v>1953</v>
      </c>
      <c r="F1783" s="449" t="s">
        <v>403</v>
      </c>
      <c r="G1783" s="450" t="s">
        <v>404</v>
      </c>
      <c r="H1783" s="450">
        <v>30</v>
      </c>
      <c r="I1783" s="450" t="s">
        <v>101</v>
      </c>
      <c r="J1783" s="459">
        <v>32</v>
      </c>
      <c r="K1783" s="460">
        <v>960</v>
      </c>
      <c r="L1783" s="463" t="s">
        <v>47</v>
      </c>
      <c r="M1783" s="463"/>
      <c r="N1783" s="463"/>
      <c r="O1783" s="462"/>
    </row>
    <row r="1784" hidden="1" customHeight="1" spans="1:15">
      <c r="A1784" s="446">
        <v>1633</v>
      </c>
      <c r="B1784" s="446" t="s">
        <v>346</v>
      </c>
      <c r="C1784" s="446" t="s">
        <v>700</v>
      </c>
      <c r="D1784" s="446" t="s">
        <v>701</v>
      </c>
      <c r="E1784" s="450" t="s">
        <v>1954</v>
      </c>
      <c r="F1784" s="449" t="s">
        <v>403</v>
      </c>
      <c r="G1784" s="450" t="s">
        <v>404</v>
      </c>
      <c r="H1784" s="450">
        <v>30</v>
      </c>
      <c r="I1784" s="450" t="s">
        <v>840</v>
      </c>
      <c r="J1784" s="459">
        <v>28</v>
      </c>
      <c r="K1784" s="460">
        <v>840</v>
      </c>
      <c r="L1784" s="463" t="s">
        <v>47</v>
      </c>
      <c r="M1784" s="463"/>
      <c r="N1784" s="463"/>
      <c r="O1784" s="462"/>
    </row>
    <row r="1785" hidden="1" customHeight="1" spans="1:15">
      <c r="A1785" s="446">
        <v>1634</v>
      </c>
      <c r="B1785" s="446" t="s">
        <v>346</v>
      </c>
      <c r="C1785" s="446" t="s">
        <v>700</v>
      </c>
      <c r="D1785" s="446" t="s">
        <v>701</v>
      </c>
      <c r="E1785" s="450" t="s">
        <v>1955</v>
      </c>
      <c r="F1785" s="449" t="s">
        <v>403</v>
      </c>
      <c r="G1785" s="450" t="s">
        <v>404</v>
      </c>
      <c r="H1785" s="450">
        <v>5</v>
      </c>
      <c r="I1785" s="450" t="s">
        <v>840</v>
      </c>
      <c r="J1785" s="459">
        <v>185</v>
      </c>
      <c r="K1785" s="460">
        <v>925</v>
      </c>
      <c r="L1785" s="463" t="s">
        <v>47</v>
      </c>
      <c r="M1785" s="463"/>
      <c r="N1785" s="463"/>
      <c r="O1785" s="462"/>
    </row>
    <row r="1786" hidden="1" customHeight="1" spans="1:15">
      <c r="A1786" s="446">
        <v>1635</v>
      </c>
      <c r="B1786" s="446" t="s">
        <v>346</v>
      </c>
      <c r="C1786" s="446" t="s">
        <v>700</v>
      </c>
      <c r="D1786" s="446" t="s">
        <v>701</v>
      </c>
      <c r="E1786" s="450" t="s">
        <v>1956</v>
      </c>
      <c r="F1786" s="449" t="s">
        <v>403</v>
      </c>
      <c r="G1786" s="450" t="s">
        <v>404</v>
      </c>
      <c r="H1786" s="450">
        <v>6</v>
      </c>
      <c r="I1786" s="450" t="s">
        <v>840</v>
      </c>
      <c r="J1786" s="459">
        <v>55</v>
      </c>
      <c r="K1786" s="460">
        <v>330</v>
      </c>
      <c r="L1786" s="463" t="s">
        <v>47</v>
      </c>
      <c r="M1786" s="463"/>
      <c r="N1786" s="463"/>
      <c r="O1786" s="462"/>
    </row>
    <row r="1787" hidden="1" customHeight="1" spans="1:15">
      <c r="A1787" s="446">
        <v>1636</v>
      </c>
      <c r="B1787" s="446" t="s">
        <v>346</v>
      </c>
      <c r="C1787" s="446" t="s">
        <v>700</v>
      </c>
      <c r="D1787" s="446" t="s">
        <v>701</v>
      </c>
      <c r="E1787" s="450" t="s">
        <v>1957</v>
      </c>
      <c r="F1787" s="449" t="s">
        <v>403</v>
      </c>
      <c r="G1787" s="450" t="s">
        <v>404</v>
      </c>
      <c r="H1787" s="450">
        <v>6</v>
      </c>
      <c r="I1787" s="450" t="s">
        <v>840</v>
      </c>
      <c r="J1787" s="459">
        <v>200</v>
      </c>
      <c r="K1787" s="460">
        <v>1200</v>
      </c>
      <c r="L1787" s="463" t="s">
        <v>47</v>
      </c>
      <c r="M1787" s="463"/>
      <c r="N1787" s="463"/>
      <c r="O1787" s="462"/>
    </row>
    <row r="1788" hidden="1" customHeight="1" spans="1:15">
      <c r="A1788" s="446">
        <v>1637</v>
      </c>
      <c r="B1788" s="446" t="s">
        <v>346</v>
      </c>
      <c r="C1788" s="446" t="s">
        <v>700</v>
      </c>
      <c r="D1788" s="446" t="s">
        <v>701</v>
      </c>
      <c r="E1788" s="450" t="s">
        <v>1958</v>
      </c>
      <c r="F1788" s="449" t="s">
        <v>403</v>
      </c>
      <c r="G1788" s="450" t="s">
        <v>404</v>
      </c>
      <c r="H1788" s="450">
        <v>5</v>
      </c>
      <c r="I1788" s="450" t="s">
        <v>840</v>
      </c>
      <c r="J1788" s="459">
        <v>185</v>
      </c>
      <c r="K1788" s="460">
        <v>925</v>
      </c>
      <c r="L1788" s="463" t="s">
        <v>47</v>
      </c>
      <c r="M1788" s="463"/>
      <c r="N1788" s="463"/>
      <c r="O1788" s="462"/>
    </row>
    <row r="1789" hidden="1" customHeight="1" spans="1:15">
      <c r="A1789" s="446">
        <v>1638</v>
      </c>
      <c r="B1789" s="446" t="s">
        <v>346</v>
      </c>
      <c r="C1789" s="446" t="s">
        <v>700</v>
      </c>
      <c r="D1789" s="446" t="s">
        <v>701</v>
      </c>
      <c r="E1789" s="450" t="s">
        <v>1959</v>
      </c>
      <c r="F1789" s="449" t="s">
        <v>403</v>
      </c>
      <c r="G1789" s="450" t="s">
        <v>404</v>
      </c>
      <c r="H1789" s="450">
        <v>5</v>
      </c>
      <c r="I1789" s="450" t="s">
        <v>840</v>
      </c>
      <c r="J1789" s="459">
        <v>130</v>
      </c>
      <c r="K1789" s="460">
        <v>650</v>
      </c>
      <c r="L1789" s="463" t="s">
        <v>47</v>
      </c>
      <c r="M1789" s="463"/>
      <c r="N1789" s="463"/>
      <c r="O1789" s="462"/>
    </row>
    <row r="1790" hidden="1" customHeight="1" spans="1:15">
      <c r="A1790" s="446">
        <v>1639</v>
      </c>
      <c r="B1790" s="446" t="s">
        <v>346</v>
      </c>
      <c r="C1790" s="446" t="s">
        <v>700</v>
      </c>
      <c r="D1790" s="446" t="s">
        <v>701</v>
      </c>
      <c r="E1790" s="450" t="s">
        <v>1960</v>
      </c>
      <c r="F1790" s="449" t="s">
        <v>403</v>
      </c>
      <c r="G1790" s="450" t="s">
        <v>404</v>
      </c>
      <c r="H1790" s="450">
        <v>5</v>
      </c>
      <c r="I1790" s="450" t="s">
        <v>840</v>
      </c>
      <c r="J1790" s="459">
        <v>145</v>
      </c>
      <c r="K1790" s="460">
        <v>725</v>
      </c>
      <c r="L1790" s="463" t="s">
        <v>47</v>
      </c>
      <c r="M1790" s="463"/>
      <c r="N1790" s="463"/>
      <c r="O1790" s="462"/>
    </row>
    <row r="1791" hidden="1" customHeight="1" spans="1:15">
      <c r="A1791" s="446">
        <v>1640</v>
      </c>
      <c r="B1791" s="446" t="s">
        <v>346</v>
      </c>
      <c r="C1791" s="446" t="s">
        <v>700</v>
      </c>
      <c r="D1791" s="446" t="s">
        <v>701</v>
      </c>
      <c r="E1791" s="450" t="s">
        <v>1961</v>
      </c>
      <c r="F1791" s="449" t="s">
        <v>403</v>
      </c>
      <c r="G1791" s="450" t="s">
        <v>404</v>
      </c>
      <c r="H1791" s="450">
        <v>5</v>
      </c>
      <c r="I1791" s="450" t="s">
        <v>703</v>
      </c>
      <c r="J1791" s="459">
        <v>128.4</v>
      </c>
      <c r="K1791" s="460">
        <v>642</v>
      </c>
      <c r="L1791" s="463" t="s">
        <v>47</v>
      </c>
      <c r="M1791" s="463"/>
      <c r="N1791" s="463"/>
      <c r="O1791" s="462"/>
    </row>
    <row r="1792" hidden="1" customHeight="1" spans="1:15">
      <c r="A1792" s="446">
        <v>1641</v>
      </c>
      <c r="B1792" s="446" t="s">
        <v>346</v>
      </c>
      <c r="C1792" s="446" t="s">
        <v>700</v>
      </c>
      <c r="D1792" s="446" t="s">
        <v>701</v>
      </c>
      <c r="E1792" s="450" t="s">
        <v>1962</v>
      </c>
      <c r="F1792" s="449" t="s">
        <v>403</v>
      </c>
      <c r="G1792" s="450" t="s">
        <v>404</v>
      </c>
      <c r="H1792" s="450">
        <v>5</v>
      </c>
      <c r="I1792" s="450" t="s">
        <v>840</v>
      </c>
      <c r="J1792" s="459">
        <v>350</v>
      </c>
      <c r="K1792" s="460">
        <v>1750</v>
      </c>
      <c r="L1792" s="463" t="s">
        <v>47</v>
      </c>
      <c r="M1792" s="463"/>
      <c r="N1792" s="463"/>
      <c r="O1792" s="462"/>
    </row>
    <row r="1793" hidden="1" customHeight="1" spans="1:15">
      <c r="A1793" s="446">
        <v>1642</v>
      </c>
      <c r="B1793" s="446" t="s">
        <v>346</v>
      </c>
      <c r="C1793" s="446" t="s">
        <v>700</v>
      </c>
      <c r="D1793" s="446" t="s">
        <v>701</v>
      </c>
      <c r="E1793" s="450" t="s">
        <v>1963</v>
      </c>
      <c r="F1793" s="449" t="s">
        <v>403</v>
      </c>
      <c r="G1793" s="450" t="s">
        <v>404</v>
      </c>
      <c r="H1793" s="450">
        <v>6</v>
      </c>
      <c r="I1793" s="450" t="s">
        <v>840</v>
      </c>
      <c r="J1793" s="459">
        <v>563</v>
      </c>
      <c r="K1793" s="460">
        <v>3378</v>
      </c>
      <c r="L1793" s="463" t="s">
        <v>47</v>
      </c>
      <c r="M1793" s="463"/>
      <c r="N1793" s="463"/>
      <c r="O1793" s="462"/>
    </row>
    <row r="1794" hidden="1" customHeight="1" spans="1:15">
      <c r="A1794" s="446">
        <v>1643</v>
      </c>
      <c r="B1794" s="446" t="s">
        <v>346</v>
      </c>
      <c r="C1794" s="446" t="s">
        <v>700</v>
      </c>
      <c r="D1794" s="446" t="s">
        <v>701</v>
      </c>
      <c r="E1794" s="450" t="s">
        <v>1964</v>
      </c>
      <c r="F1794" s="449" t="s">
        <v>403</v>
      </c>
      <c r="G1794" s="450" t="s">
        <v>404</v>
      </c>
      <c r="H1794" s="450">
        <v>3</v>
      </c>
      <c r="I1794" s="450" t="s">
        <v>840</v>
      </c>
      <c r="J1794" s="459">
        <v>200</v>
      </c>
      <c r="K1794" s="460">
        <v>600</v>
      </c>
      <c r="L1794" s="463" t="s">
        <v>47</v>
      </c>
      <c r="M1794" s="463"/>
      <c r="N1794" s="463"/>
      <c r="O1794" s="462"/>
    </row>
    <row r="1795" hidden="1" customHeight="1" spans="1:15">
      <c r="A1795" s="446">
        <v>1644</v>
      </c>
      <c r="B1795" s="446" t="s">
        <v>346</v>
      </c>
      <c r="C1795" s="446" t="s">
        <v>700</v>
      </c>
      <c r="D1795" s="446" t="s">
        <v>701</v>
      </c>
      <c r="E1795" s="450" t="s">
        <v>1965</v>
      </c>
      <c r="F1795" s="449" t="s">
        <v>403</v>
      </c>
      <c r="G1795" s="450" t="s">
        <v>404</v>
      </c>
      <c r="H1795" s="450">
        <v>3</v>
      </c>
      <c r="I1795" s="450" t="s">
        <v>840</v>
      </c>
      <c r="J1795" s="459">
        <v>5</v>
      </c>
      <c r="K1795" s="460">
        <v>15</v>
      </c>
      <c r="L1795" s="463" t="s">
        <v>47</v>
      </c>
      <c r="M1795" s="463"/>
      <c r="N1795" s="463"/>
      <c r="O1795" s="462"/>
    </row>
    <row r="1796" hidden="1" customHeight="1" spans="1:15">
      <c r="A1796" s="446">
        <v>1645</v>
      </c>
      <c r="B1796" s="446" t="s">
        <v>346</v>
      </c>
      <c r="C1796" s="446" t="s">
        <v>700</v>
      </c>
      <c r="D1796" s="446" t="s">
        <v>701</v>
      </c>
      <c r="E1796" s="450" t="s">
        <v>1966</v>
      </c>
      <c r="F1796" s="449" t="s">
        <v>403</v>
      </c>
      <c r="G1796" s="450" t="s">
        <v>404</v>
      </c>
      <c r="H1796" s="450">
        <v>3</v>
      </c>
      <c r="I1796" s="450" t="s">
        <v>840</v>
      </c>
      <c r="J1796" s="459">
        <v>12</v>
      </c>
      <c r="K1796" s="460">
        <v>36</v>
      </c>
      <c r="L1796" s="463" t="s">
        <v>47</v>
      </c>
      <c r="M1796" s="463"/>
      <c r="N1796" s="463"/>
      <c r="O1796" s="462"/>
    </row>
    <row r="1797" hidden="1" customHeight="1" spans="1:15">
      <c r="A1797" s="446">
        <v>1646</v>
      </c>
      <c r="B1797" s="446" t="s">
        <v>346</v>
      </c>
      <c r="C1797" s="446" t="s">
        <v>700</v>
      </c>
      <c r="D1797" s="446" t="s">
        <v>701</v>
      </c>
      <c r="E1797" s="450" t="s">
        <v>1063</v>
      </c>
      <c r="F1797" s="449" t="s">
        <v>403</v>
      </c>
      <c r="G1797" s="450" t="s">
        <v>404</v>
      </c>
      <c r="H1797" s="450">
        <v>3</v>
      </c>
      <c r="I1797" s="450" t="s">
        <v>1064</v>
      </c>
      <c r="J1797" s="459">
        <v>125</v>
      </c>
      <c r="K1797" s="460">
        <v>375</v>
      </c>
      <c r="L1797" s="463" t="s">
        <v>47</v>
      </c>
      <c r="M1797" s="463"/>
      <c r="N1797" s="463"/>
      <c r="O1797" s="462"/>
    </row>
    <row r="1798" hidden="1" customHeight="1" spans="1:15">
      <c r="A1798" s="446">
        <v>1647</v>
      </c>
      <c r="B1798" s="446" t="s">
        <v>346</v>
      </c>
      <c r="C1798" s="446" t="s">
        <v>700</v>
      </c>
      <c r="D1798" s="446" t="s">
        <v>701</v>
      </c>
      <c r="E1798" s="450" t="s">
        <v>1967</v>
      </c>
      <c r="F1798" s="449" t="s">
        <v>403</v>
      </c>
      <c r="G1798" s="450" t="s">
        <v>404</v>
      </c>
      <c r="H1798" s="450">
        <v>3</v>
      </c>
      <c r="I1798" s="450" t="s">
        <v>1064</v>
      </c>
      <c r="J1798" s="459">
        <v>350</v>
      </c>
      <c r="K1798" s="460">
        <v>1050</v>
      </c>
      <c r="L1798" s="463" t="s">
        <v>47</v>
      </c>
      <c r="M1798" s="463"/>
      <c r="N1798" s="463"/>
      <c r="O1798" s="462"/>
    </row>
    <row r="1799" hidden="1" customHeight="1" spans="1:15">
      <c r="A1799" s="446">
        <v>1648</v>
      </c>
      <c r="B1799" s="446" t="s">
        <v>346</v>
      </c>
      <c r="C1799" s="446" t="s">
        <v>700</v>
      </c>
      <c r="D1799" s="446" t="s">
        <v>701</v>
      </c>
      <c r="E1799" s="450" t="s">
        <v>1968</v>
      </c>
      <c r="F1799" s="449" t="s">
        <v>403</v>
      </c>
      <c r="G1799" s="450" t="s">
        <v>404</v>
      </c>
      <c r="H1799" s="450">
        <v>5</v>
      </c>
      <c r="I1799" s="450" t="s">
        <v>840</v>
      </c>
      <c r="J1799" s="459">
        <v>74.2</v>
      </c>
      <c r="K1799" s="460">
        <v>371</v>
      </c>
      <c r="L1799" s="463" t="s">
        <v>47</v>
      </c>
      <c r="M1799" s="463"/>
      <c r="N1799" s="463"/>
      <c r="O1799" s="462"/>
    </row>
    <row r="1800" hidden="1" customHeight="1" spans="1:15">
      <c r="A1800" s="446">
        <v>1649</v>
      </c>
      <c r="B1800" s="446" t="s">
        <v>346</v>
      </c>
      <c r="C1800" s="446" t="s">
        <v>700</v>
      </c>
      <c r="D1800" s="446" t="s">
        <v>701</v>
      </c>
      <c r="E1800" s="450" t="s">
        <v>1969</v>
      </c>
      <c r="F1800" s="449" t="s">
        <v>403</v>
      </c>
      <c r="G1800" s="450" t="s">
        <v>404</v>
      </c>
      <c r="H1800" s="450">
        <v>5</v>
      </c>
      <c r="I1800" s="450" t="s">
        <v>840</v>
      </c>
      <c r="J1800" s="459">
        <v>14.84</v>
      </c>
      <c r="K1800" s="460">
        <v>74.2</v>
      </c>
      <c r="L1800" s="463" t="s">
        <v>47</v>
      </c>
      <c r="M1800" s="463"/>
      <c r="N1800" s="463"/>
      <c r="O1800" s="462"/>
    </row>
    <row r="1801" hidden="1" customHeight="1" spans="1:15">
      <c r="A1801" s="446">
        <v>1650</v>
      </c>
      <c r="B1801" s="446" t="s">
        <v>346</v>
      </c>
      <c r="C1801" s="446" t="s">
        <v>700</v>
      </c>
      <c r="D1801" s="446" t="s">
        <v>701</v>
      </c>
      <c r="E1801" s="450" t="s">
        <v>1970</v>
      </c>
      <c r="F1801" s="449" t="s">
        <v>403</v>
      </c>
      <c r="G1801" s="450" t="s">
        <v>404</v>
      </c>
      <c r="H1801" s="450">
        <v>5</v>
      </c>
      <c r="I1801" s="450" t="s">
        <v>1180</v>
      </c>
      <c r="J1801" s="459">
        <v>13.5</v>
      </c>
      <c r="K1801" s="460">
        <v>67.5</v>
      </c>
      <c r="L1801" s="463" t="s">
        <v>47</v>
      </c>
      <c r="M1801" s="463"/>
      <c r="N1801" s="463"/>
      <c r="O1801" s="462"/>
    </row>
    <row r="1802" hidden="1" customHeight="1" spans="1:15">
      <c r="A1802" s="446">
        <v>1651</v>
      </c>
      <c r="B1802" s="446" t="s">
        <v>346</v>
      </c>
      <c r="C1802" s="446" t="s">
        <v>700</v>
      </c>
      <c r="D1802" s="446" t="s">
        <v>701</v>
      </c>
      <c r="E1802" s="450" t="s">
        <v>1971</v>
      </c>
      <c r="F1802" s="449" t="s">
        <v>403</v>
      </c>
      <c r="G1802" s="450" t="s">
        <v>404</v>
      </c>
      <c r="H1802" s="450">
        <v>5</v>
      </c>
      <c r="I1802" s="450" t="s">
        <v>703</v>
      </c>
      <c r="J1802" s="459">
        <v>450</v>
      </c>
      <c r="K1802" s="460">
        <v>2250</v>
      </c>
      <c r="L1802" s="463" t="s">
        <v>47</v>
      </c>
      <c r="M1802" s="463"/>
      <c r="N1802" s="463"/>
      <c r="O1802" s="462"/>
    </row>
    <row r="1803" hidden="1" customHeight="1" spans="1:15">
      <c r="A1803" s="446">
        <v>1652</v>
      </c>
      <c r="B1803" s="446" t="s">
        <v>346</v>
      </c>
      <c r="C1803" s="446" t="s">
        <v>700</v>
      </c>
      <c r="D1803" s="446" t="s">
        <v>701</v>
      </c>
      <c r="E1803" s="450" t="s">
        <v>1972</v>
      </c>
      <c r="F1803" s="449" t="s">
        <v>403</v>
      </c>
      <c r="G1803" s="450" t="s">
        <v>404</v>
      </c>
      <c r="H1803" s="450">
        <v>5</v>
      </c>
      <c r="I1803" s="450" t="s">
        <v>703</v>
      </c>
      <c r="J1803" s="459">
        <v>300</v>
      </c>
      <c r="K1803" s="460">
        <v>1500</v>
      </c>
      <c r="L1803" s="463" t="s">
        <v>47</v>
      </c>
      <c r="M1803" s="463"/>
      <c r="N1803" s="463"/>
      <c r="O1803" s="462"/>
    </row>
    <row r="1804" hidden="1" customHeight="1" spans="1:15">
      <c r="A1804" s="446">
        <v>1653</v>
      </c>
      <c r="B1804" s="446" t="s">
        <v>346</v>
      </c>
      <c r="C1804" s="446" t="s">
        <v>700</v>
      </c>
      <c r="D1804" s="446" t="s">
        <v>701</v>
      </c>
      <c r="E1804" s="450" t="s">
        <v>1973</v>
      </c>
      <c r="F1804" s="449" t="s">
        <v>403</v>
      </c>
      <c r="G1804" s="450" t="s">
        <v>404</v>
      </c>
      <c r="H1804" s="450">
        <v>6</v>
      </c>
      <c r="I1804" s="450" t="s">
        <v>703</v>
      </c>
      <c r="J1804" s="459">
        <v>450</v>
      </c>
      <c r="K1804" s="460">
        <v>2700</v>
      </c>
      <c r="L1804" s="463" t="s">
        <v>47</v>
      </c>
      <c r="M1804" s="463"/>
      <c r="N1804" s="463"/>
      <c r="O1804" s="462"/>
    </row>
    <row r="1805" hidden="1" customHeight="1" spans="1:15">
      <c r="A1805" s="446">
        <v>1654</v>
      </c>
      <c r="B1805" s="446" t="s">
        <v>346</v>
      </c>
      <c r="C1805" s="446" t="s">
        <v>700</v>
      </c>
      <c r="D1805" s="446" t="s">
        <v>701</v>
      </c>
      <c r="E1805" s="450" t="s">
        <v>1974</v>
      </c>
      <c r="F1805" s="449" t="s">
        <v>403</v>
      </c>
      <c r="G1805" s="450" t="s">
        <v>404</v>
      </c>
      <c r="H1805" s="450">
        <v>6</v>
      </c>
      <c r="I1805" s="450" t="s">
        <v>703</v>
      </c>
      <c r="J1805" s="459">
        <v>230</v>
      </c>
      <c r="K1805" s="460">
        <v>1380</v>
      </c>
      <c r="L1805" s="463" t="s">
        <v>47</v>
      </c>
      <c r="M1805" s="463"/>
      <c r="N1805" s="463"/>
      <c r="O1805" s="462"/>
    </row>
    <row r="1806" hidden="1" customHeight="1" spans="1:15">
      <c r="A1806" s="446">
        <v>1655</v>
      </c>
      <c r="B1806" s="446" t="s">
        <v>346</v>
      </c>
      <c r="C1806" s="446" t="s">
        <v>700</v>
      </c>
      <c r="D1806" s="446" t="s">
        <v>701</v>
      </c>
      <c r="E1806" s="450" t="s">
        <v>1975</v>
      </c>
      <c r="F1806" s="449" t="s">
        <v>403</v>
      </c>
      <c r="G1806" s="450" t="s">
        <v>404</v>
      </c>
      <c r="H1806" s="450">
        <v>6</v>
      </c>
      <c r="I1806" s="450" t="s">
        <v>711</v>
      </c>
      <c r="J1806" s="459">
        <v>600</v>
      </c>
      <c r="K1806" s="460">
        <v>3600</v>
      </c>
      <c r="L1806" s="463" t="s">
        <v>47</v>
      </c>
      <c r="M1806" s="463"/>
      <c r="N1806" s="463"/>
      <c r="O1806" s="462"/>
    </row>
    <row r="1807" hidden="1" customHeight="1" spans="1:15">
      <c r="A1807" s="446">
        <v>1656</v>
      </c>
      <c r="B1807" s="446" t="s">
        <v>346</v>
      </c>
      <c r="C1807" s="446" t="s">
        <v>700</v>
      </c>
      <c r="D1807" s="446" t="s">
        <v>701</v>
      </c>
      <c r="E1807" s="450" t="s">
        <v>1976</v>
      </c>
      <c r="F1807" s="449" t="s">
        <v>403</v>
      </c>
      <c r="G1807" s="450" t="s">
        <v>404</v>
      </c>
      <c r="H1807" s="450">
        <v>6</v>
      </c>
      <c r="I1807" s="450" t="s">
        <v>711</v>
      </c>
      <c r="J1807" s="459">
        <v>600</v>
      </c>
      <c r="K1807" s="460">
        <v>3600</v>
      </c>
      <c r="L1807" s="463" t="s">
        <v>47</v>
      </c>
      <c r="M1807" s="463"/>
      <c r="N1807" s="463"/>
      <c r="O1807" s="462"/>
    </row>
    <row r="1808" hidden="1" customHeight="1" spans="1:15">
      <c r="A1808" s="446">
        <v>1657</v>
      </c>
      <c r="B1808" s="446" t="s">
        <v>346</v>
      </c>
      <c r="C1808" s="446" t="s">
        <v>700</v>
      </c>
      <c r="D1808" s="446" t="s">
        <v>701</v>
      </c>
      <c r="E1808" s="450" t="s">
        <v>1977</v>
      </c>
      <c r="F1808" s="449" t="s">
        <v>403</v>
      </c>
      <c r="G1808" s="450" t="s">
        <v>404</v>
      </c>
      <c r="H1808" s="450">
        <v>6</v>
      </c>
      <c r="I1808" s="450" t="s">
        <v>711</v>
      </c>
      <c r="J1808" s="459">
        <v>600</v>
      </c>
      <c r="K1808" s="460">
        <v>3600</v>
      </c>
      <c r="L1808" s="463" t="s">
        <v>47</v>
      </c>
      <c r="M1808" s="463"/>
      <c r="N1808" s="463"/>
      <c r="O1808" s="462"/>
    </row>
    <row r="1809" hidden="1" customHeight="1" spans="1:15">
      <c r="A1809" s="446">
        <v>1658</v>
      </c>
      <c r="B1809" s="446" t="s">
        <v>346</v>
      </c>
      <c r="C1809" s="446" t="s">
        <v>700</v>
      </c>
      <c r="D1809" s="446" t="s">
        <v>701</v>
      </c>
      <c r="E1809" s="450" t="s">
        <v>1978</v>
      </c>
      <c r="F1809" s="449" t="s">
        <v>403</v>
      </c>
      <c r="G1809" s="450" t="s">
        <v>404</v>
      </c>
      <c r="H1809" s="450">
        <v>6</v>
      </c>
      <c r="I1809" s="450" t="s">
        <v>840</v>
      </c>
      <c r="J1809" s="459">
        <v>44</v>
      </c>
      <c r="K1809" s="460">
        <v>264</v>
      </c>
      <c r="L1809" s="463" t="s">
        <v>47</v>
      </c>
      <c r="M1809" s="463"/>
      <c r="N1809" s="463"/>
      <c r="O1809" s="462"/>
    </row>
    <row r="1810" hidden="1" customHeight="1" spans="1:15">
      <c r="A1810" s="446">
        <v>1659</v>
      </c>
      <c r="B1810" s="446" t="s">
        <v>346</v>
      </c>
      <c r="C1810" s="446" t="s">
        <v>700</v>
      </c>
      <c r="D1810" s="446" t="s">
        <v>701</v>
      </c>
      <c r="E1810" s="450" t="s">
        <v>1979</v>
      </c>
      <c r="F1810" s="449" t="s">
        <v>403</v>
      </c>
      <c r="G1810" s="450" t="s">
        <v>404</v>
      </c>
      <c r="H1810" s="450">
        <v>6</v>
      </c>
      <c r="I1810" s="450" t="s">
        <v>840</v>
      </c>
      <c r="J1810" s="459">
        <v>165</v>
      </c>
      <c r="K1810" s="460">
        <v>990</v>
      </c>
      <c r="L1810" s="463" t="s">
        <v>47</v>
      </c>
      <c r="M1810" s="463"/>
      <c r="N1810" s="463"/>
      <c r="O1810" s="462"/>
    </row>
    <row r="1811" hidden="1" customHeight="1" spans="1:15">
      <c r="A1811" s="446">
        <v>1660</v>
      </c>
      <c r="B1811" s="446" t="s">
        <v>346</v>
      </c>
      <c r="C1811" s="446" t="s">
        <v>700</v>
      </c>
      <c r="D1811" s="446" t="s">
        <v>701</v>
      </c>
      <c r="E1811" s="450" t="s">
        <v>1980</v>
      </c>
      <c r="F1811" s="449" t="s">
        <v>403</v>
      </c>
      <c r="G1811" s="450" t="s">
        <v>404</v>
      </c>
      <c r="H1811" s="450">
        <v>6</v>
      </c>
      <c r="I1811" s="450" t="s">
        <v>840</v>
      </c>
      <c r="J1811" s="459">
        <v>165</v>
      </c>
      <c r="K1811" s="460">
        <v>990</v>
      </c>
      <c r="L1811" s="463" t="s">
        <v>47</v>
      </c>
      <c r="M1811" s="463"/>
      <c r="N1811" s="463"/>
      <c r="O1811" s="462"/>
    </row>
    <row r="1812" hidden="1" customHeight="1" spans="1:15">
      <c r="A1812" s="446">
        <v>1661</v>
      </c>
      <c r="B1812" s="446" t="s">
        <v>346</v>
      </c>
      <c r="C1812" s="446" t="s">
        <v>700</v>
      </c>
      <c r="D1812" s="446" t="s">
        <v>701</v>
      </c>
      <c r="E1812" s="450" t="s">
        <v>1981</v>
      </c>
      <c r="F1812" s="449" t="s">
        <v>403</v>
      </c>
      <c r="G1812" s="450" t="s">
        <v>404</v>
      </c>
      <c r="H1812" s="450">
        <v>8</v>
      </c>
      <c r="I1812" s="450" t="s">
        <v>703</v>
      </c>
      <c r="J1812" s="459">
        <v>130</v>
      </c>
      <c r="K1812" s="460">
        <v>1040</v>
      </c>
      <c r="L1812" s="463" t="s">
        <v>47</v>
      </c>
      <c r="M1812" s="463"/>
      <c r="N1812" s="463"/>
      <c r="O1812" s="462"/>
    </row>
    <row r="1813" hidden="1" customHeight="1" spans="1:15">
      <c r="A1813" s="446">
        <v>1662</v>
      </c>
      <c r="B1813" s="446" t="s">
        <v>346</v>
      </c>
      <c r="C1813" s="446" t="s">
        <v>700</v>
      </c>
      <c r="D1813" s="446" t="s">
        <v>701</v>
      </c>
      <c r="E1813" s="450" t="s">
        <v>1982</v>
      </c>
      <c r="F1813" s="449" t="s">
        <v>403</v>
      </c>
      <c r="G1813" s="450" t="s">
        <v>404</v>
      </c>
      <c r="H1813" s="450">
        <v>8</v>
      </c>
      <c r="I1813" s="450" t="s">
        <v>135</v>
      </c>
      <c r="J1813" s="459">
        <v>550</v>
      </c>
      <c r="K1813" s="460">
        <v>4400</v>
      </c>
      <c r="L1813" s="463" t="s">
        <v>47</v>
      </c>
      <c r="M1813" s="463"/>
      <c r="N1813" s="463"/>
      <c r="O1813" s="462"/>
    </row>
    <row r="1814" hidden="1" customHeight="1" spans="1:15">
      <c r="A1814" s="446">
        <v>1663</v>
      </c>
      <c r="B1814" s="446" t="s">
        <v>346</v>
      </c>
      <c r="C1814" s="446" t="s">
        <v>700</v>
      </c>
      <c r="D1814" s="446" t="s">
        <v>701</v>
      </c>
      <c r="E1814" s="450" t="s">
        <v>1983</v>
      </c>
      <c r="F1814" s="449" t="s">
        <v>403</v>
      </c>
      <c r="G1814" s="450" t="s">
        <v>404</v>
      </c>
      <c r="H1814" s="450">
        <v>8</v>
      </c>
      <c r="I1814" s="450" t="s">
        <v>703</v>
      </c>
      <c r="J1814" s="459">
        <v>130</v>
      </c>
      <c r="K1814" s="460">
        <v>1040</v>
      </c>
      <c r="L1814" s="463" t="s">
        <v>47</v>
      </c>
      <c r="M1814" s="463"/>
      <c r="N1814" s="463"/>
      <c r="O1814" s="462"/>
    </row>
    <row r="1815" hidden="1" customHeight="1" spans="1:15">
      <c r="A1815" s="446">
        <v>1664</v>
      </c>
      <c r="B1815" s="446" t="s">
        <v>346</v>
      </c>
      <c r="C1815" s="446" t="s">
        <v>700</v>
      </c>
      <c r="D1815" s="446" t="s">
        <v>701</v>
      </c>
      <c r="E1815" s="450" t="s">
        <v>1984</v>
      </c>
      <c r="F1815" s="449" t="s">
        <v>403</v>
      </c>
      <c r="G1815" s="450" t="s">
        <v>404</v>
      </c>
      <c r="H1815" s="450">
        <v>8</v>
      </c>
      <c r="I1815" s="450" t="s">
        <v>840</v>
      </c>
      <c r="J1815" s="459">
        <v>230</v>
      </c>
      <c r="K1815" s="460">
        <v>1840</v>
      </c>
      <c r="L1815" s="463" t="s">
        <v>47</v>
      </c>
      <c r="M1815" s="463"/>
      <c r="N1815" s="463"/>
      <c r="O1815" s="462"/>
    </row>
    <row r="1816" hidden="1" customHeight="1" spans="1:15">
      <c r="A1816" s="446">
        <v>1665</v>
      </c>
      <c r="B1816" s="446" t="s">
        <v>346</v>
      </c>
      <c r="C1816" s="446" t="s">
        <v>700</v>
      </c>
      <c r="D1816" s="446" t="s">
        <v>701</v>
      </c>
      <c r="E1816" s="450" t="s">
        <v>1985</v>
      </c>
      <c r="F1816" s="449" t="s">
        <v>403</v>
      </c>
      <c r="G1816" s="450" t="s">
        <v>404</v>
      </c>
      <c r="H1816" s="450">
        <v>8</v>
      </c>
      <c r="I1816" s="450" t="s">
        <v>840</v>
      </c>
      <c r="J1816" s="459">
        <v>235</v>
      </c>
      <c r="K1816" s="460">
        <v>1880</v>
      </c>
      <c r="L1816" s="463" t="s">
        <v>47</v>
      </c>
      <c r="M1816" s="463"/>
      <c r="N1816" s="463"/>
      <c r="O1816" s="462"/>
    </row>
    <row r="1817" hidden="1" customHeight="1" spans="1:15">
      <c r="A1817" s="446">
        <v>1666</v>
      </c>
      <c r="B1817" s="446" t="s">
        <v>346</v>
      </c>
      <c r="C1817" s="446" t="s">
        <v>700</v>
      </c>
      <c r="D1817" s="446" t="s">
        <v>701</v>
      </c>
      <c r="E1817" s="450" t="s">
        <v>1986</v>
      </c>
      <c r="F1817" s="449" t="s">
        <v>403</v>
      </c>
      <c r="G1817" s="450" t="s">
        <v>404</v>
      </c>
      <c r="H1817" s="450">
        <v>8</v>
      </c>
      <c r="I1817" s="450" t="s">
        <v>840</v>
      </c>
      <c r="J1817" s="459">
        <v>165</v>
      </c>
      <c r="K1817" s="460">
        <v>1320</v>
      </c>
      <c r="L1817" s="463" t="s">
        <v>47</v>
      </c>
      <c r="M1817" s="463"/>
      <c r="N1817" s="463"/>
      <c r="O1817" s="462"/>
    </row>
    <row r="1818" hidden="1" customHeight="1" spans="1:15">
      <c r="A1818" s="446">
        <v>1667</v>
      </c>
      <c r="B1818" s="446" t="s">
        <v>346</v>
      </c>
      <c r="C1818" s="446" t="s">
        <v>700</v>
      </c>
      <c r="D1818" s="446" t="s">
        <v>701</v>
      </c>
      <c r="E1818" s="450" t="s">
        <v>1987</v>
      </c>
      <c r="F1818" s="449" t="s">
        <v>403</v>
      </c>
      <c r="G1818" s="450" t="s">
        <v>404</v>
      </c>
      <c r="H1818" s="450">
        <v>8</v>
      </c>
      <c r="I1818" s="450" t="s">
        <v>840</v>
      </c>
      <c r="J1818" s="459">
        <v>265</v>
      </c>
      <c r="K1818" s="460">
        <v>2120</v>
      </c>
      <c r="L1818" s="463" t="s">
        <v>47</v>
      </c>
      <c r="M1818" s="463"/>
      <c r="N1818" s="463"/>
      <c r="O1818" s="462"/>
    </row>
    <row r="1819" hidden="1" customHeight="1" spans="1:15">
      <c r="A1819" s="446">
        <v>1668</v>
      </c>
      <c r="B1819" s="446" t="s">
        <v>346</v>
      </c>
      <c r="C1819" s="446" t="s">
        <v>700</v>
      </c>
      <c r="D1819" s="446" t="s">
        <v>701</v>
      </c>
      <c r="E1819" s="450" t="s">
        <v>1988</v>
      </c>
      <c r="F1819" s="449" t="s">
        <v>403</v>
      </c>
      <c r="G1819" s="450" t="s">
        <v>404</v>
      </c>
      <c r="H1819" s="450">
        <v>8</v>
      </c>
      <c r="I1819" s="450" t="s">
        <v>840</v>
      </c>
      <c r="J1819" s="459">
        <v>220</v>
      </c>
      <c r="K1819" s="460">
        <v>1760</v>
      </c>
      <c r="L1819" s="463" t="s">
        <v>47</v>
      </c>
      <c r="M1819" s="463"/>
      <c r="N1819" s="463"/>
      <c r="O1819" s="462"/>
    </row>
    <row r="1820" hidden="1" customHeight="1" spans="1:15">
      <c r="A1820" s="446">
        <v>1669</v>
      </c>
      <c r="B1820" s="446" t="s">
        <v>346</v>
      </c>
      <c r="C1820" s="446" t="s">
        <v>700</v>
      </c>
      <c r="D1820" s="446" t="s">
        <v>701</v>
      </c>
      <c r="E1820" s="450" t="s">
        <v>1989</v>
      </c>
      <c r="F1820" s="449" t="s">
        <v>403</v>
      </c>
      <c r="G1820" s="450" t="s">
        <v>404</v>
      </c>
      <c r="H1820" s="450">
        <v>5</v>
      </c>
      <c r="I1820" s="450" t="s">
        <v>840</v>
      </c>
      <c r="J1820" s="459">
        <v>125</v>
      </c>
      <c r="K1820" s="460">
        <v>625</v>
      </c>
      <c r="L1820" s="463" t="s">
        <v>47</v>
      </c>
      <c r="M1820" s="463"/>
      <c r="N1820" s="463"/>
      <c r="O1820" s="462"/>
    </row>
    <row r="1821" hidden="1" customHeight="1" spans="1:15">
      <c r="A1821" s="446">
        <v>1670</v>
      </c>
      <c r="B1821" s="446" t="s">
        <v>346</v>
      </c>
      <c r="C1821" s="446" t="s">
        <v>700</v>
      </c>
      <c r="D1821" s="446" t="s">
        <v>701</v>
      </c>
      <c r="E1821" s="450" t="s">
        <v>1990</v>
      </c>
      <c r="F1821" s="449" t="s">
        <v>403</v>
      </c>
      <c r="G1821" s="450" t="s">
        <v>404</v>
      </c>
      <c r="H1821" s="450">
        <v>5</v>
      </c>
      <c r="I1821" s="450" t="s">
        <v>840</v>
      </c>
      <c r="J1821" s="459">
        <v>16.5</v>
      </c>
      <c r="K1821" s="460">
        <v>82.5</v>
      </c>
      <c r="L1821" s="463" t="s">
        <v>47</v>
      </c>
      <c r="M1821" s="463"/>
      <c r="N1821" s="463"/>
      <c r="O1821" s="462"/>
    </row>
    <row r="1822" hidden="1" customHeight="1" spans="1:15">
      <c r="A1822" s="446">
        <v>1671</v>
      </c>
      <c r="B1822" s="446" t="s">
        <v>346</v>
      </c>
      <c r="C1822" s="446" t="s">
        <v>700</v>
      </c>
      <c r="D1822" s="446" t="s">
        <v>701</v>
      </c>
      <c r="E1822" s="450" t="s">
        <v>1991</v>
      </c>
      <c r="F1822" s="449" t="s">
        <v>403</v>
      </c>
      <c r="G1822" s="450" t="s">
        <v>404</v>
      </c>
      <c r="H1822" s="450">
        <v>5</v>
      </c>
      <c r="I1822" s="450" t="s">
        <v>840</v>
      </c>
      <c r="J1822" s="459">
        <v>38.5</v>
      </c>
      <c r="K1822" s="460">
        <v>192.5</v>
      </c>
      <c r="L1822" s="463" t="s">
        <v>47</v>
      </c>
      <c r="M1822" s="463"/>
      <c r="N1822" s="463"/>
      <c r="O1822" s="462"/>
    </row>
    <row r="1823" hidden="1" customHeight="1" spans="1:15">
      <c r="A1823" s="446">
        <v>1672</v>
      </c>
      <c r="B1823" s="446" t="s">
        <v>346</v>
      </c>
      <c r="C1823" s="446" t="s">
        <v>700</v>
      </c>
      <c r="D1823" s="446" t="s">
        <v>701</v>
      </c>
      <c r="E1823" s="450" t="s">
        <v>1992</v>
      </c>
      <c r="F1823" s="449" t="s">
        <v>403</v>
      </c>
      <c r="G1823" s="450" t="s">
        <v>404</v>
      </c>
      <c r="H1823" s="450">
        <v>5</v>
      </c>
      <c r="I1823" s="450" t="s">
        <v>840</v>
      </c>
      <c r="J1823" s="459">
        <v>265</v>
      </c>
      <c r="K1823" s="460">
        <v>1325</v>
      </c>
      <c r="L1823" s="463" t="s">
        <v>47</v>
      </c>
      <c r="M1823" s="463"/>
      <c r="N1823" s="463"/>
      <c r="O1823" s="462"/>
    </row>
    <row r="1824" hidden="1" customHeight="1" spans="1:15">
      <c r="A1824" s="446">
        <v>1673</v>
      </c>
      <c r="B1824" s="446" t="s">
        <v>346</v>
      </c>
      <c r="C1824" s="446" t="s">
        <v>700</v>
      </c>
      <c r="D1824" s="446" t="s">
        <v>701</v>
      </c>
      <c r="E1824" s="450" t="s">
        <v>1993</v>
      </c>
      <c r="F1824" s="449" t="s">
        <v>403</v>
      </c>
      <c r="G1824" s="450" t="s">
        <v>404</v>
      </c>
      <c r="H1824" s="450">
        <v>5</v>
      </c>
      <c r="I1824" s="450" t="s">
        <v>840</v>
      </c>
      <c r="J1824" s="459">
        <v>265</v>
      </c>
      <c r="K1824" s="460">
        <v>1325</v>
      </c>
      <c r="L1824" s="463" t="s">
        <v>47</v>
      </c>
      <c r="M1824" s="463"/>
      <c r="N1824" s="463"/>
      <c r="O1824" s="462"/>
    </row>
    <row r="1825" hidden="1" customHeight="1" spans="1:15">
      <c r="A1825" s="446">
        <v>1674</v>
      </c>
      <c r="B1825" s="446" t="s">
        <v>346</v>
      </c>
      <c r="C1825" s="446" t="s">
        <v>700</v>
      </c>
      <c r="D1825" s="446" t="s">
        <v>701</v>
      </c>
      <c r="E1825" s="450" t="s">
        <v>1994</v>
      </c>
      <c r="F1825" s="449" t="s">
        <v>403</v>
      </c>
      <c r="G1825" s="450" t="s">
        <v>404</v>
      </c>
      <c r="H1825" s="450">
        <v>5</v>
      </c>
      <c r="I1825" s="450" t="s">
        <v>840</v>
      </c>
      <c r="J1825" s="459">
        <v>60.5</v>
      </c>
      <c r="K1825" s="460">
        <v>302.5</v>
      </c>
      <c r="L1825" s="463" t="s">
        <v>47</v>
      </c>
      <c r="M1825" s="463"/>
      <c r="N1825" s="463"/>
      <c r="O1825" s="462"/>
    </row>
    <row r="1826" hidden="1" customHeight="1" spans="1:15">
      <c r="A1826" s="446">
        <v>1675</v>
      </c>
      <c r="B1826" s="446" t="s">
        <v>346</v>
      </c>
      <c r="C1826" s="446" t="s">
        <v>700</v>
      </c>
      <c r="D1826" s="446" t="s">
        <v>701</v>
      </c>
      <c r="E1826" s="450" t="s">
        <v>1995</v>
      </c>
      <c r="F1826" s="449" t="s">
        <v>403</v>
      </c>
      <c r="G1826" s="450" t="s">
        <v>404</v>
      </c>
      <c r="H1826" s="450">
        <v>4</v>
      </c>
      <c r="I1826" s="450" t="s">
        <v>704</v>
      </c>
      <c r="J1826" s="459">
        <v>27</v>
      </c>
      <c r="K1826" s="460">
        <v>108</v>
      </c>
      <c r="L1826" s="463" t="s">
        <v>47</v>
      </c>
      <c r="M1826" s="463"/>
      <c r="N1826" s="463"/>
      <c r="O1826" s="462"/>
    </row>
    <row r="1827" hidden="1" customHeight="1" spans="1:15">
      <c r="A1827" s="446">
        <v>1676</v>
      </c>
      <c r="B1827" s="446" t="s">
        <v>346</v>
      </c>
      <c r="C1827" s="446" t="s">
        <v>700</v>
      </c>
      <c r="D1827" s="446" t="s">
        <v>701</v>
      </c>
      <c r="E1827" s="450" t="s">
        <v>1996</v>
      </c>
      <c r="F1827" s="449" t="s">
        <v>403</v>
      </c>
      <c r="G1827" s="450" t="s">
        <v>404</v>
      </c>
      <c r="H1827" s="450">
        <v>4</v>
      </c>
      <c r="I1827" s="450" t="s">
        <v>135</v>
      </c>
      <c r="J1827" s="459">
        <v>45</v>
      </c>
      <c r="K1827" s="460">
        <v>180</v>
      </c>
      <c r="L1827" s="463" t="s">
        <v>47</v>
      </c>
      <c r="M1827" s="463"/>
      <c r="N1827" s="463"/>
      <c r="O1827" s="462"/>
    </row>
    <row r="1828" hidden="1" customHeight="1" spans="1:15">
      <c r="A1828" s="446">
        <v>1677</v>
      </c>
      <c r="B1828" s="446" t="s">
        <v>346</v>
      </c>
      <c r="C1828" s="446" t="s">
        <v>700</v>
      </c>
      <c r="D1828" s="446" t="s">
        <v>701</v>
      </c>
      <c r="E1828" s="450" t="s">
        <v>1997</v>
      </c>
      <c r="F1828" s="449" t="s">
        <v>403</v>
      </c>
      <c r="G1828" s="450" t="s">
        <v>404</v>
      </c>
      <c r="H1828" s="450">
        <v>4</v>
      </c>
      <c r="I1828" s="450" t="s">
        <v>703</v>
      </c>
      <c r="J1828" s="459">
        <v>100</v>
      </c>
      <c r="K1828" s="460">
        <v>400</v>
      </c>
      <c r="L1828" s="463" t="s">
        <v>47</v>
      </c>
      <c r="M1828" s="463"/>
      <c r="N1828" s="463"/>
      <c r="O1828" s="462"/>
    </row>
    <row r="1829" hidden="1" customHeight="1" spans="1:15">
      <c r="A1829" s="446">
        <v>1678</v>
      </c>
      <c r="B1829" s="446" t="s">
        <v>346</v>
      </c>
      <c r="C1829" s="446" t="s">
        <v>700</v>
      </c>
      <c r="D1829" s="446" t="s">
        <v>701</v>
      </c>
      <c r="E1829" s="450" t="s">
        <v>1998</v>
      </c>
      <c r="F1829" s="449" t="s">
        <v>403</v>
      </c>
      <c r="G1829" s="450" t="s">
        <v>404</v>
      </c>
      <c r="H1829" s="450">
        <v>4</v>
      </c>
      <c r="I1829" s="450" t="s">
        <v>840</v>
      </c>
      <c r="J1829" s="459">
        <v>320</v>
      </c>
      <c r="K1829" s="460">
        <v>1280</v>
      </c>
      <c r="L1829" s="463" t="s">
        <v>47</v>
      </c>
      <c r="M1829" s="463"/>
      <c r="N1829" s="463"/>
      <c r="O1829" s="462"/>
    </row>
    <row r="1830" hidden="1" customHeight="1" spans="1:15">
      <c r="A1830" s="446">
        <v>1679</v>
      </c>
      <c r="B1830" s="446" t="s">
        <v>346</v>
      </c>
      <c r="C1830" s="446" t="s">
        <v>700</v>
      </c>
      <c r="D1830" s="446" t="s">
        <v>701</v>
      </c>
      <c r="E1830" s="450" t="s">
        <v>1999</v>
      </c>
      <c r="F1830" s="449" t="s">
        <v>403</v>
      </c>
      <c r="G1830" s="450" t="s">
        <v>404</v>
      </c>
      <c r="H1830" s="450">
        <v>6</v>
      </c>
      <c r="I1830" s="450" t="s">
        <v>840</v>
      </c>
      <c r="J1830" s="459">
        <v>220</v>
      </c>
      <c r="K1830" s="460">
        <v>1320</v>
      </c>
      <c r="L1830" s="463" t="s">
        <v>47</v>
      </c>
      <c r="M1830" s="463"/>
      <c r="N1830" s="463"/>
      <c r="O1830" s="462"/>
    </row>
    <row r="1831" hidden="1" customHeight="1" spans="1:15">
      <c r="A1831" s="446">
        <v>1680</v>
      </c>
      <c r="B1831" s="446" t="s">
        <v>346</v>
      </c>
      <c r="C1831" s="446" t="s">
        <v>700</v>
      </c>
      <c r="D1831" s="446" t="s">
        <v>701</v>
      </c>
      <c r="E1831" s="450" t="s">
        <v>2000</v>
      </c>
      <c r="F1831" s="449" t="s">
        <v>403</v>
      </c>
      <c r="G1831" s="450" t="s">
        <v>404</v>
      </c>
      <c r="H1831" s="450">
        <v>6</v>
      </c>
      <c r="I1831" s="450" t="s">
        <v>703</v>
      </c>
      <c r="J1831" s="459">
        <v>260</v>
      </c>
      <c r="K1831" s="460">
        <v>1560</v>
      </c>
      <c r="L1831" s="463" t="s">
        <v>47</v>
      </c>
      <c r="M1831" s="463"/>
      <c r="N1831" s="463"/>
      <c r="O1831" s="462"/>
    </row>
    <row r="1832" hidden="1" customHeight="1" spans="1:15">
      <c r="A1832" s="446">
        <v>1681</v>
      </c>
      <c r="B1832" s="446" t="s">
        <v>346</v>
      </c>
      <c r="C1832" s="446" t="s">
        <v>700</v>
      </c>
      <c r="D1832" s="446" t="s">
        <v>701</v>
      </c>
      <c r="E1832" s="450" t="s">
        <v>2001</v>
      </c>
      <c r="F1832" s="449" t="s">
        <v>403</v>
      </c>
      <c r="G1832" s="450" t="s">
        <v>404</v>
      </c>
      <c r="H1832" s="450">
        <v>6</v>
      </c>
      <c r="I1832" s="450" t="s">
        <v>840</v>
      </c>
      <c r="J1832" s="459">
        <v>185</v>
      </c>
      <c r="K1832" s="460">
        <v>1110</v>
      </c>
      <c r="L1832" s="463" t="s">
        <v>47</v>
      </c>
      <c r="M1832" s="463"/>
      <c r="N1832" s="463"/>
      <c r="O1832" s="462"/>
    </row>
    <row r="1833" hidden="1" customHeight="1" spans="1:15">
      <c r="A1833" s="446">
        <v>1682</v>
      </c>
      <c r="B1833" s="446" t="s">
        <v>346</v>
      </c>
      <c r="C1833" s="446" t="s">
        <v>700</v>
      </c>
      <c r="D1833" s="446" t="s">
        <v>701</v>
      </c>
      <c r="E1833" s="450" t="s">
        <v>2002</v>
      </c>
      <c r="F1833" s="449" t="s">
        <v>403</v>
      </c>
      <c r="G1833" s="450" t="s">
        <v>404</v>
      </c>
      <c r="H1833" s="450">
        <v>6</v>
      </c>
      <c r="I1833" s="450" t="s">
        <v>840</v>
      </c>
      <c r="J1833" s="459">
        <v>50</v>
      </c>
      <c r="K1833" s="460">
        <v>300</v>
      </c>
      <c r="L1833" s="463" t="s">
        <v>47</v>
      </c>
      <c r="M1833" s="463"/>
      <c r="N1833" s="463"/>
      <c r="O1833" s="462"/>
    </row>
    <row r="1834" hidden="1" customHeight="1" spans="1:15">
      <c r="A1834" s="446">
        <v>1683</v>
      </c>
      <c r="B1834" s="446" t="s">
        <v>346</v>
      </c>
      <c r="C1834" s="446" t="s">
        <v>700</v>
      </c>
      <c r="D1834" s="446" t="s">
        <v>701</v>
      </c>
      <c r="E1834" s="450" t="s">
        <v>2003</v>
      </c>
      <c r="F1834" s="449" t="s">
        <v>403</v>
      </c>
      <c r="G1834" s="450" t="s">
        <v>404</v>
      </c>
      <c r="H1834" s="450">
        <v>6</v>
      </c>
      <c r="I1834" s="450" t="s">
        <v>703</v>
      </c>
      <c r="J1834" s="459">
        <v>50</v>
      </c>
      <c r="K1834" s="460">
        <v>300</v>
      </c>
      <c r="L1834" s="463" t="s">
        <v>47</v>
      </c>
      <c r="M1834" s="463"/>
      <c r="N1834" s="463"/>
      <c r="O1834" s="462"/>
    </row>
    <row r="1835" hidden="1" customHeight="1" spans="1:15">
      <c r="A1835" s="446">
        <v>1684</v>
      </c>
      <c r="B1835" s="446" t="s">
        <v>346</v>
      </c>
      <c r="C1835" s="446" t="s">
        <v>700</v>
      </c>
      <c r="D1835" s="446" t="s">
        <v>701</v>
      </c>
      <c r="E1835" s="450" t="s">
        <v>2004</v>
      </c>
      <c r="F1835" s="449" t="s">
        <v>403</v>
      </c>
      <c r="G1835" s="450" t="s">
        <v>404</v>
      </c>
      <c r="H1835" s="450">
        <v>7</v>
      </c>
      <c r="I1835" s="450" t="s">
        <v>840</v>
      </c>
      <c r="J1835" s="459">
        <v>265</v>
      </c>
      <c r="K1835" s="460">
        <v>1855</v>
      </c>
      <c r="L1835" s="463" t="s">
        <v>47</v>
      </c>
      <c r="M1835" s="463"/>
      <c r="N1835" s="463"/>
      <c r="O1835" s="462"/>
    </row>
    <row r="1836" hidden="1" customHeight="1" spans="1:15">
      <c r="A1836" s="446">
        <v>1685</v>
      </c>
      <c r="B1836" s="446" t="s">
        <v>346</v>
      </c>
      <c r="C1836" s="446" t="s">
        <v>700</v>
      </c>
      <c r="D1836" s="446" t="s">
        <v>701</v>
      </c>
      <c r="E1836" s="450" t="s">
        <v>2005</v>
      </c>
      <c r="F1836" s="449" t="s">
        <v>403</v>
      </c>
      <c r="G1836" s="450" t="s">
        <v>404</v>
      </c>
      <c r="H1836" s="450">
        <v>7</v>
      </c>
      <c r="I1836" s="450" t="s">
        <v>840</v>
      </c>
      <c r="J1836" s="459">
        <v>41.5</v>
      </c>
      <c r="K1836" s="460">
        <v>290.5</v>
      </c>
      <c r="L1836" s="463" t="s">
        <v>47</v>
      </c>
      <c r="M1836" s="463"/>
      <c r="N1836" s="463"/>
      <c r="O1836" s="462"/>
    </row>
    <row r="1837" hidden="1" customHeight="1" spans="1:15">
      <c r="A1837" s="446">
        <v>1686</v>
      </c>
      <c r="B1837" s="446" t="s">
        <v>346</v>
      </c>
      <c r="C1837" s="446" t="s">
        <v>700</v>
      </c>
      <c r="D1837" s="446" t="s">
        <v>701</v>
      </c>
      <c r="E1837" s="450" t="s">
        <v>2006</v>
      </c>
      <c r="F1837" s="449" t="s">
        <v>403</v>
      </c>
      <c r="G1837" s="450" t="s">
        <v>404</v>
      </c>
      <c r="H1837" s="450">
        <v>7</v>
      </c>
      <c r="I1837" s="450" t="s">
        <v>840</v>
      </c>
      <c r="J1837" s="459">
        <v>256</v>
      </c>
      <c r="K1837" s="460">
        <v>1792</v>
      </c>
      <c r="L1837" s="463" t="s">
        <v>47</v>
      </c>
      <c r="M1837" s="463"/>
      <c r="N1837" s="463"/>
      <c r="O1837" s="462"/>
    </row>
    <row r="1838" hidden="1" customHeight="1" spans="1:15">
      <c r="A1838" s="446">
        <v>1687</v>
      </c>
      <c r="B1838" s="446" t="s">
        <v>346</v>
      </c>
      <c r="C1838" s="446" t="s">
        <v>700</v>
      </c>
      <c r="D1838" s="446" t="s">
        <v>701</v>
      </c>
      <c r="E1838" s="450" t="s">
        <v>2007</v>
      </c>
      <c r="F1838" s="449" t="s">
        <v>403</v>
      </c>
      <c r="G1838" s="450" t="s">
        <v>404</v>
      </c>
      <c r="H1838" s="450">
        <v>7</v>
      </c>
      <c r="I1838" s="450" t="s">
        <v>840</v>
      </c>
      <c r="J1838" s="459">
        <v>35</v>
      </c>
      <c r="K1838" s="460">
        <v>245</v>
      </c>
      <c r="L1838" s="463" t="s">
        <v>47</v>
      </c>
      <c r="M1838" s="463"/>
      <c r="N1838" s="463"/>
      <c r="O1838" s="462"/>
    </row>
    <row r="1839" hidden="1" customHeight="1" spans="1:15">
      <c r="A1839" s="446">
        <v>1688</v>
      </c>
      <c r="B1839" s="446" t="s">
        <v>346</v>
      </c>
      <c r="C1839" s="446" t="s">
        <v>700</v>
      </c>
      <c r="D1839" s="446" t="s">
        <v>701</v>
      </c>
      <c r="E1839" s="450" t="s">
        <v>2008</v>
      </c>
      <c r="F1839" s="449" t="s">
        <v>403</v>
      </c>
      <c r="G1839" s="450" t="s">
        <v>404</v>
      </c>
      <c r="H1839" s="450">
        <v>3</v>
      </c>
      <c r="I1839" s="450" t="s">
        <v>840</v>
      </c>
      <c r="J1839" s="459">
        <v>35</v>
      </c>
      <c r="K1839" s="460">
        <v>105</v>
      </c>
      <c r="L1839" s="463" t="s">
        <v>47</v>
      </c>
      <c r="M1839" s="463"/>
      <c r="N1839" s="463"/>
      <c r="O1839" s="462"/>
    </row>
    <row r="1840" hidden="1" customHeight="1" spans="1:15">
      <c r="A1840" s="446">
        <v>1689</v>
      </c>
      <c r="B1840" s="446" t="s">
        <v>346</v>
      </c>
      <c r="C1840" s="446" t="s">
        <v>700</v>
      </c>
      <c r="D1840" s="446" t="s">
        <v>701</v>
      </c>
      <c r="E1840" s="450" t="s">
        <v>2009</v>
      </c>
      <c r="F1840" s="449" t="s">
        <v>403</v>
      </c>
      <c r="G1840" s="450" t="s">
        <v>404</v>
      </c>
      <c r="H1840" s="450">
        <v>3</v>
      </c>
      <c r="I1840" s="450" t="s">
        <v>703</v>
      </c>
      <c r="J1840" s="459">
        <v>65</v>
      </c>
      <c r="K1840" s="460">
        <v>195</v>
      </c>
      <c r="L1840" s="463" t="s">
        <v>47</v>
      </c>
      <c r="M1840" s="463"/>
      <c r="N1840" s="463"/>
      <c r="O1840" s="462"/>
    </row>
    <row r="1841" hidden="1" customHeight="1" spans="1:15">
      <c r="A1841" s="446">
        <v>1690</v>
      </c>
      <c r="B1841" s="446" t="s">
        <v>346</v>
      </c>
      <c r="C1841" s="446" t="s">
        <v>700</v>
      </c>
      <c r="D1841" s="446" t="s">
        <v>701</v>
      </c>
      <c r="E1841" s="450" t="s">
        <v>2010</v>
      </c>
      <c r="F1841" s="449" t="s">
        <v>403</v>
      </c>
      <c r="G1841" s="450" t="s">
        <v>404</v>
      </c>
      <c r="H1841" s="450">
        <v>3</v>
      </c>
      <c r="I1841" s="450" t="s">
        <v>840</v>
      </c>
      <c r="J1841" s="459">
        <v>480</v>
      </c>
      <c r="K1841" s="460">
        <v>1440</v>
      </c>
      <c r="L1841" s="463" t="s">
        <v>47</v>
      </c>
      <c r="M1841" s="463"/>
      <c r="N1841" s="463"/>
      <c r="O1841" s="462"/>
    </row>
    <row r="1842" hidden="1" customHeight="1" spans="1:15">
      <c r="A1842" s="446">
        <v>1691</v>
      </c>
      <c r="B1842" s="446" t="s">
        <v>346</v>
      </c>
      <c r="C1842" s="446" t="s">
        <v>700</v>
      </c>
      <c r="D1842" s="446" t="s">
        <v>701</v>
      </c>
      <c r="E1842" s="450" t="s">
        <v>2011</v>
      </c>
      <c r="F1842" s="449" t="s">
        <v>403</v>
      </c>
      <c r="G1842" s="450" t="s">
        <v>404</v>
      </c>
      <c r="H1842" s="450">
        <v>3</v>
      </c>
      <c r="I1842" s="450" t="s">
        <v>840</v>
      </c>
      <c r="J1842" s="459">
        <v>13.5</v>
      </c>
      <c r="K1842" s="460">
        <v>40.5</v>
      </c>
      <c r="L1842" s="463" t="s">
        <v>47</v>
      </c>
      <c r="M1842" s="463"/>
      <c r="N1842" s="463"/>
      <c r="O1842" s="462"/>
    </row>
    <row r="1843" hidden="1" customHeight="1" spans="1:15">
      <c r="A1843" s="446">
        <v>1692</v>
      </c>
      <c r="B1843" s="446" t="s">
        <v>346</v>
      </c>
      <c r="C1843" s="446" t="s">
        <v>700</v>
      </c>
      <c r="D1843" s="446" t="s">
        <v>701</v>
      </c>
      <c r="E1843" s="450" t="s">
        <v>2012</v>
      </c>
      <c r="F1843" s="449" t="s">
        <v>403</v>
      </c>
      <c r="G1843" s="450" t="s">
        <v>404</v>
      </c>
      <c r="H1843" s="450">
        <v>8</v>
      </c>
      <c r="I1843" s="450" t="s">
        <v>840</v>
      </c>
      <c r="J1843" s="459">
        <v>35</v>
      </c>
      <c r="K1843" s="460">
        <v>280</v>
      </c>
      <c r="L1843" s="463" t="s">
        <v>47</v>
      </c>
      <c r="M1843" s="463"/>
      <c r="N1843" s="463"/>
      <c r="O1843" s="462"/>
    </row>
    <row r="1844" hidden="1" customHeight="1" spans="1:15">
      <c r="A1844" s="446">
        <v>1693</v>
      </c>
      <c r="B1844" s="446" t="s">
        <v>346</v>
      </c>
      <c r="C1844" s="446" t="s">
        <v>700</v>
      </c>
      <c r="D1844" s="446" t="s">
        <v>701</v>
      </c>
      <c r="E1844" s="450" t="s">
        <v>2013</v>
      </c>
      <c r="F1844" s="449" t="s">
        <v>403</v>
      </c>
      <c r="G1844" s="450" t="s">
        <v>404</v>
      </c>
      <c r="H1844" s="450">
        <v>8</v>
      </c>
      <c r="I1844" s="450" t="s">
        <v>703</v>
      </c>
      <c r="J1844" s="459">
        <v>100</v>
      </c>
      <c r="K1844" s="460">
        <v>800</v>
      </c>
      <c r="L1844" s="463" t="s">
        <v>47</v>
      </c>
      <c r="M1844" s="463"/>
      <c r="N1844" s="463"/>
      <c r="O1844" s="462"/>
    </row>
    <row r="1845" hidden="1" customHeight="1" spans="1:15">
      <c r="A1845" s="446">
        <v>1694</v>
      </c>
      <c r="B1845" s="446" t="s">
        <v>346</v>
      </c>
      <c r="C1845" s="446" t="s">
        <v>700</v>
      </c>
      <c r="D1845" s="446" t="s">
        <v>701</v>
      </c>
      <c r="E1845" s="450" t="s">
        <v>2014</v>
      </c>
      <c r="F1845" s="449" t="s">
        <v>403</v>
      </c>
      <c r="G1845" s="450" t="s">
        <v>404</v>
      </c>
      <c r="H1845" s="450">
        <v>6</v>
      </c>
      <c r="I1845" s="450" t="s">
        <v>840</v>
      </c>
      <c r="J1845" s="459">
        <v>245</v>
      </c>
      <c r="K1845" s="460">
        <v>1470</v>
      </c>
      <c r="L1845" s="463" t="s">
        <v>47</v>
      </c>
      <c r="M1845" s="463"/>
      <c r="N1845" s="463"/>
      <c r="O1845" s="462"/>
    </row>
    <row r="1846" hidden="1" customHeight="1" spans="1:15">
      <c r="A1846" s="446">
        <v>1695</v>
      </c>
      <c r="B1846" s="446" t="s">
        <v>346</v>
      </c>
      <c r="C1846" s="446" t="s">
        <v>700</v>
      </c>
      <c r="D1846" s="446" t="s">
        <v>701</v>
      </c>
      <c r="E1846" s="450" t="s">
        <v>2015</v>
      </c>
      <c r="F1846" s="449" t="s">
        <v>403</v>
      </c>
      <c r="G1846" s="450" t="s">
        <v>404</v>
      </c>
      <c r="H1846" s="450">
        <v>6</v>
      </c>
      <c r="I1846" s="450" t="s">
        <v>840</v>
      </c>
      <c r="J1846" s="459">
        <v>42</v>
      </c>
      <c r="K1846" s="460">
        <v>252</v>
      </c>
      <c r="L1846" s="463" t="s">
        <v>47</v>
      </c>
      <c r="M1846" s="463"/>
      <c r="N1846" s="463"/>
      <c r="O1846" s="462"/>
    </row>
    <row r="1847" hidden="1" customHeight="1" spans="1:15">
      <c r="A1847" s="446">
        <v>1696</v>
      </c>
      <c r="B1847" s="446" t="s">
        <v>346</v>
      </c>
      <c r="C1847" s="446" t="s">
        <v>700</v>
      </c>
      <c r="D1847" s="446" t="s">
        <v>701</v>
      </c>
      <c r="E1847" s="450" t="s">
        <v>2016</v>
      </c>
      <c r="F1847" s="449" t="s">
        <v>403</v>
      </c>
      <c r="G1847" s="450" t="s">
        <v>404</v>
      </c>
      <c r="H1847" s="450">
        <v>6</v>
      </c>
      <c r="I1847" s="450" t="s">
        <v>1180</v>
      </c>
      <c r="J1847" s="459">
        <v>242</v>
      </c>
      <c r="K1847" s="460">
        <v>1452</v>
      </c>
      <c r="L1847" s="463" t="s">
        <v>47</v>
      </c>
      <c r="M1847" s="463"/>
      <c r="N1847" s="463"/>
      <c r="O1847" s="462"/>
    </row>
    <row r="1848" hidden="1" customHeight="1" spans="1:15">
      <c r="A1848" s="446">
        <v>1697</v>
      </c>
      <c r="B1848" s="446" t="s">
        <v>346</v>
      </c>
      <c r="C1848" s="446" t="s">
        <v>700</v>
      </c>
      <c r="D1848" s="446" t="s">
        <v>701</v>
      </c>
      <c r="E1848" s="450" t="s">
        <v>2017</v>
      </c>
      <c r="F1848" s="449" t="s">
        <v>403</v>
      </c>
      <c r="G1848" s="450" t="s">
        <v>404</v>
      </c>
      <c r="H1848" s="450">
        <v>6</v>
      </c>
      <c r="I1848" s="450" t="s">
        <v>703</v>
      </c>
      <c r="J1848" s="459">
        <v>125</v>
      </c>
      <c r="K1848" s="460">
        <v>750</v>
      </c>
      <c r="L1848" s="463" t="s">
        <v>47</v>
      </c>
      <c r="M1848" s="463"/>
      <c r="N1848" s="463"/>
      <c r="O1848" s="462"/>
    </row>
    <row r="1849" hidden="1" customHeight="1" spans="1:15">
      <c r="A1849" s="446">
        <v>1698</v>
      </c>
      <c r="B1849" s="446" t="s">
        <v>346</v>
      </c>
      <c r="C1849" s="446" t="s">
        <v>700</v>
      </c>
      <c r="D1849" s="446" t="s">
        <v>701</v>
      </c>
      <c r="E1849" s="450" t="s">
        <v>2018</v>
      </c>
      <c r="F1849" s="449" t="s">
        <v>403</v>
      </c>
      <c r="G1849" s="450" t="s">
        <v>404</v>
      </c>
      <c r="H1849" s="450">
        <v>6</v>
      </c>
      <c r="I1849" s="450" t="s">
        <v>703</v>
      </c>
      <c r="J1849" s="459">
        <v>90</v>
      </c>
      <c r="K1849" s="460">
        <v>540</v>
      </c>
      <c r="L1849" s="463" t="s">
        <v>47</v>
      </c>
      <c r="M1849" s="463"/>
      <c r="N1849" s="463"/>
      <c r="O1849" s="462"/>
    </row>
    <row r="1850" hidden="1" customHeight="1" spans="1:15">
      <c r="A1850" s="446">
        <v>1699</v>
      </c>
      <c r="B1850" s="446" t="s">
        <v>346</v>
      </c>
      <c r="C1850" s="446" t="s">
        <v>700</v>
      </c>
      <c r="D1850" s="446" t="s">
        <v>701</v>
      </c>
      <c r="E1850" s="450" t="s">
        <v>2019</v>
      </c>
      <c r="F1850" s="449" t="s">
        <v>403</v>
      </c>
      <c r="G1850" s="450" t="s">
        <v>404</v>
      </c>
      <c r="H1850" s="450">
        <v>6</v>
      </c>
      <c r="I1850" s="450" t="s">
        <v>703</v>
      </c>
      <c r="J1850" s="459">
        <v>165</v>
      </c>
      <c r="K1850" s="460">
        <v>990</v>
      </c>
      <c r="L1850" s="463" t="s">
        <v>47</v>
      </c>
      <c r="M1850" s="463"/>
      <c r="N1850" s="463"/>
      <c r="O1850" s="462"/>
    </row>
    <row r="1851" hidden="1" customHeight="1" spans="1:15">
      <c r="A1851" s="446">
        <v>1700</v>
      </c>
      <c r="B1851" s="446" t="s">
        <v>346</v>
      </c>
      <c r="C1851" s="446" t="s">
        <v>700</v>
      </c>
      <c r="D1851" s="446" t="s">
        <v>701</v>
      </c>
      <c r="E1851" s="450" t="s">
        <v>2020</v>
      </c>
      <c r="F1851" s="449" t="s">
        <v>403</v>
      </c>
      <c r="G1851" s="450" t="s">
        <v>404</v>
      </c>
      <c r="H1851" s="450">
        <v>6</v>
      </c>
      <c r="I1851" s="450" t="s">
        <v>703</v>
      </c>
      <c r="J1851" s="459">
        <v>165</v>
      </c>
      <c r="K1851" s="460">
        <v>990</v>
      </c>
      <c r="L1851" s="463" t="s">
        <v>47</v>
      </c>
      <c r="M1851" s="463"/>
      <c r="N1851" s="463"/>
      <c r="O1851" s="462"/>
    </row>
    <row r="1852" hidden="1" customHeight="1" spans="1:15">
      <c r="A1852" s="446">
        <v>1701</v>
      </c>
      <c r="B1852" s="446" t="s">
        <v>346</v>
      </c>
      <c r="C1852" s="446" t="s">
        <v>700</v>
      </c>
      <c r="D1852" s="446" t="s">
        <v>701</v>
      </c>
      <c r="E1852" s="450" t="s">
        <v>2021</v>
      </c>
      <c r="F1852" s="449" t="s">
        <v>403</v>
      </c>
      <c r="G1852" s="450" t="s">
        <v>404</v>
      </c>
      <c r="H1852" s="450">
        <v>6</v>
      </c>
      <c r="I1852" s="450" t="s">
        <v>703</v>
      </c>
      <c r="J1852" s="459">
        <v>55</v>
      </c>
      <c r="K1852" s="460">
        <v>330</v>
      </c>
      <c r="L1852" s="463" t="s">
        <v>47</v>
      </c>
      <c r="M1852" s="463"/>
      <c r="N1852" s="463"/>
      <c r="O1852" s="462"/>
    </row>
    <row r="1853" hidden="1" customHeight="1" spans="1:15">
      <c r="A1853" s="446">
        <v>1702</v>
      </c>
      <c r="B1853" s="446" t="s">
        <v>346</v>
      </c>
      <c r="C1853" s="446" t="s">
        <v>700</v>
      </c>
      <c r="D1853" s="446" t="s">
        <v>701</v>
      </c>
      <c r="E1853" s="450" t="s">
        <v>2022</v>
      </c>
      <c r="F1853" s="449" t="s">
        <v>403</v>
      </c>
      <c r="G1853" s="450" t="s">
        <v>404</v>
      </c>
      <c r="H1853" s="450">
        <v>6</v>
      </c>
      <c r="I1853" s="450" t="s">
        <v>840</v>
      </c>
      <c r="J1853" s="459">
        <v>105</v>
      </c>
      <c r="K1853" s="460">
        <v>630</v>
      </c>
      <c r="L1853" s="463" t="s">
        <v>47</v>
      </c>
      <c r="M1853" s="463"/>
      <c r="N1853" s="463"/>
      <c r="O1853" s="462"/>
    </row>
    <row r="1854" hidden="1" customHeight="1" spans="1:15">
      <c r="A1854" s="446">
        <v>1703</v>
      </c>
      <c r="B1854" s="446" t="s">
        <v>346</v>
      </c>
      <c r="C1854" s="446" t="s">
        <v>700</v>
      </c>
      <c r="D1854" s="446" t="s">
        <v>701</v>
      </c>
      <c r="E1854" s="450" t="s">
        <v>2023</v>
      </c>
      <c r="F1854" s="449" t="s">
        <v>403</v>
      </c>
      <c r="G1854" s="450" t="s">
        <v>404</v>
      </c>
      <c r="H1854" s="450">
        <v>4</v>
      </c>
      <c r="I1854" s="450" t="s">
        <v>840</v>
      </c>
      <c r="J1854" s="459">
        <v>65</v>
      </c>
      <c r="K1854" s="460">
        <v>260</v>
      </c>
      <c r="L1854" s="463" t="s">
        <v>47</v>
      </c>
      <c r="M1854" s="463"/>
      <c r="N1854" s="463"/>
      <c r="O1854" s="462"/>
    </row>
    <row r="1855" hidden="1" customHeight="1" spans="1:15">
      <c r="A1855" s="446">
        <v>1704</v>
      </c>
      <c r="B1855" s="446" t="s">
        <v>346</v>
      </c>
      <c r="C1855" s="446" t="s">
        <v>700</v>
      </c>
      <c r="D1855" s="446" t="s">
        <v>701</v>
      </c>
      <c r="E1855" s="450" t="s">
        <v>2024</v>
      </c>
      <c r="F1855" s="449" t="s">
        <v>403</v>
      </c>
      <c r="G1855" s="450" t="s">
        <v>404</v>
      </c>
      <c r="H1855" s="450">
        <v>4</v>
      </c>
      <c r="I1855" s="450" t="s">
        <v>840</v>
      </c>
      <c r="J1855" s="459">
        <v>30</v>
      </c>
      <c r="K1855" s="460">
        <v>120</v>
      </c>
      <c r="L1855" s="463" t="s">
        <v>47</v>
      </c>
      <c r="M1855" s="463"/>
      <c r="N1855" s="463"/>
      <c r="O1855" s="462"/>
    </row>
    <row r="1856" hidden="1" customHeight="1" spans="1:15">
      <c r="A1856" s="446">
        <v>1705</v>
      </c>
      <c r="B1856" s="446" t="s">
        <v>346</v>
      </c>
      <c r="C1856" s="446" t="s">
        <v>700</v>
      </c>
      <c r="D1856" s="446" t="s">
        <v>701</v>
      </c>
      <c r="E1856" s="450" t="s">
        <v>2025</v>
      </c>
      <c r="F1856" s="449" t="s">
        <v>403</v>
      </c>
      <c r="G1856" s="450" t="s">
        <v>404</v>
      </c>
      <c r="H1856" s="450">
        <v>4</v>
      </c>
      <c r="I1856" s="450" t="s">
        <v>840</v>
      </c>
      <c r="J1856" s="459">
        <v>30</v>
      </c>
      <c r="K1856" s="460">
        <v>120</v>
      </c>
      <c r="L1856" s="463" t="s">
        <v>47</v>
      </c>
      <c r="M1856" s="463"/>
      <c r="N1856" s="463"/>
      <c r="O1856" s="462"/>
    </row>
    <row r="1857" hidden="1" customHeight="1" spans="1:15">
      <c r="A1857" s="446">
        <v>1706</v>
      </c>
      <c r="B1857" s="446" t="s">
        <v>346</v>
      </c>
      <c r="C1857" s="446" t="s">
        <v>700</v>
      </c>
      <c r="D1857" s="446" t="s">
        <v>701</v>
      </c>
      <c r="E1857" s="450" t="s">
        <v>2026</v>
      </c>
      <c r="F1857" s="449" t="s">
        <v>403</v>
      </c>
      <c r="G1857" s="450" t="s">
        <v>404</v>
      </c>
      <c r="H1857" s="450">
        <v>4</v>
      </c>
      <c r="I1857" s="450" t="s">
        <v>840</v>
      </c>
      <c r="J1857" s="459">
        <v>42.5</v>
      </c>
      <c r="K1857" s="460">
        <v>170</v>
      </c>
      <c r="L1857" s="463" t="s">
        <v>47</v>
      </c>
      <c r="M1857" s="463"/>
      <c r="N1857" s="463"/>
      <c r="O1857" s="462"/>
    </row>
    <row r="1858" hidden="1" customHeight="1" spans="1:15">
      <c r="A1858" s="446">
        <v>1707</v>
      </c>
      <c r="B1858" s="446" t="s">
        <v>346</v>
      </c>
      <c r="C1858" s="446" t="s">
        <v>700</v>
      </c>
      <c r="D1858" s="446" t="s">
        <v>701</v>
      </c>
      <c r="E1858" s="450" t="s">
        <v>2027</v>
      </c>
      <c r="F1858" s="449" t="s">
        <v>403</v>
      </c>
      <c r="G1858" s="450" t="s">
        <v>404</v>
      </c>
      <c r="H1858" s="450">
        <v>4</v>
      </c>
      <c r="I1858" s="450" t="s">
        <v>840</v>
      </c>
      <c r="J1858" s="459">
        <v>27.5</v>
      </c>
      <c r="K1858" s="460">
        <v>110</v>
      </c>
      <c r="L1858" s="463" t="s">
        <v>47</v>
      </c>
      <c r="M1858" s="463"/>
      <c r="N1858" s="463"/>
      <c r="O1858" s="462"/>
    </row>
    <row r="1859" hidden="1" customHeight="1" spans="1:15">
      <c r="A1859" s="446">
        <v>1708</v>
      </c>
      <c r="B1859" s="446" t="s">
        <v>346</v>
      </c>
      <c r="C1859" s="446" t="s">
        <v>700</v>
      </c>
      <c r="D1859" s="446" t="s">
        <v>701</v>
      </c>
      <c r="E1859" s="450" t="s">
        <v>2028</v>
      </c>
      <c r="F1859" s="449" t="s">
        <v>403</v>
      </c>
      <c r="G1859" s="450" t="s">
        <v>404</v>
      </c>
      <c r="H1859" s="450">
        <v>4</v>
      </c>
      <c r="I1859" s="450" t="s">
        <v>840</v>
      </c>
      <c r="J1859" s="459">
        <v>27.5</v>
      </c>
      <c r="K1859" s="460">
        <v>110</v>
      </c>
      <c r="L1859" s="463" t="s">
        <v>47</v>
      </c>
      <c r="M1859" s="463"/>
      <c r="N1859" s="463"/>
      <c r="O1859" s="462"/>
    </row>
    <row r="1860" hidden="1" customHeight="1" spans="1:15">
      <c r="A1860" s="446">
        <v>1709</v>
      </c>
      <c r="B1860" s="446" t="s">
        <v>346</v>
      </c>
      <c r="C1860" s="446" t="s">
        <v>700</v>
      </c>
      <c r="D1860" s="446" t="s">
        <v>701</v>
      </c>
      <c r="E1860" s="450" t="s">
        <v>2029</v>
      </c>
      <c r="F1860" s="449" t="s">
        <v>403</v>
      </c>
      <c r="G1860" s="450" t="s">
        <v>404</v>
      </c>
      <c r="H1860" s="450">
        <v>4</v>
      </c>
      <c r="I1860" s="450" t="s">
        <v>840</v>
      </c>
      <c r="J1860" s="459">
        <v>44</v>
      </c>
      <c r="K1860" s="460">
        <v>176</v>
      </c>
      <c r="L1860" s="463" t="s">
        <v>47</v>
      </c>
      <c r="M1860" s="463"/>
      <c r="N1860" s="463"/>
      <c r="O1860" s="462"/>
    </row>
    <row r="1861" hidden="1" customHeight="1" spans="1:15">
      <c r="A1861" s="446">
        <v>1710</v>
      </c>
      <c r="B1861" s="446" t="s">
        <v>346</v>
      </c>
      <c r="C1861" s="446" t="s">
        <v>700</v>
      </c>
      <c r="D1861" s="446" t="s">
        <v>701</v>
      </c>
      <c r="E1861" s="450" t="s">
        <v>2030</v>
      </c>
      <c r="F1861" s="449" t="s">
        <v>403</v>
      </c>
      <c r="G1861" s="450" t="s">
        <v>404</v>
      </c>
      <c r="H1861" s="450">
        <v>2</v>
      </c>
      <c r="I1861" s="450" t="s">
        <v>840</v>
      </c>
      <c r="J1861" s="459">
        <v>480</v>
      </c>
      <c r="K1861" s="460">
        <v>960</v>
      </c>
      <c r="L1861" s="463" t="s">
        <v>47</v>
      </c>
      <c r="M1861" s="463"/>
      <c r="N1861" s="463"/>
      <c r="O1861" s="462"/>
    </row>
    <row r="1862" hidden="1" customHeight="1" spans="1:15">
      <c r="A1862" s="446">
        <v>1711</v>
      </c>
      <c r="B1862" s="446" t="s">
        <v>346</v>
      </c>
      <c r="C1862" s="446" t="s">
        <v>700</v>
      </c>
      <c r="D1862" s="446" t="s">
        <v>701</v>
      </c>
      <c r="E1862" s="450" t="s">
        <v>2031</v>
      </c>
      <c r="F1862" s="449" t="s">
        <v>403</v>
      </c>
      <c r="G1862" s="450" t="s">
        <v>404</v>
      </c>
      <c r="H1862" s="450">
        <v>6</v>
      </c>
      <c r="I1862" s="450" t="s">
        <v>840</v>
      </c>
      <c r="J1862" s="459">
        <v>35</v>
      </c>
      <c r="K1862" s="460">
        <v>210</v>
      </c>
      <c r="L1862" s="463" t="s">
        <v>47</v>
      </c>
      <c r="M1862" s="463"/>
      <c r="N1862" s="463"/>
      <c r="O1862" s="462"/>
    </row>
    <row r="1863" hidden="1" customHeight="1" spans="1:15">
      <c r="A1863" s="446">
        <v>1712</v>
      </c>
      <c r="B1863" s="446" t="s">
        <v>346</v>
      </c>
      <c r="C1863" s="446" t="s">
        <v>700</v>
      </c>
      <c r="D1863" s="446" t="s">
        <v>701</v>
      </c>
      <c r="E1863" s="450" t="s">
        <v>2032</v>
      </c>
      <c r="F1863" s="449" t="s">
        <v>403</v>
      </c>
      <c r="G1863" s="450" t="s">
        <v>404</v>
      </c>
      <c r="H1863" s="450">
        <v>2</v>
      </c>
      <c r="I1863" s="450" t="s">
        <v>135</v>
      </c>
      <c r="J1863" s="459">
        <v>380</v>
      </c>
      <c r="K1863" s="460">
        <v>760</v>
      </c>
      <c r="L1863" s="463" t="s">
        <v>47</v>
      </c>
      <c r="M1863" s="463"/>
      <c r="N1863" s="463"/>
      <c r="O1863" s="462"/>
    </row>
    <row r="1864" hidden="1" customHeight="1" spans="1:15">
      <c r="A1864" s="446">
        <v>1713</v>
      </c>
      <c r="B1864" s="446" t="s">
        <v>346</v>
      </c>
      <c r="C1864" s="446" t="s">
        <v>700</v>
      </c>
      <c r="D1864" s="446" t="s">
        <v>701</v>
      </c>
      <c r="E1864" s="450" t="s">
        <v>2033</v>
      </c>
      <c r="F1864" s="449" t="s">
        <v>403</v>
      </c>
      <c r="G1864" s="450" t="s">
        <v>404</v>
      </c>
      <c r="H1864" s="450">
        <v>6</v>
      </c>
      <c r="I1864" s="450" t="s">
        <v>840</v>
      </c>
      <c r="J1864" s="459">
        <v>50</v>
      </c>
      <c r="K1864" s="460">
        <v>300</v>
      </c>
      <c r="L1864" s="463" t="s">
        <v>47</v>
      </c>
      <c r="M1864" s="463"/>
      <c r="N1864" s="463"/>
      <c r="O1864" s="462"/>
    </row>
    <row r="1865" hidden="1" customHeight="1" spans="1:15">
      <c r="A1865" s="446">
        <v>1714</v>
      </c>
      <c r="B1865" s="446" t="s">
        <v>346</v>
      </c>
      <c r="C1865" s="446" t="s">
        <v>700</v>
      </c>
      <c r="D1865" s="446" t="s">
        <v>701</v>
      </c>
      <c r="E1865" s="450" t="s">
        <v>2034</v>
      </c>
      <c r="F1865" s="449" t="s">
        <v>403</v>
      </c>
      <c r="G1865" s="450" t="s">
        <v>404</v>
      </c>
      <c r="H1865" s="450">
        <v>2</v>
      </c>
      <c r="I1865" s="450" t="s">
        <v>711</v>
      </c>
      <c r="J1865" s="459">
        <v>600</v>
      </c>
      <c r="K1865" s="460">
        <v>1200</v>
      </c>
      <c r="L1865" s="463" t="s">
        <v>47</v>
      </c>
      <c r="M1865" s="463"/>
      <c r="N1865" s="463"/>
      <c r="O1865" s="462"/>
    </row>
    <row r="1866" hidden="1" customHeight="1" spans="1:15">
      <c r="A1866" s="446">
        <v>1715</v>
      </c>
      <c r="B1866" s="446" t="s">
        <v>346</v>
      </c>
      <c r="C1866" s="446" t="s">
        <v>700</v>
      </c>
      <c r="D1866" s="446" t="s">
        <v>701</v>
      </c>
      <c r="E1866" s="450" t="s">
        <v>2035</v>
      </c>
      <c r="F1866" s="449" t="s">
        <v>403</v>
      </c>
      <c r="G1866" s="450" t="s">
        <v>404</v>
      </c>
      <c r="H1866" s="450">
        <v>2</v>
      </c>
      <c r="I1866" s="450" t="s">
        <v>711</v>
      </c>
      <c r="J1866" s="459">
        <v>600</v>
      </c>
      <c r="K1866" s="460">
        <v>1200</v>
      </c>
      <c r="L1866" s="463" t="s">
        <v>47</v>
      </c>
      <c r="M1866" s="463"/>
      <c r="N1866" s="463"/>
      <c r="O1866" s="462"/>
    </row>
    <row r="1867" hidden="1" customHeight="1" spans="1:15">
      <c r="A1867" s="446">
        <v>1716</v>
      </c>
      <c r="B1867" s="446" t="s">
        <v>346</v>
      </c>
      <c r="C1867" s="446" t="s">
        <v>700</v>
      </c>
      <c r="D1867" s="446" t="s">
        <v>701</v>
      </c>
      <c r="E1867" s="450" t="s">
        <v>2036</v>
      </c>
      <c r="F1867" s="449" t="s">
        <v>403</v>
      </c>
      <c r="G1867" s="450" t="s">
        <v>404</v>
      </c>
      <c r="H1867" s="450">
        <v>6</v>
      </c>
      <c r="I1867" s="450" t="s">
        <v>840</v>
      </c>
      <c r="J1867" s="459">
        <v>21</v>
      </c>
      <c r="K1867" s="460">
        <v>126</v>
      </c>
      <c r="L1867" s="463" t="s">
        <v>47</v>
      </c>
      <c r="M1867" s="463"/>
      <c r="N1867" s="463"/>
      <c r="O1867" s="462"/>
    </row>
    <row r="1868" hidden="1" customHeight="1" spans="1:15">
      <c r="A1868" s="446">
        <v>1717</v>
      </c>
      <c r="B1868" s="446" t="s">
        <v>346</v>
      </c>
      <c r="C1868" s="446" t="s">
        <v>700</v>
      </c>
      <c r="D1868" s="446" t="s">
        <v>701</v>
      </c>
      <c r="E1868" s="450" t="s">
        <v>2037</v>
      </c>
      <c r="F1868" s="449" t="s">
        <v>403</v>
      </c>
      <c r="G1868" s="450" t="s">
        <v>404</v>
      </c>
      <c r="H1868" s="450">
        <v>6</v>
      </c>
      <c r="I1868" s="450" t="s">
        <v>703</v>
      </c>
      <c r="J1868" s="459">
        <v>500</v>
      </c>
      <c r="K1868" s="460">
        <v>3000</v>
      </c>
      <c r="L1868" s="463" t="s">
        <v>47</v>
      </c>
      <c r="M1868" s="463"/>
      <c r="N1868" s="463"/>
      <c r="O1868" s="462"/>
    </row>
    <row r="1869" hidden="1" customHeight="1" spans="1:15">
      <c r="A1869" s="446">
        <v>1718</v>
      </c>
      <c r="B1869" s="446" t="s">
        <v>346</v>
      </c>
      <c r="C1869" s="446" t="s">
        <v>700</v>
      </c>
      <c r="D1869" s="446" t="s">
        <v>701</v>
      </c>
      <c r="E1869" s="450" t="s">
        <v>2038</v>
      </c>
      <c r="F1869" s="449" t="s">
        <v>403</v>
      </c>
      <c r="G1869" s="450" t="s">
        <v>404</v>
      </c>
      <c r="H1869" s="450">
        <v>6</v>
      </c>
      <c r="I1869" s="450" t="s">
        <v>840</v>
      </c>
      <c r="J1869" s="459">
        <v>38.5</v>
      </c>
      <c r="K1869" s="460">
        <v>231</v>
      </c>
      <c r="L1869" s="463" t="s">
        <v>47</v>
      </c>
      <c r="M1869" s="463"/>
      <c r="N1869" s="463"/>
      <c r="O1869" s="462"/>
    </row>
    <row r="1870" hidden="1" customHeight="1" spans="1:15">
      <c r="A1870" s="446">
        <v>1719</v>
      </c>
      <c r="B1870" s="446" t="s">
        <v>346</v>
      </c>
      <c r="C1870" s="446" t="s">
        <v>700</v>
      </c>
      <c r="D1870" s="446" t="s">
        <v>701</v>
      </c>
      <c r="E1870" s="450" t="s">
        <v>2039</v>
      </c>
      <c r="F1870" s="449" t="s">
        <v>403</v>
      </c>
      <c r="G1870" s="450" t="s">
        <v>404</v>
      </c>
      <c r="H1870" s="450">
        <v>5</v>
      </c>
      <c r="I1870" s="450" t="s">
        <v>840</v>
      </c>
      <c r="J1870" s="459">
        <v>20</v>
      </c>
      <c r="K1870" s="460">
        <v>100</v>
      </c>
      <c r="L1870" s="463" t="s">
        <v>47</v>
      </c>
      <c r="M1870" s="463"/>
      <c r="N1870" s="463"/>
      <c r="O1870" s="462"/>
    </row>
    <row r="1871" hidden="1" customHeight="1" spans="1:15">
      <c r="A1871" s="446">
        <v>1720</v>
      </c>
      <c r="B1871" s="446" t="s">
        <v>346</v>
      </c>
      <c r="C1871" s="446" t="s">
        <v>700</v>
      </c>
      <c r="D1871" s="446" t="s">
        <v>701</v>
      </c>
      <c r="E1871" s="450" t="s">
        <v>2040</v>
      </c>
      <c r="F1871" s="449" t="s">
        <v>403</v>
      </c>
      <c r="G1871" s="450" t="s">
        <v>404</v>
      </c>
      <c r="H1871" s="450">
        <v>5</v>
      </c>
      <c r="I1871" s="450" t="s">
        <v>840</v>
      </c>
      <c r="J1871" s="459">
        <v>260</v>
      </c>
      <c r="K1871" s="460">
        <v>1300</v>
      </c>
      <c r="L1871" s="463" t="s">
        <v>47</v>
      </c>
      <c r="M1871" s="463"/>
      <c r="N1871" s="463"/>
      <c r="O1871" s="462"/>
    </row>
    <row r="1872" hidden="1" customHeight="1" spans="1:15">
      <c r="A1872" s="446">
        <v>1721</v>
      </c>
      <c r="B1872" s="446" t="s">
        <v>346</v>
      </c>
      <c r="C1872" s="446" t="s">
        <v>700</v>
      </c>
      <c r="D1872" s="446" t="s">
        <v>701</v>
      </c>
      <c r="E1872" s="450" t="s">
        <v>2041</v>
      </c>
      <c r="F1872" s="449" t="s">
        <v>403</v>
      </c>
      <c r="G1872" s="450" t="s">
        <v>404</v>
      </c>
      <c r="H1872" s="450">
        <v>5</v>
      </c>
      <c r="I1872" s="450" t="s">
        <v>840</v>
      </c>
      <c r="J1872" s="459">
        <v>45</v>
      </c>
      <c r="K1872" s="460">
        <v>225</v>
      </c>
      <c r="L1872" s="463" t="s">
        <v>47</v>
      </c>
      <c r="M1872" s="463"/>
      <c r="N1872" s="463"/>
      <c r="O1872" s="462"/>
    </row>
    <row r="1873" hidden="1" customHeight="1" spans="1:15">
      <c r="A1873" s="446">
        <v>1722</v>
      </c>
      <c r="B1873" s="446" t="s">
        <v>346</v>
      </c>
      <c r="C1873" s="446" t="s">
        <v>700</v>
      </c>
      <c r="D1873" s="446" t="s">
        <v>701</v>
      </c>
      <c r="E1873" s="450" t="s">
        <v>2042</v>
      </c>
      <c r="F1873" s="449" t="s">
        <v>403</v>
      </c>
      <c r="G1873" s="450" t="s">
        <v>404</v>
      </c>
      <c r="H1873" s="450">
        <v>5</v>
      </c>
      <c r="I1873" s="450" t="s">
        <v>840</v>
      </c>
      <c r="J1873" s="459">
        <v>270</v>
      </c>
      <c r="K1873" s="460">
        <v>1350</v>
      </c>
      <c r="L1873" s="463" t="s">
        <v>47</v>
      </c>
      <c r="M1873" s="463"/>
      <c r="N1873" s="463"/>
      <c r="O1873" s="462"/>
    </row>
    <row r="1874" hidden="1" customHeight="1" spans="1:15">
      <c r="A1874" s="446">
        <v>1723</v>
      </c>
      <c r="B1874" s="446" t="s">
        <v>346</v>
      </c>
      <c r="C1874" s="446" t="s">
        <v>700</v>
      </c>
      <c r="D1874" s="446" t="s">
        <v>701</v>
      </c>
      <c r="E1874" s="450" t="s">
        <v>2043</v>
      </c>
      <c r="F1874" s="449" t="s">
        <v>403</v>
      </c>
      <c r="G1874" s="450" t="s">
        <v>404</v>
      </c>
      <c r="H1874" s="450">
        <v>2</v>
      </c>
      <c r="I1874" s="450" t="s">
        <v>840</v>
      </c>
      <c r="J1874" s="459">
        <v>49</v>
      </c>
      <c r="K1874" s="460">
        <v>98</v>
      </c>
      <c r="L1874" s="463" t="s">
        <v>47</v>
      </c>
      <c r="M1874" s="463"/>
      <c r="N1874" s="463"/>
      <c r="O1874" s="462"/>
    </row>
    <row r="1875" hidden="1" customHeight="1" spans="1:15">
      <c r="A1875" s="446">
        <v>1724</v>
      </c>
      <c r="B1875" s="446" t="s">
        <v>346</v>
      </c>
      <c r="C1875" s="446" t="s">
        <v>700</v>
      </c>
      <c r="D1875" s="446" t="s">
        <v>701</v>
      </c>
      <c r="E1875" s="450" t="s">
        <v>2044</v>
      </c>
      <c r="F1875" s="449" t="s">
        <v>403</v>
      </c>
      <c r="G1875" s="450" t="s">
        <v>404</v>
      </c>
      <c r="H1875" s="450">
        <v>5</v>
      </c>
      <c r="I1875" s="450" t="s">
        <v>704</v>
      </c>
      <c r="J1875" s="459">
        <v>5.5</v>
      </c>
      <c r="K1875" s="460">
        <v>27.5</v>
      </c>
      <c r="L1875" s="463" t="s">
        <v>47</v>
      </c>
      <c r="M1875" s="463"/>
      <c r="N1875" s="463"/>
      <c r="O1875" s="462"/>
    </row>
    <row r="1876" hidden="1" customHeight="1" spans="1:15">
      <c r="A1876" s="446">
        <v>1725</v>
      </c>
      <c r="B1876" s="446" t="s">
        <v>346</v>
      </c>
      <c r="C1876" s="446" t="s">
        <v>700</v>
      </c>
      <c r="D1876" s="446" t="s">
        <v>701</v>
      </c>
      <c r="E1876" s="450" t="s">
        <v>2045</v>
      </c>
      <c r="F1876" s="449" t="s">
        <v>403</v>
      </c>
      <c r="G1876" s="450" t="s">
        <v>404</v>
      </c>
      <c r="H1876" s="450">
        <v>2</v>
      </c>
      <c r="I1876" s="450" t="s">
        <v>238</v>
      </c>
      <c r="J1876" s="459">
        <v>5</v>
      </c>
      <c r="K1876" s="460">
        <v>10</v>
      </c>
      <c r="L1876" s="463" t="s">
        <v>47</v>
      </c>
      <c r="M1876" s="463"/>
      <c r="N1876" s="463"/>
      <c r="O1876" s="462"/>
    </row>
    <row r="1877" hidden="1" customHeight="1" spans="1:15">
      <c r="A1877" s="446">
        <v>1726</v>
      </c>
      <c r="B1877" s="446" t="s">
        <v>346</v>
      </c>
      <c r="C1877" s="446" t="s">
        <v>700</v>
      </c>
      <c r="D1877" s="446" t="s">
        <v>701</v>
      </c>
      <c r="E1877" s="450" t="s">
        <v>2046</v>
      </c>
      <c r="F1877" s="449" t="s">
        <v>403</v>
      </c>
      <c r="G1877" s="450" t="s">
        <v>404</v>
      </c>
      <c r="H1877" s="450">
        <v>5</v>
      </c>
      <c r="I1877" s="450" t="s">
        <v>840</v>
      </c>
      <c r="J1877" s="459">
        <v>18</v>
      </c>
      <c r="K1877" s="460">
        <v>90</v>
      </c>
      <c r="L1877" s="463" t="s">
        <v>47</v>
      </c>
      <c r="M1877" s="463"/>
      <c r="N1877" s="463"/>
      <c r="O1877" s="462"/>
    </row>
    <row r="1878" hidden="1" customHeight="1" spans="1:15">
      <c r="A1878" s="446">
        <v>1727</v>
      </c>
      <c r="B1878" s="446" t="s">
        <v>346</v>
      </c>
      <c r="C1878" s="446" t="s">
        <v>700</v>
      </c>
      <c r="D1878" s="446" t="s">
        <v>701</v>
      </c>
      <c r="E1878" s="450" t="s">
        <v>2047</v>
      </c>
      <c r="F1878" s="449" t="s">
        <v>403</v>
      </c>
      <c r="G1878" s="450" t="s">
        <v>404</v>
      </c>
      <c r="H1878" s="450">
        <v>5</v>
      </c>
      <c r="I1878" s="450" t="s">
        <v>840</v>
      </c>
      <c r="J1878" s="459">
        <v>58</v>
      </c>
      <c r="K1878" s="460">
        <v>290</v>
      </c>
      <c r="L1878" s="463" t="s">
        <v>47</v>
      </c>
      <c r="M1878" s="463"/>
      <c r="N1878" s="463"/>
      <c r="O1878" s="462"/>
    </row>
    <row r="1879" hidden="1" customHeight="1" spans="1:15">
      <c r="A1879" s="446">
        <v>1728</v>
      </c>
      <c r="B1879" s="446" t="s">
        <v>346</v>
      </c>
      <c r="C1879" s="446" t="s">
        <v>700</v>
      </c>
      <c r="D1879" s="446" t="s">
        <v>701</v>
      </c>
      <c r="E1879" s="450" t="s">
        <v>2048</v>
      </c>
      <c r="F1879" s="449" t="s">
        <v>403</v>
      </c>
      <c r="G1879" s="450" t="s">
        <v>404</v>
      </c>
      <c r="H1879" s="450">
        <v>6</v>
      </c>
      <c r="I1879" s="450" t="s">
        <v>840</v>
      </c>
      <c r="J1879" s="459">
        <v>54</v>
      </c>
      <c r="K1879" s="460">
        <v>324</v>
      </c>
      <c r="L1879" s="463" t="s">
        <v>47</v>
      </c>
      <c r="M1879" s="463"/>
      <c r="N1879" s="463"/>
      <c r="O1879" s="462"/>
    </row>
    <row r="1880" hidden="1" customHeight="1" spans="1:15">
      <c r="A1880" s="446">
        <v>1729</v>
      </c>
      <c r="B1880" s="446" t="s">
        <v>346</v>
      </c>
      <c r="C1880" s="446" t="s">
        <v>700</v>
      </c>
      <c r="D1880" s="446" t="s">
        <v>701</v>
      </c>
      <c r="E1880" s="450" t="s">
        <v>2049</v>
      </c>
      <c r="F1880" s="449" t="s">
        <v>403</v>
      </c>
      <c r="G1880" s="450" t="s">
        <v>404</v>
      </c>
      <c r="H1880" s="450">
        <v>6</v>
      </c>
      <c r="I1880" s="450" t="s">
        <v>840</v>
      </c>
      <c r="J1880" s="459">
        <v>75</v>
      </c>
      <c r="K1880" s="460">
        <v>450</v>
      </c>
      <c r="L1880" s="463" t="s">
        <v>47</v>
      </c>
      <c r="M1880" s="463"/>
      <c r="N1880" s="463"/>
      <c r="O1880" s="462"/>
    </row>
    <row r="1881" hidden="1" customHeight="1" spans="1:15">
      <c r="A1881" s="446">
        <v>1730</v>
      </c>
      <c r="B1881" s="446" t="s">
        <v>346</v>
      </c>
      <c r="C1881" s="446" t="s">
        <v>700</v>
      </c>
      <c r="D1881" s="446" t="s">
        <v>701</v>
      </c>
      <c r="E1881" s="450" t="s">
        <v>2050</v>
      </c>
      <c r="F1881" s="449" t="s">
        <v>403</v>
      </c>
      <c r="G1881" s="450" t="s">
        <v>404</v>
      </c>
      <c r="H1881" s="450">
        <v>2</v>
      </c>
      <c r="I1881" s="450" t="s">
        <v>711</v>
      </c>
      <c r="J1881" s="459">
        <v>600</v>
      </c>
      <c r="K1881" s="460">
        <v>1200</v>
      </c>
      <c r="L1881" s="463" t="s">
        <v>47</v>
      </c>
      <c r="M1881" s="463"/>
      <c r="N1881" s="463"/>
      <c r="O1881" s="462"/>
    </row>
    <row r="1882" hidden="1" customHeight="1" spans="1:15">
      <c r="A1882" s="446">
        <v>1731</v>
      </c>
      <c r="B1882" s="446" t="s">
        <v>346</v>
      </c>
      <c r="C1882" s="446" t="s">
        <v>700</v>
      </c>
      <c r="D1882" s="446" t="s">
        <v>701</v>
      </c>
      <c r="E1882" s="450" t="s">
        <v>2051</v>
      </c>
      <c r="F1882" s="449" t="s">
        <v>403</v>
      </c>
      <c r="G1882" s="450" t="s">
        <v>404</v>
      </c>
      <c r="H1882" s="450">
        <v>2</v>
      </c>
      <c r="I1882" s="450" t="s">
        <v>703</v>
      </c>
      <c r="J1882" s="459">
        <v>180</v>
      </c>
      <c r="K1882" s="460">
        <v>360</v>
      </c>
      <c r="L1882" s="463" t="s">
        <v>47</v>
      </c>
      <c r="M1882" s="463"/>
      <c r="N1882" s="463"/>
      <c r="O1882" s="462"/>
    </row>
    <row r="1883" hidden="1" customHeight="1" spans="1:15">
      <c r="A1883" s="446">
        <v>1732</v>
      </c>
      <c r="B1883" s="446" t="s">
        <v>346</v>
      </c>
      <c r="C1883" s="446" t="s">
        <v>700</v>
      </c>
      <c r="D1883" s="446" t="s">
        <v>701</v>
      </c>
      <c r="E1883" s="450" t="s">
        <v>2052</v>
      </c>
      <c r="F1883" s="449" t="s">
        <v>403</v>
      </c>
      <c r="G1883" s="450" t="s">
        <v>404</v>
      </c>
      <c r="H1883" s="450">
        <v>6</v>
      </c>
      <c r="I1883" s="450" t="s">
        <v>238</v>
      </c>
      <c r="J1883" s="459">
        <v>10</v>
      </c>
      <c r="K1883" s="460">
        <v>60</v>
      </c>
      <c r="L1883" s="463" t="s">
        <v>47</v>
      </c>
      <c r="M1883" s="463"/>
      <c r="N1883" s="463"/>
      <c r="O1883" s="462"/>
    </row>
    <row r="1884" hidden="1" customHeight="1" spans="1:15">
      <c r="A1884" s="446">
        <v>1733</v>
      </c>
      <c r="B1884" s="446" t="s">
        <v>346</v>
      </c>
      <c r="C1884" s="446" t="s">
        <v>700</v>
      </c>
      <c r="D1884" s="446" t="s">
        <v>701</v>
      </c>
      <c r="E1884" s="450" t="s">
        <v>2053</v>
      </c>
      <c r="F1884" s="449" t="s">
        <v>403</v>
      </c>
      <c r="G1884" s="450" t="s">
        <v>404</v>
      </c>
      <c r="H1884" s="450">
        <v>2</v>
      </c>
      <c r="I1884" s="450" t="s">
        <v>703</v>
      </c>
      <c r="J1884" s="459">
        <v>180</v>
      </c>
      <c r="K1884" s="460">
        <v>360</v>
      </c>
      <c r="L1884" s="463" t="s">
        <v>47</v>
      </c>
      <c r="M1884" s="463"/>
      <c r="N1884" s="463"/>
      <c r="O1884" s="462"/>
    </row>
    <row r="1885" hidden="1" customHeight="1" spans="1:15">
      <c r="A1885" s="446">
        <v>1734</v>
      </c>
      <c r="B1885" s="446" t="s">
        <v>346</v>
      </c>
      <c r="C1885" s="446" t="s">
        <v>700</v>
      </c>
      <c r="D1885" s="446" t="s">
        <v>701</v>
      </c>
      <c r="E1885" s="450" t="s">
        <v>2054</v>
      </c>
      <c r="F1885" s="449" t="s">
        <v>403</v>
      </c>
      <c r="G1885" s="450" t="s">
        <v>404</v>
      </c>
      <c r="H1885" s="450">
        <v>6</v>
      </c>
      <c r="I1885" s="450" t="s">
        <v>840</v>
      </c>
      <c r="J1885" s="459">
        <v>65</v>
      </c>
      <c r="K1885" s="460">
        <v>390</v>
      </c>
      <c r="L1885" s="463" t="s">
        <v>47</v>
      </c>
      <c r="M1885" s="463"/>
      <c r="N1885" s="463"/>
      <c r="O1885" s="462"/>
    </row>
    <row r="1886" hidden="1" customHeight="1" spans="1:15">
      <c r="A1886" s="446">
        <v>1735</v>
      </c>
      <c r="B1886" s="446" t="s">
        <v>346</v>
      </c>
      <c r="C1886" s="446" t="s">
        <v>700</v>
      </c>
      <c r="D1886" s="446" t="s">
        <v>701</v>
      </c>
      <c r="E1886" s="450" t="s">
        <v>2055</v>
      </c>
      <c r="F1886" s="449" t="s">
        <v>403</v>
      </c>
      <c r="G1886" s="450" t="s">
        <v>404</v>
      </c>
      <c r="H1886" s="450">
        <v>6</v>
      </c>
      <c r="I1886" s="450" t="s">
        <v>704</v>
      </c>
      <c r="J1886" s="459">
        <v>35</v>
      </c>
      <c r="K1886" s="460">
        <v>210</v>
      </c>
      <c r="L1886" s="463" t="s">
        <v>47</v>
      </c>
      <c r="M1886" s="463"/>
      <c r="N1886" s="463"/>
      <c r="O1886" s="462"/>
    </row>
    <row r="1887" hidden="1" customHeight="1" spans="1:15">
      <c r="A1887" s="446">
        <v>1736</v>
      </c>
      <c r="B1887" s="446" t="s">
        <v>346</v>
      </c>
      <c r="C1887" s="446" t="s">
        <v>700</v>
      </c>
      <c r="D1887" s="446" t="s">
        <v>701</v>
      </c>
      <c r="E1887" s="450" t="s">
        <v>2056</v>
      </c>
      <c r="F1887" s="449" t="s">
        <v>403</v>
      </c>
      <c r="G1887" s="450" t="s">
        <v>404</v>
      </c>
      <c r="H1887" s="450">
        <v>6</v>
      </c>
      <c r="I1887" s="450" t="s">
        <v>840</v>
      </c>
      <c r="J1887" s="459">
        <v>45</v>
      </c>
      <c r="K1887" s="460">
        <v>270</v>
      </c>
      <c r="L1887" s="463" t="s">
        <v>47</v>
      </c>
      <c r="M1887" s="463"/>
      <c r="N1887" s="463"/>
      <c r="O1887" s="462"/>
    </row>
    <row r="1888" hidden="1" customHeight="1" spans="1:15">
      <c r="A1888" s="446">
        <v>1737</v>
      </c>
      <c r="B1888" s="446" t="s">
        <v>346</v>
      </c>
      <c r="C1888" s="446" t="s">
        <v>700</v>
      </c>
      <c r="D1888" s="446" t="s">
        <v>701</v>
      </c>
      <c r="E1888" s="450" t="s">
        <v>2057</v>
      </c>
      <c r="F1888" s="449" t="s">
        <v>403</v>
      </c>
      <c r="G1888" s="450" t="s">
        <v>404</v>
      </c>
      <c r="H1888" s="450">
        <v>8</v>
      </c>
      <c r="I1888" s="450" t="s">
        <v>840</v>
      </c>
      <c r="J1888" s="459">
        <v>49</v>
      </c>
      <c r="K1888" s="460">
        <v>392</v>
      </c>
      <c r="L1888" s="463" t="s">
        <v>47</v>
      </c>
      <c r="M1888" s="463"/>
      <c r="N1888" s="463"/>
      <c r="O1888" s="462"/>
    </row>
    <row r="1889" hidden="1" customHeight="1" spans="1:15">
      <c r="A1889" s="446">
        <v>1738</v>
      </c>
      <c r="B1889" s="446" t="s">
        <v>346</v>
      </c>
      <c r="C1889" s="446" t="s">
        <v>700</v>
      </c>
      <c r="D1889" s="446" t="s">
        <v>701</v>
      </c>
      <c r="E1889" s="450" t="s">
        <v>2058</v>
      </c>
      <c r="F1889" s="449" t="s">
        <v>403</v>
      </c>
      <c r="G1889" s="450" t="s">
        <v>404</v>
      </c>
      <c r="H1889" s="450">
        <v>8</v>
      </c>
      <c r="I1889" s="450" t="s">
        <v>840</v>
      </c>
      <c r="J1889" s="459">
        <v>22</v>
      </c>
      <c r="K1889" s="460">
        <v>176</v>
      </c>
      <c r="L1889" s="463" t="s">
        <v>47</v>
      </c>
      <c r="M1889" s="463"/>
      <c r="N1889" s="463"/>
      <c r="O1889" s="462"/>
    </row>
    <row r="1890" hidden="1" customHeight="1" spans="1:15">
      <c r="A1890" s="446">
        <v>1739</v>
      </c>
      <c r="B1890" s="446" t="s">
        <v>346</v>
      </c>
      <c r="C1890" s="446" t="s">
        <v>700</v>
      </c>
      <c r="D1890" s="446" t="s">
        <v>701</v>
      </c>
      <c r="E1890" s="450" t="s">
        <v>2059</v>
      </c>
      <c r="F1890" s="449" t="s">
        <v>403</v>
      </c>
      <c r="G1890" s="450" t="s">
        <v>404</v>
      </c>
      <c r="H1890" s="450">
        <v>8</v>
      </c>
      <c r="I1890" s="450" t="s">
        <v>840</v>
      </c>
      <c r="J1890" s="459">
        <v>25</v>
      </c>
      <c r="K1890" s="460">
        <v>200</v>
      </c>
      <c r="L1890" s="463" t="s">
        <v>47</v>
      </c>
      <c r="M1890" s="463"/>
      <c r="N1890" s="463"/>
      <c r="O1890" s="462"/>
    </row>
    <row r="1891" hidden="1" customHeight="1" spans="1:15">
      <c r="A1891" s="446">
        <v>1740</v>
      </c>
      <c r="B1891" s="446" t="s">
        <v>346</v>
      </c>
      <c r="C1891" s="446" t="s">
        <v>700</v>
      </c>
      <c r="D1891" s="446" t="s">
        <v>701</v>
      </c>
      <c r="E1891" s="450" t="s">
        <v>2060</v>
      </c>
      <c r="F1891" s="449" t="s">
        <v>403</v>
      </c>
      <c r="G1891" s="450" t="s">
        <v>404</v>
      </c>
      <c r="H1891" s="450">
        <v>2</v>
      </c>
      <c r="I1891" s="450" t="s">
        <v>711</v>
      </c>
      <c r="J1891" s="459">
        <v>400</v>
      </c>
      <c r="K1891" s="460">
        <v>800</v>
      </c>
      <c r="L1891" s="463" t="s">
        <v>47</v>
      </c>
      <c r="M1891" s="463"/>
      <c r="N1891" s="463"/>
      <c r="O1891" s="462"/>
    </row>
    <row r="1892" hidden="1" customHeight="1" spans="1:15">
      <c r="A1892" s="446">
        <v>1741</v>
      </c>
      <c r="B1892" s="446" t="s">
        <v>346</v>
      </c>
      <c r="C1892" s="446" t="s">
        <v>700</v>
      </c>
      <c r="D1892" s="446" t="s">
        <v>701</v>
      </c>
      <c r="E1892" s="450" t="s">
        <v>2061</v>
      </c>
      <c r="F1892" s="449" t="s">
        <v>403</v>
      </c>
      <c r="G1892" s="450" t="s">
        <v>404</v>
      </c>
      <c r="H1892" s="450">
        <v>2</v>
      </c>
      <c r="I1892" s="450" t="s">
        <v>711</v>
      </c>
      <c r="J1892" s="459">
        <v>580</v>
      </c>
      <c r="K1892" s="460">
        <v>1160</v>
      </c>
      <c r="L1892" s="463" t="s">
        <v>47</v>
      </c>
      <c r="M1892" s="463"/>
      <c r="N1892" s="463"/>
      <c r="O1892" s="462"/>
    </row>
    <row r="1893" hidden="1" customHeight="1" spans="1:15">
      <c r="A1893" s="446">
        <v>1742</v>
      </c>
      <c r="B1893" s="446" t="s">
        <v>346</v>
      </c>
      <c r="C1893" s="446" t="s">
        <v>700</v>
      </c>
      <c r="D1893" s="446" t="s">
        <v>701</v>
      </c>
      <c r="E1893" s="450" t="s">
        <v>2062</v>
      </c>
      <c r="F1893" s="449" t="s">
        <v>403</v>
      </c>
      <c r="G1893" s="450" t="s">
        <v>404</v>
      </c>
      <c r="H1893" s="450">
        <v>2</v>
      </c>
      <c r="I1893" s="450" t="s">
        <v>1180</v>
      </c>
      <c r="J1893" s="459">
        <v>150</v>
      </c>
      <c r="K1893" s="460">
        <v>300</v>
      </c>
      <c r="L1893" s="463" t="s">
        <v>47</v>
      </c>
      <c r="M1893" s="463"/>
      <c r="N1893" s="463"/>
      <c r="O1893" s="462"/>
    </row>
    <row r="1894" hidden="1" customHeight="1" spans="1:15">
      <c r="A1894" s="446">
        <v>1743</v>
      </c>
      <c r="B1894" s="446" t="s">
        <v>346</v>
      </c>
      <c r="C1894" s="446" t="s">
        <v>700</v>
      </c>
      <c r="D1894" s="446" t="s">
        <v>701</v>
      </c>
      <c r="E1894" s="450" t="s">
        <v>2062</v>
      </c>
      <c r="F1894" s="449" t="s">
        <v>403</v>
      </c>
      <c r="G1894" s="450" t="s">
        <v>404</v>
      </c>
      <c r="H1894" s="450">
        <v>8</v>
      </c>
      <c r="I1894" s="450" t="s">
        <v>1180</v>
      </c>
      <c r="J1894" s="459">
        <v>240</v>
      </c>
      <c r="K1894" s="460">
        <v>1920</v>
      </c>
      <c r="L1894" s="463" t="s">
        <v>47</v>
      </c>
      <c r="M1894" s="463"/>
      <c r="N1894" s="463"/>
      <c r="O1894" s="462"/>
    </row>
    <row r="1895" hidden="1" customHeight="1" spans="1:15">
      <c r="A1895" s="446">
        <v>1744</v>
      </c>
      <c r="B1895" s="446" t="s">
        <v>346</v>
      </c>
      <c r="C1895" s="446" t="s">
        <v>700</v>
      </c>
      <c r="D1895" s="446" t="s">
        <v>701</v>
      </c>
      <c r="E1895" s="450" t="s">
        <v>2062</v>
      </c>
      <c r="F1895" s="449" t="s">
        <v>403</v>
      </c>
      <c r="G1895" s="450" t="s">
        <v>404</v>
      </c>
      <c r="H1895" s="450">
        <v>2</v>
      </c>
      <c r="I1895" s="450" t="s">
        <v>1180</v>
      </c>
      <c r="J1895" s="459">
        <v>240</v>
      </c>
      <c r="K1895" s="460">
        <v>480</v>
      </c>
      <c r="L1895" s="463" t="s">
        <v>47</v>
      </c>
      <c r="M1895" s="463"/>
      <c r="N1895" s="463"/>
      <c r="O1895" s="462"/>
    </row>
    <row r="1896" hidden="1" customHeight="1" spans="1:15">
      <c r="A1896" s="446">
        <v>1745</v>
      </c>
      <c r="B1896" s="446" t="s">
        <v>346</v>
      </c>
      <c r="C1896" s="446" t="s">
        <v>700</v>
      </c>
      <c r="D1896" s="446" t="s">
        <v>701</v>
      </c>
      <c r="E1896" s="450" t="s">
        <v>2062</v>
      </c>
      <c r="F1896" s="449" t="s">
        <v>403</v>
      </c>
      <c r="G1896" s="450" t="s">
        <v>404</v>
      </c>
      <c r="H1896" s="450">
        <v>6</v>
      </c>
      <c r="I1896" s="450" t="s">
        <v>1180</v>
      </c>
      <c r="J1896" s="459">
        <v>140</v>
      </c>
      <c r="K1896" s="460">
        <v>840</v>
      </c>
      <c r="L1896" s="463" t="s">
        <v>47</v>
      </c>
      <c r="M1896" s="463"/>
      <c r="N1896" s="463"/>
      <c r="O1896" s="462"/>
    </row>
    <row r="1897" hidden="1" customHeight="1" spans="1:15">
      <c r="A1897" s="446">
        <v>1746</v>
      </c>
      <c r="B1897" s="446" t="s">
        <v>346</v>
      </c>
      <c r="C1897" s="446" t="s">
        <v>700</v>
      </c>
      <c r="D1897" s="446" t="s">
        <v>701</v>
      </c>
      <c r="E1897" s="450" t="s">
        <v>2063</v>
      </c>
      <c r="F1897" s="449" t="s">
        <v>403</v>
      </c>
      <c r="G1897" s="450" t="s">
        <v>404</v>
      </c>
      <c r="H1897" s="450">
        <v>6</v>
      </c>
      <c r="I1897" s="450" t="s">
        <v>703</v>
      </c>
      <c r="J1897" s="459">
        <v>35</v>
      </c>
      <c r="K1897" s="460">
        <v>210</v>
      </c>
      <c r="L1897" s="463" t="s">
        <v>47</v>
      </c>
      <c r="M1897" s="463"/>
      <c r="N1897" s="463"/>
      <c r="O1897" s="462"/>
    </row>
    <row r="1898" hidden="1" customHeight="1" spans="1:15">
      <c r="A1898" s="446">
        <v>1747</v>
      </c>
      <c r="B1898" s="446" t="s">
        <v>346</v>
      </c>
      <c r="C1898" s="446" t="s">
        <v>700</v>
      </c>
      <c r="D1898" s="446" t="s">
        <v>701</v>
      </c>
      <c r="E1898" s="450" t="s">
        <v>2064</v>
      </c>
      <c r="F1898" s="449" t="s">
        <v>403</v>
      </c>
      <c r="G1898" s="450" t="s">
        <v>404</v>
      </c>
      <c r="H1898" s="450">
        <v>6</v>
      </c>
      <c r="I1898" s="450" t="s">
        <v>840</v>
      </c>
      <c r="J1898" s="459">
        <v>30</v>
      </c>
      <c r="K1898" s="460">
        <v>180</v>
      </c>
      <c r="L1898" s="463" t="s">
        <v>47</v>
      </c>
      <c r="M1898" s="463"/>
      <c r="N1898" s="463"/>
      <c r="O1898" s="462"/>
    </row>
    <row r="1899" hidden="1" customHeight="1" spans="1:15">
      <c r="A1899" s="446">
        <v>1748</v>
      </c>
      <c r="B1899" s="446" t="s">
        <v>346</v>
      </c>
      <c r="C1899" s="446" t="s">
        <v>700</v>
      </c>
      <c r="D1899" s="446" t="s">
        <v>701</v>
      </c>
      <c r="E1899" s="450" t="s">
        <v>2065</v>
      </c>
      <c r="F1899" s="449" t="s">
        <v>403</v>
      </c>
      <c r="G1899" s="450" t="s">
        <v>404</v>
      </c>
      <c r="H1899" s="450">
        <v>6</v>
      </c>
      <c r="I1899" s="450" t="s">
        <v>840</v>
      </c>
      <c r="J1899" s="459">
        <v>67.5</v>
      </c>
      <c r="K1899" s="460">
        <v>405</v>
      </c>
      <c r="L1899" s="463" t="s">
        <v>47</v>
      </c>
      <c r="M1899" s="463"/>
      <c r="N1899" s="463"/>
      <c r="O1899" s="462"/>
    </row>
    <row r="1900" hidden="1" customHeight="1" spans="1:15">
      <c r="A1900" s="446">
        <v>1749</v>
      </c>
      <c r="B1900" s="446" t="s">
        <v>346</v>
      </c>
      <c r="C1900" s="446" t="s">
        <v>700</v>
      </c>
      <c r="D1900" s="446" t="s">
        <v>701</v>
      </c>
      <c r="E1900" s="450" t="s">
        <v>2066</v>
      </c>
      <c r="F1900" s="449" t="s">
        <v>403</v>
      </c>
      <c r="G1900" s="450" t="s">
        <v>404</v>
      </c>
      <c r="H1900" s="450">
        <v>6</v>
      </c>
      <c r="I1900" s="450" t="s">
        <v>840</v>
      </c>
      <c r="J1900" s="459">
        <v>166</v>
      </c>
      <c r="K1900" s="460">
        <v>996</v>
      </c>
      <c r="L1900" s="463" t="s">
        <v>47</v>
      </c>
      <c r="M1900" s="463"/>
      <c r="N1900" s="463"/>
      <c r="O1900" s="462"/>
    </row>
    <row r="1901" hidden="1" customHeight="1" spans="1:15">
      <c r="A1901" s="446">
        <v>1750</v>
      </c>
      <c r="B1901" s="446" t="s">
        <v>346</v>
      </c>
      <c r="C1901" s="446" t="s">
        <v>700</v>
      </c>
      <c r="D1901" s="446" t="s">
        <v>701</v>
      </c>
      <c r="E1901" s="450" t="s">
        <v>2067</v>
      </c>
      <c r="F1901" s="449" t="s">
        <v>403</v>
      </c>
      <c r="G1901" s="450" t="s">
        <v>404</v>
      </c>
      <c r="H1901" s="450">
        <v>6</v>
      </c>
      <c r="I1901" s="450" t="s">
        <v>840</v>
      </c>
      <c r="J1901" s="459">
        <v>25</v>
      </c>
      <c r="K1901" s="460">
        <v>150</v>
      </c>
      <c r="L1901" s="463" t="s">
        <v>47</v>
      </c>
      <c r="M1901" s="463"/>
      <c r="N1901" s="463"/>
      <c r="O1901" s="462"/>
    </row>
    <row r="1902" hidden="1" customHeight="1" spans="1:15">
      <c r="A1902" s="446">
        <v>1751</v>
      </c>
      <c r="B1902" s="446" t="s">
        <v>346</v>
      </c>
      <c r="C1902" s="446" t="s">
        <v>700</v>
      </c>
      <c r="D1902" s="446" t="s">
        <v>701</v>
      </c>
      <c r="E1902" s="450" t="s">
        <v>2068</v>
      </c>
      <c r="F1902" s="449" t="s">
        <v>403</v>
      </c>
      <c r="G1902" s="450" t="s">
        <v>404</v>
      </c>
      <c r="H1902" s="450">
        <v>2</v>
      </c>
      <c r="I1902" s="450" t="s">
        <v>706</v>
      </c>
      <c r="J1902" s="459">
        <v>800</v>
      </c>
      <c r="K1902" s="460">
        <v>1600</v>
      </c>
      <c r="L1902" s="463" t="s">
        <v>47</v>
      </c>
      <c r="M1902" s="463"/>
      <c r="N1902" s="463"/>
      <c r="O1902" s="462"/>
    </row>
    <row r="1903" hidden="1" customHeight="1" spans="1:15">
      <c r="A1903" s="446">
        <v>1752</v>
      </c>
      <c r="B1903" s="446" t="s">
        <v>346</v>
      </c>
      <c r="C1903" s="446" t="s">
        <v>700</v>
      </c>
      <c r="D1903" s="446" t="s">
        <v>701</v>
      </c>
      <c r="E1903" s="450" t="s">
        <v>2069</v>
      </c>
      <c r="F1903" s="449" t="s">
        <v>403</v>
      </c>
      <c r="G1903" s="450" t="s">
        <v>404</v>
      </c>
      <c r="H1903" s="450">
        <v>5</v>
      </c>
      <c r="I1903" s="450" t="s">
        <v>840</v>
      </c>
      <c r="J1903" s="459">
        <v>150</v>
      </c>
      <c r="K1903" s="460">
        <v>750</v>
      </c>
      <c r="L1903" s="463" t="s">
        <v>47</v>
      </c>
      <c r="M1903" s="463"/>
      <c r="N1903" s="463"/>
      <c r="O1903" s="462"/>
    </row>
    <row r="1904" hidden="1" customHeight="1" spans="1:15">
      <c r="A1904" s="446">
        <v>1753</v>
      </c>
      <c r="B1904" s="446" t="s">
        <v>346</v>
      </c>
      <c r="C1904" s="446" t="s">
        <v>700</v>
      </c>
      <c r="D1904" s="446" t="s">
        <v>701</v>
      </c>
      <c r="E1904" s="450" t="s">
        <v>2070</v>
      </c>
      <c r="F1904" s="449" t="s">
        <v>403</v>
      </c>
      <c r="G1904" s="450" t="s">
        <v>404</v>
      </c>
      <c r="H1904" s="450">
        <v>5</v>
      </c>
      <c r="I1904" s="450" t="s">
        <v>238</v>
      </c>
      <c r="J1904" s="459">
        <v>10</v>
      </c>
      <c r="K1904" s="460">
        <v>50</v>
      </c>
      <c r="L1904" s="463" t="s">
        <v>47</v>
      </c>
      <c r="M1904" s="463"/>
      <c r="N1904" s="463"/>
      <c r="O1904" s="462"/>
    </row>
    <row r="1905" hidden="1" customHeight="1" spans="1:15">
      <c r="A1905" s="446">
        <v>1754</v>
      </c>
      <c r="B1905" s="446" t="s">
        <v>346</v>
      </c>
      <c r="C1905" s="446" t="s">
        <v>700</v>
      </c>
      <c r="D1905" s="446" t="s">
        <v>701</v>
      </c>
      <c r="E1905" s="450" t="s">
        <v>2071</v>
      </c>
      <c r="F1905" s="449" t="s">
        <v>403</v>
      </c>
      <c r="G1905" s="450" t="s">
        <v>404</v>
      </c>
      <c r="H1905" s="450">
        <v>5</v>
      </c>
      <c r="I1905" s="450" t="s">
        <v>703</v>
      </c>
      <c r="J1905" s="459">
        <v>135</v>
      </c>
      <c r="K1905" s="460">
        <v>675</v>
      </c>
      <c r="L1905" s="463" t="s">
        <v>47</v>
      </c>
      <c r="M1905" s="463"/>
      <c r="N1905" s="463"/>
      <c r="O1905" s="462"/>
    </row>
    <row r="1906" hidden="1" customHeight="1" spans="1:15">
      <c r="A1906" s="446">
        <v>1755</v>
      </c>
      <c r="B1906" s="446" t="s">
        <v>346</v>
      </c>
      <c r="C1906" s="446" t="s">
        <v>700</v>
      </c>
      <c r="D1906" s="446" t="s">
        <v>701</v>
      </c>
      <c r="E1906" s="450" t="s">
        <v>2072</v>
      </c>
      <c r="F1906" s="449" t="s">
        <v>403</v>
      </c>
      <c r="G1906" s="450" t="s">
        <v>404</v>
      </c>
      <c r="H1906" s="450">
        <v>2</v>
      </c>
      <c r="I1906" s="450" t="s">
        <v>711</v>
      </c>
      <c r="J1906" s="459">
        <v>600</v>
      </c>
      <c r="K1906" s="460">
        <v>1200</v>
      </c>
      <c r="L1906" s="463" t="s">
        <v>47</v>
      </c>
      <c r="M1906" s="463"/>
      <c r="N1906" s="463"/>
      <c r="O1906" s="462"/>
    </row>
    <row r="1907" hidden="1" customHeight="1" spans="1:15">
      <c r="A1907" s="446">
        <v>1756</v>
      </c>
      <c r="B1907" s="446" t="s">
        <v>346</v>
      </c>
      <c r="C1907" s="446" t="s">
        <v>700</v>
      </c>
      <c r="D1907" s="446" t="s">
        <v>701</v>
      </c>
      <c r="E1907" s="450" t="s">
        <v>2073</v>
      </c>
      <c r="F1907" s="449" t="s">
        <v>403</v>
      </c>
      <c r="G1907" s="450" t="s">
        <v>404</v>
      </c>
      <c r="H1907" s="450">
        <v>5</v>
      </c>
      <c r="I1907" s="450" t="s">
        <v>711</v>
      </c>
      <c r="J1907" s="459">
        <v>650</v>
      </c>
      <c r="K1907" s="460">
        <v>3250</v>
      </c>
      <c r="L1907" s="463" t="s">
        <v>47</v>
      </c>
      <c r="M1907" s="463"/>
      <c r="N1907" s="463"/>
      <c r="O1907" s="462"/>
    </row>
    <row r="1908" hidden="1" customHeight="1" spans="1:15">
      <c r="A1908" s="446">
        <v>1757</v>
      </c>
      <c r="B1908" s="446" t="s">
        <v>346</v>
      </c>
      <c r="C1908" s="446" t="s">
        <v>700</v>
      </c>
      <c r="D1908" s="446" t="s">
        <v>701</v>
      </c>
      <c r="E1908" s="450" t="s">
        <v>2074</v>
      </c>
      <c r="F1908" s="449" t="s">
        <v>403</v>
      </c>
      <c r="G1908" s="450" t="s">
        <v>404</v>
      </c>
      <c r="H1908" s="450">
        <v>2</v>
      </c>
      <c r="I1908" s="450" t="s">
        <v>706</v>
      </c>
      <c r="J1908" s="459">
        <v>550</v>
      </c>
      <c r="K1908" s="460">
        <v>1100</v>
      </c>
      <c r="L1908" s="463" t="s">
        <v>47</v>
      </c>
      <c r="M1908" s="463"/>
      <c r="N1908" s="463"/>
      <c r="O1908" s="462"/>
    </row>
    <row r="1909" hidden="1" customHeight="1" spans="1:15">
      <c r="A1909" s="446">
        <v>1758</v>
      </c>
      <c r="B1909" s="446" t="s">
        <v>346</v>
      </c>
      <c r="C1909" s="446" t="s">
        <v>700</v>
      </c>
      <c r="D1909" s="446" t="s">
        <v>701</v>
      </c>
      <c r="E1909" s="450" t="s">
        <v>2075</v>
      </c>
      <c r="F1909" s="449" t="s">
        <v>403</v>
      </c>
      <c r="G1909" s="450" t="s">
        <v>404</v>
      </c>
      <c r="H1909" s="450">
        <v>5</v>
      </c>
      <c r="I1909" s="450" t="s">
        <v>840</v>
      </c>
      <c r="J1909" s="459">
        <v>35</v>
      </c>
      <c r="K1909" s="460">
        <v>175</v>
      </c>
      <c r="L1909" s="463" t="s">
        <v>47</v>
      </c>
      <c r="M1909" s="463"/>
      <c r="N1909" s="463"/>
      <c r="O1909" s="462"/>
    </row>
    <row r="1910" hidden="1" customHeight="1" spans="1:15">
      <c r="A1910" s="446">
        <v>1759</v>
      </c>
      <c r="B1910" s="446" t="s">
        <v>346</v>
      </c>
      <c r="C1910" s="446" t="s">
        <v>700</v>
      </c>
      <c r="D1910" s="446" t="s">
        <v>701</v>
      </c>
      <c r="E1910" s="450" t="s">
        <v>2076</v>
      </c>
      <c r="F1910" s="449" t="s">
        <v>403</v>
      </c>
      <c r="G1910" s="450" t="s">
        <v>404</v>
      </c>
      <c r="H1910" s="450">
        <v>6</v>
      </c>
      <c r="I1910" s="450" t="s">
        <v>711</v>
      </c>
      <c r="J1910" s="459">
        <v>50</v>
      </c>
      <c r="K1910" s="460">
        <v>300</v>
      </c>
      <c r="L1910" s="463" t="s">
        <v>47</v>
      </c>
      <c r="M1910" s="463"/>
      <c r="N1910" s="463"/>
      <c r="O1910" s="462"/>
    </row>
    <row r="1911" hidden="1" customHeight="1" spans="1:15">
      <c r="A1911" s="446">
        <v>1760</v>
      </c>
      <c r="B1911" s="446" t="s">
        <v>346</v>
      </c>
      <c r="C1911" s="446" t="s">
        <v>700</v>
      </c>
      <c r="D1911" s="446" t="s">
        <v>701</v>
      </c>
      <c r="E1911" s="450" t="s">
        <v>2077</v>
      </c>
      <c r="F1911" s="449" t="s">
        <v>403</v>
      </c>
      <c r="G1911" s="450" t="s">
        <v>404</v>
      </c>
      <c r="H1911" s="450">
        <v>6</v>
      </c>
      <c r="I1911" s="450" t="s">
        <v>703</v>
      </c>
      <c r="J1911" s="459">
        <v>35</v>
      </c>
      <c r="K1911" s="460">
        <v>210</v>
      </c>
      <c r="L1911" s="463" t="s">
        <v>47</v>
      </c>
      <c r="M1911" s="463"/>
      <c r="N1911" s="463"/>
      <c r="O1911" s="462"/>
    </row>
    <row r="1912" hidden="1" customHeight="1" spans="1:15">
      <c r="A1912" s="446">
        <v>1761</v>
      </c>
      <c r="B1912" s="446" t="s">
        <v>346</v>
      </c>
      <c r="C1912" s="446" t="s">
        <v>700</v>
      </c>
      <c r="D1912" s="446" t="s">
        <v>701</v>
      </c>
      <c r="E1912" s="450" t="s">
        <v>2078</v>
      </c>
      <c r="F1912" s="449" t="s">
        <v>403</v>
      </c>
      <c r="G1912" s="450" t="s">
        <v>404</v>
      </c>
      <c r="H1912" s="450">
        <v>6</v>
      </c>
      <c r="I1912" s="450" t="s">
        <v>840</v>
      </c>
      <c r="J1912" s="459">
        <v>35</v>
      </c>
      <c r="K1912" s="460">
        <v>210</v>
      </c>
      <c r="L1912" s="463" t="s">
        <v>47</v>
      </c>
      <c r="M1912" s="463"/>
      <c r="N1912" s="463"/>
      <c r="O1912" s="462"/>
    </row>
    <row r="1913" hidden="1" customHeight="1" spans="1:15">
      <c r="A1913" s="446">
        <v>1762</v>
      </c>
      <c r="B1913" s="446" t="s">
        <v>346</v>
      </c>
      <c r="C1913" s="446" t="s">
        <v>700</v>
      </c>
      <c r="D1913" s="446" t="s">
        <v>701</v>
      </c>
      <c r="E1913" s="450" t="s">
        <v>2079</v>
      </c>
      <c r="F1913" s="449" t="s">
        <v>403</v>
      </c>
      <c r="G1913" s="450" t="s">
        <v>404</v>
      </c>
      <c r="H1913" s="450">
        <v>6</v>
      </c>
      <c r="I1913" s="450" t="s">
        <v>703</v>
      </c>
      <c r="J1913" s="459">
        <v>110</v>
      </c>
      <c r="K1913" s="460">
        <v>660</v>
      </c>
      <c r="L1913" s="463" t="s">
        <v>47</v>
      </c>
      <c r="M1913" s="463"/>
      <c r="N1913" s="463"/>
      <c r="O1913" s="462"/>
    </row>
    <row r="1914" hidden="1" customHeight="1" spans="1:15">
      <c r="A1914" s="446">
        <v>1763</v>
      </c>
      <c r="B1914" s="446" t="s">
        <v>346</v>
      </c>
      <c r="C1914" s="446" t="s">
        <v>700</v>
      </c>
      <c r="D1914" s="446" t="s">
        <v>701</v>
      </c>
      <c r="E1914" s="450" t="s">
        <v>2080</v>
      </c>
      <c r="F1914" s="449" t="s">
        <v>403</v>
      </c>
      <c r="G1914" s="450" t="s">
        <v>404</v>
      </c>
      <c r="H1914" s="450">
        <v>6</v>
      </c>
      <c r="I1914" s="450" t="s">
        <v>840</v>
      </c>
      <c r="J1914" s="459">
        <v>26.5</v>
      </c>
      <c r="K1914" s="460">
        <v>159</v>
      </c>
      <c r="L1914" s="463" t="s">
        <v>47</v>
      </c>
      <c r="M1914" s="463"/>
      <c r="N1914" s="463"/>
      <c r="O1914" s="462"/>
    </row>
    <row r="1915" hidden="1" customHeight="1" spans="1:15">
      <c r="A1915" s="446">
        <v>1764</v>
      </c>
      <c r="B1915" s="446" t="s">
        <v>346</v>
      </c>
      <c r="C1915" s="446" t="s">
        <v>700</v>
      </c>
      <c r="D1915" s="446" t="s">
        <v>701</v>
      </c>
      <c r="E1915" s="450" t="s">
        <v>2081</v>
      </c>
      <c r="F1915" s="449" t="s">
        <v>403</v>
      </c>
      <c r="G1915" s="450" t="s">
        <v>404</v>
      </c>
      <c r="H1915" s="450">
        <v>2</v>
      </c>
      <c r="I1915" s="450" t="s">
        <v>703</v>
      </c>
      <c r="J1915" s="459">
        <v>260</v>
      </c>
      <c r="K1915" s="460">
        <v>520</v>
      </c>
      <c r="L1915" s="463" t="s">
        <v>47</v>
      </c>
      <c r="M1915" s="463"/>
      <c r="N1915" s="463"/>
      <c r="O1915" s="462"/>
    </row>
    <row r="1916" hidden="1" customHeight="1" spans="1:15">
      <c r="A1916" s="446">
        <v>1765</v>
      </c>
      <c r="B1916" s="446" t="s">
        <v>346</v>
      </c>
      <c r="C1916" s="446" t="s">
        <v>700</v>
      </c>
      <c r="D1916" s="446" t="s">
        <v>701</v>
      </c>
      <c r="E1916" s="450" t="s">
        <v>2082</v>
      </c>
      <c r="F1916" s="449" t="s">
        <v>403</v>
      </c>
      <c r="G1916" s="450" t="s">
        <v>404</v>
      </c>
      <c r="H1916" s="450">
        <v>3</v>
      </c>
      <c r="I1916" s="450" t="s">
        <v>703</v>
      </c>
      <c r="J1916" s="459">
        <v>230</v>
      </c>
      <c r="K1916" s="460">
        <v>690</v>
      </c>
      <c r="L1916" s="463" t="s">
        <v>47</v>
      </c>
      <c r="M1916" s="463"/>
      <c r="N1916" s="463"/>
      <c r="O1916" s="462"/>
    </row>
    <row r="1917" hidden="1" customHeight="1" spans="1:15">
      <c r="A1917" s="446">
        <v>1766</v>
      </c>
      <c r="B1917" s="446" t="s">
        <v>346</v>
      </c>
      <c r="C1917" s="446" t="s">
        <v>700</v>
      </c>
      <c r="D1917" s="446" t="s">
        <v>701</v>
      </c>
      <c r="E1917" s="450" t="s">
        <v>2083</v>
      </c>
      <c r="F1917" s="449" t="s">
        <v>403</v>
      </c>
      <c r="G1917" s="450" t="s">
        <v>404</v>
      </c>
      <c r="H1917" s="450">
        <v>6</v>
      </c>
      <c r="I1917" s="450" t="s">
        <v>840</v>
      </c>
      <c r="J1917" s="459">
        <v>35</v>
      </c>
      <c r="K1917" s="460">
        <v>210</v>
      </c>
      <c r="L1917" s="463" t="s">
        <v>47</v>
      </c>
      <c r="M1917" s="463"/>
      <c r="N1917" s="463"/>
      <c r="O1917" s="462"/>
    </row>
    <row r="1918" hidden="1" customHeight="1" spans="1:15">
      <c r="A1918" s="446">
        <v>1767</v>
      </c>
      <c r="B1918" s="446" t="s">
        <v>346</v>
      </c>
      <c r="C1918" s="446" t="s">
        <v>700</v>
      </c>
      <c r="D1918" s="446" t="s">
        <v>701</v>
      </c>
      <c r="E1918" s="450" t="s">
        <v>2084</v>
      </c>
      <c r="F1918" s="449" t="s">
        <v>403</v>
      </c>
      <c r="G1918" s="450" t="s">
        <v>404</v>
      </c>
      <c r="H1918" s="450">
        <v>5</v>
      </c>
      <c r="I1918" s="450" t="s">
        <v>840</v>
      </c>
      <c r="J1918" s="459">
        <v>85</v>
      </c>
      <c r="K1918" s="460">
        <v>425</v>
      </c>
      <c r="L1918" s="463" t="s">
        <v>47</v>
      </c>
      <c r="M1918" s="463"/>
      <c r="N1918" s="463"/>
      <c r="O1918" s="462"/>
    </row>
    <row r="1919" hidden="1" customHeight="1" spans="1:15">
      <c r="A1919" s="446">
        <v>1768</v>
      </c>
      <c r="B1919" s="446" t="s">
        <v>346</v>
      </c>
      <c r="C1919" s="446" t="s">
        <v>700</v>
      </c>
      <c r="D1919" s="446" t="s">
        <v>701</v>
      </c>
      <c r="E1919" s="450" t="s">
        <v>2085</v>
      </c>
      <c r="F1919" s="449" t="s">
        <v>403</v>
      </c>
      <c r="G1919" s="450" t="s">
        <v>404</v>
      </c>
      <c r="H1919" s="450">
        <v>5</v>
      </c>
      <c r="I1919" s="450" t="s">
        <v>840</v>
      </c>
      <c r="J1919" s="459">
        <v>155</v>
      </c>
      <c r="K1919" s="460">
        <v>775</v>
      </c>
      <c r="L1919" s="463" t="s">
        <v>47</v>
      </c>
      <c r="M1919" s="463"/>
      <c r="N1919" s="463"/>
      <c r="O1919" s="462"/>
    </row>
    <row r="1920" hidden="1" customHeight="1" spans="1:15">
      <c r="A1920" s="446">
        <v>1769</v>
      </c>
      <c r="B1920" s="446" t="s">
        <v>346</v>
      </c>
      <c r="C1920" s="446" t="s">
        <v>700</v>
      </c>
      <c r="D1920" s="446" t="s">
        <v>701</v>
      </c>
      <c r="E1920" s="450" t="s">
        <v>2086</v>
      </c>
      <c r="F1920" s="449" t="s">
        <v>403</v>
      </c>
      <c r="G1920" s="450" t="s">
        <v>404</v>
      </c>
      <c r="H1920" s="450">
        <v>5</v>
      </c>
      <c r="I1920" s="450" t="s">
        <v>703</v>
      </c>
      <c r="J1920" s="459">
        <v>180</v>
      </c>
      <c r="K1920" s="460">
        <v>900</v>
      </c>
      <c r="L1920" s="463" t="s">
        <v>47</v>
      </c>
      <c r="M1920" s="463"/>
      <c r="N1920" s="463"/>
      <c r="O1920" s="462"/>
    </row>
    <row r="1921" hidden="1" customHeight="1" spans="1:15">
      <c r="A1921" s="446">
        <v>1770</v>
      </c>
      <c r="B1921" s="446" t="s">
        <v>346</v>
      </c>
      <c r="C1921" s="446" t="s">
        <v>700</v>
      </c>
      <c r="D1921" s="446" t="s">
        <v>701</v>
      </c>
      <c r="E1921" s="450" t="s">
        <v>2087</v>
      </c>
      <c r="F1921" s="449" t="s">
        <v>403</v>
      </c>
      <c r="G1921" s="450" t="s">
        <v>404</v>
      </c>
      <c r="H1921" s="450">
        <v>2</v>
      </c>
      <c r="I1921" s="450" t="s">
        <v>840</v>
      </c>
      <c r="J1921" s="459">
        <v>265</v>
      </c>
      <c r="K1921" s="460">
        <v>530</v>
      </c>
      <c r="L1921" s="463" t="s">
        <v>47</v>
      </c>
      <c r="M1921" s="463"/>
      <c r="N1921" s="463"/>
      <c r="O1921" s="462"/>
    </row>
    <row r="1922" hidden="1" customHeight="1" spans="1:15">
      <c r="A1922" s="446">
        <v>1771</v>
      </c>
      <c r="B1922" s="446" t="s">
        <v>346</v>
      </c>
      <c r="C1922" s="446" t="s">
        <v>700</v>
      </c>
      <c r="D1922" s="446" t="s">
        <v>701</v>
      </c>
      <c r="E1922" s="450" t="s">
        <v>2088</v>
      </c>
      <c r="F1922" s="449" t="s">
        <v>403</v>
      </c>
      <c r="G1922" s="450" t="s">
        <v>404</v>
      </c>
      <c r="H1922" s="450">
        <v>5</v>
      </c>
      <c r="I1922" s="450" t="s">
        <v>704</v>
      </c>
      <c r="J1922" s="459">
        <v>35</v>
      </c>
      <c r="K1922" s="460">
        <v>175</v>
      </c>
      <c r="L1922" s="463" t="s">
        <v>47</v>
      </c>
      <c r="M1922" s="463"/>
      <c r="N1922" s="463"/>
      <c r="O1922" s="462"/>
    </row>
    <row r="1923" hidden="1" customHeight="1" spans="1:15">
      <c r="A1923" s="446">
        <v>1772</v>
      </c>
      <c r="B1923" s="446" t="s">
        <v>346</v>
      </c>
      <c r="C1923" s="446" t="s">
        <v>700</v>
      </c>
      <c r="D1923" s="446" t="s">
        <v>701</v>
      </c>
      <c r="E1923" s="450" t="s">
        <v>2089</v>
      </c>
      <c r="F1923" s="449" t="s">
        <v>403</v>
      </c>
      <c r="G1923" s="450" t="s">
        <v>404</v>
      </c>
      <c r="H1923" s="450">
        <v>5</v>
      </c>
      <c r="I1923" s="450" t="s">
        <v>135</v>
      </c>
      <c r="J1923" s="459">
        <v>110</v>
      </c>
      <c r="K1923" s="460">
        <v>550</v>
      </c>
      <c r="L1923" s="463" t="s">
        <v>47</v>
      </c>
      <c r="M1923" s="463"/>
      <c r="N1923" s="463"/>
      <c r="O1923" s="462"/>
    </row>
    <row r="1924" hidden="1" customHeight="1" spans="1:15">
      <c r="A1924" s="446">
        <v>1773</v>
      </c>
      <c r="B1924" s="446" t="s">
        <v>346</v>
      </c>
      <c r="C1924" s="446" t="s">
        <v>700</v>
      </c>
      <c r="D1924" s="446" t="s">
        <v>701</v>
      </c>
      <c r="E1924" s="450" t="s">
        <v>2090</v>
      </c>
      <c r="F1924" s="449" t="s">
        <v>403</v>
      </c>
      <c r="G1924" s="450" t="s">
        <v>404</v>
      </c>
      <c r="H1924" s="450">
        <v>5</v>
      </c>
      <c r="I1924" s="450" t="s">
        <v>703</v>
      </c>
      <c r="J1924" s="459">
        <v>120</v>
      </c>
      <c r="K1924" s="460">
        <v>600</v>
      </c>
      <c r="L1924" s="463" t="s">
        <v>47</v>
      </c>
      <c r="M1924" s="463"/>
      <c r="N1924" s="463"/>
      <c r="O1924" s="462"/>
    </row>
    <row r="1925" hidden="1" customHeight="1" spans="1:15">
      <c r="A1925" s="446">
        <v>1774</v>
      </c>
      <c r="B1925" s="446" t="s">
        <v>346</v>
      </c>
      <c r="C1925" s="446" t="s">
        <v>700</v>
      </c>
      <c r="D1925" s="446" t="s">
        <v>701</v>
      </c>
      <c r="E1925" s="450" t="s">
        <v>2091</v>
      </c>
      <c r="F1925" s="449" t="s">
        <v>403</v>
      </c>
      <c r="G1925" s="450" t="s">
        <v>404</v>
      </c>
      <c r="H1925" s="450">
        <v>2</v>
      </c>
      <c r="I1925" s="450" t="s">
        <v>135</v>
      </c>
      <c r="J1925" s="459">
        <v>260</v>
      </c>
      <c r="K1925" s="460">
        <v>520</v>
      </c>
      <c r="L1925" s="463" t="s">
        <v>47</v>
      </c>
      <c r="M1925" s="463"/>
      <c r="N1925" s="463"/>
      <c r="O1925" s="462"/>
    </row>
    <row r="1926" hidden="1" customHeight="1" spans="1:15">
      <c r="A1926" s="446">
        <v>1775</v>
      </c>
      <c r="B1926" s="446" t="s">
        <v>346</v>
      </c>
      <c r="C1926" s="446" t="s">
        <v>700</v>
      </c>
      <c r="D1926" s="446" t="s">
        <v>701</v>
      </c>
      <c r="E1926" s="450" t="s">
        <v>2092</v>
      </c>
      <c r="F1926" s="449" t="s">
        <v>403</v>
      </c>
      <c r="G1926" s="450" t="s">
        <v>404</v>
      </c>
      <c r="H1926" s="450">
        <v>5</v>
      </c>
      <c r="I1926" s="450" t="s">
        <v>840</v>
      </c>
      <c r="J1926" s="459">
        <v>95</v>
      </c>
      <c r="K1926" s="460">
        <v>475</v>
      </c>
      <c r="L1926" s="463" t="s">
        <v>47</v>
      </c>
      <c r="M1926" s="463"/>
      <c r="N1926" s="463"/>
      <c r="O1926" s="462"/>
    </row>
    <row r="1927" hidden="1" customHeight="1" spans="1:15">
      <c r="A1927" s="446">
        <v>1776</v>
      </c>
      <c r="B1927" s="446" t="s">
        <v>346</v>
      </c>
      <c r="C1927" s="446" t="s">
        <v>700</v>
      </c>
      <c r="D1927" s="446" t="s">
        <v>701</v>
      </c>
      <c r="E1927" s="450" t="s">
        <v>2093</v>
      </c>
      <c r="F1927" s="449" t="s">
        <v>403</v>
      </c>
      <c r="G1927" s="450" t="s">
        <v>404</v>
      </c>
      <c r="H1927" s="450">
        <v>5</v>
      </c>
      <c r="I1927" s="450" t="s">
        <v>1064</v>
      </c>
      <c r="J1927" s="459">
        <v>360</v>
      </c>
      <c r="K1927" s="460">
        <v>1800</v>
      </c>
      <c r="L1927" s="463" t="s">
        <v>47</v>
      </c>
      <c r="M1927" s="463"/>
      <c r="N1927" s="463"/>
      <c r="O1927" s="462"/>
    </row>
    <row r="1928" hidden="1" customHeight="1" spans="1:15">
      <c r="A1928" s="446">
        <v>1777</v>
      </c>
      <c r="B1928" s="446" t="s">
        <v>346</v>
      </c>
      <c r="C1928" s="446" t="s">
        <v>700</v>
      </c>
      <c r="D1928" s="446" t="s">
        <v>701</v>
      </c>
      <c r="E1928" s="450" t="s">
        <v>2094</v>
      </c>
      <c r="F1928" s="449" t="s">
        <v>403</v>
      </c>
      <c r="G1928" s="450" t="s">
        <v>404</v>
      </c>
      <c r="H1928" s="450">
        <v>5</v>
      </c>
      <c r="I1928" s="450" t="s">
        <v>1575</v>
      </c>
      <c r="J1928" s="459">
        <v>13.5</v>
      </c>
      <c r="K1928" s="460">
        <v>67.5</v>
      </c>
      <c r="L1928" s="463" t="s">
        <v>47</v>
      </c>
      <c r="M1928" s="463"/>
      <c r="N1928" s="463"/>
      <c r="O1928" s="462"/>
    </row>
    <row r="1929" hidden="1" customHeight="1" spans="1:15">
      <c r="A1929" s="446">
        <v>1778</v>
      </c>
      <c r="B1929" s="446" t="s">
        <v>346</v>
      </c>
      <c r="C1929" s="446" t="s">
        <v>700</v>
      </c>
      <c r="D1929" s="446" t="s">
        <v>701</v>
      </c>
      <c r="E1929" s="450" t="s">
        <v>2095</v>
      </c>
      <c r="F1929" s="449" t="s">
        <v>403</v>
      </c>
      <c r="G1929" s="450" t="s">
        <v>404</v>
      </c>
      <c r="H1929" s="450">
        <v>4</v>
      </c>
      <c r="I1929" s="450" t="s">
        <v>711</v>
      </c>
      <c r="J1929" s="459">
        <v>600</v>
      </c>
      <c r="K1929" s="460">
        <v>2400</v>
      </c>
      <c r="L1929" s="463" t="s">
        <v>47</v>
      </c>
      <c r="M1929" s="463"/>
      <c r="N1929" s="463"/>
      <c r="O1929" s="462"/>
    </row>
    <row r="1930" hidden="1" customHeight="1" spans="1:15">
      <c r="A1930" s="446">
        <v>1779</v>
      </c>
      <c r="B1930" s="446" t="s">
        <v>346</v>
      </c>
      <c r="C1930" s="446" t="s">
        <v>700</v>
      </c>
      <c r="D1930" s="446" t="s">
        <v>701</v>
      </c>
      <c r="E1930" s="450" t="s">
        <v>2096</v>
      </c>
      <c r="F1930" s="449" t="s">
        <v>403</v>
      </c>
      <c r="G1930" s="450" t="s">
        <v>404</v>
      </c>
      <c r="H1930" s="450">
        <v>2</v>
      </c>
      <c r="I1930" s="450" t="s">
        <v>840</v>
      </c>
      <c r="J1930" s="459">
        <v>93.5</v>
      </c>
      <c r="K1930" s="460">
        <v>187</v>
      </c>
      <c r="L1930" s="463" t="s">
        <v>47</v>
      </c>
      <c r="M1930" s="463"/>
      <c r="N1930" s="463"/>
      <c r="O1930" s="462"/>
    </row>
    <row r="1931" hidden="1" customHeight="1" spans="1:15">
      <c r="A1931" s="446">
        <v>1780</v>
      </c>
      <c r="B1931" s="446" t="s">
        <v>346</v>
      </c>
      <c r="C1931" s="446" t="s">
        <v>700</v>
      </c>
      <c r="D1931" s="446" t="s">
        <v>701</v>
      </c>
      <c r="E1931" s="450" t="s">
        <v>2097</v>
      </c>
      <c r="F1931" s="449" t="s">
        <v>403</v>
      </c>
      <c r="G1931" s="450" t="s">
        <v>404</v>
      </c>
      <c r="H1931" s="450">
        <v>4</v>
      </c>
      <c r="I1931" s="450" t="s">
        <v>703</v>
      </c>
      <c r="J1931" s="459">
        <v>100</v>
      </c>
      <c r="K1931" s="460">
        <v>400</v>
      </c>
      <c r="L1931" s="463" t="s">
        <v>47</v>
      </c>
      <c r="M1931" s="463"/>
      <c r="N1931" s="463"/>
      <c r="O1931" s="462"/>
    </row>
    <row r="1932" hidden="1" customHeight="1" spans="1:15">
      <c r="A1932" s="446">
        <v>1781</v>
      </c>
      <c r="B1932" s="446" t="s">
        <v>346</v>
      </c>
      <c r="C1932" s="446" t="s">
        <v>700</v>
      </c>
      <c r="D1932" s="446" t="s">
        <v>701</v>
      </c>
      <c r="E1932" s="450" t="s">
        <v>2098</v>
      </c>
      <c r="F1932" s="449" t="s">
        <v>403</v>
      </c>
      <c r="G1932" s="450" t="s">
        <v>404</v>
      </c>
      <c r="H1932" s="450">
        <v>4</v>
      </c>
      <c r="I1932" s="450" t="s">
        <v>703</v>
      </c>
      <c r="J1932" s="459">
        <v>23</v>
      </c>
      <c r="K1932" s="460">
        <v>92</v>
      </c>
      <c r="L1932" s="463" t="s">
        <v>47</v>
      </c>
      <c r="M1932" s="463"/>
      <c r="N1932" s="463"/>
      <c r="O1932" s="462"/>
    </row>
    <row r="1933" hidden="1" customHeight="1" spans="1:15">
      <c r="A1933" s="446">
        <v>1782</v>
      </c>
      <c r="B1933" s="446" t="s">
        <v>346</v>
      </c>
      <c r="C1933" s="446" t="s">
        <v>700</v>
      </c>
      <c r="D1933" s="446" t="s">
        <v>701</v>
      </c>
      <c r="E1933" s="450" t="s">
        <v>2099</v>
      </c>
      <c r="F1933" s="449" t="s">
        <v>403</v>
      </c>
      <c r="G1933" s="450" t="s">
        <v>404</v>
      </c>
      <c r="H1933" s="450">
        <v>4</v>
      </c>
      <c r="I1933" s="450" t="s">
        <v>840</v>
      </c>
      <c r="J1933" s="459">
        <v>70.5</v>
      </c>
      <c r="K1933" s="460">
        <v>282</v>
      </c>
      <c r="L1933" s="463" t="s">
        <v>47</v>
      </c>
      <c r="M1933" s="463"/>
      <c r="N1933" s="463"/>
      <c r="O1933" s="462"/>
    </row>
    <row r="1934" hidden="1" customHeight="1" spans="1:15">
      <c r="A1934" s="446">
        <v>1783</v>
      </c>
      <c r="B1934" s="446" t="s">
        <v>346</v>
      </c>
      <c r="C1934" s="446" t="s">
        <v>700</v>
      </c>
      <c r="D1934" s="446" t="s">
        <v>701</v>
      </c>
      <c r="E1934" s="450" t="s">
        <v>2100</v>
      </c>
      <c r="F1934" s="449" t="s">
        <v>403</v>
      </c>
      <c r="G1934" s="450" t="s">
        <v>404</v>
      </c>
      <c r="H1934" s="450">
        <v>2</v>
      </c>
      <c r="I1934" s="450" t="s">
        <v>840</v>
      </c>
      <c r="J1934" s="459">
        <v>380</v>
      </c>
      <c r="K1934" s="460">
        <v>760</v>
      </c>
      <c r="L1934" s="463" t="s">
        <v>47</v>
      </c>
      <c r="M1934" s="463"/>
      <c r="N1934" s="463"/>
      <c r="O1934" s="462"/>
    </row>
    <row r="1935" hidden="1" customHeight="1" spans="1:15">
      <c r="A1935" s="446">
        <v>1784</v>
      </c>
      <c r="B1935" s="446" t="s">
        <v>346</v>
      </c>
      <c r="C1935" s="446" t="s">
        <v>700</v>
      </c>
      <c r="D1935" s="446" t="s">
        <v>701</v>
      </c>
      <c r="E1935" s="450" t="s">
        <v>2101</v>
      </c>
      <c r="F1935" s="449" t="s">
        <v>403</v>
      </c>
      <c r="G1935" s="450" t="s">
        <v>404</v>
      </c>
      <c r="H1935" s="450">
        <v>4</v>
      </c>
      <c r="I1935" s="450" t="s">
        <v>704</v>
      </c>
      <c r="J1935" s="459">
        <v>85</v>
      </c>
      <c r="K1935" s="460">
        <v>340</v>
      </c>
      <c r="L1935" s="463" t="s">
        <v>47</v>
      </c>
      <c r="M1935" s="463"/>
      <c r="N1935" s="463"/>
      <c r="O1935" s="462"/>
    </row>
    <row r="1936" hidden="1" customHeight="1" spans="1:15">
      <c r="A1936" s="446">
        <v>1785</v>
      </c>
      <c r="B1936" s="446" t="s">
        <v>346</v>
      </c>
      <c r="C1936" s="446" t="s">
        <v>700</v>
      </c>
      <c r="D1936" s="446" t="s">
        <v>701</v>
      </c>
      <c r="E1936" s="450" t="s">
        <v>2102</v>
      </c>
      <c r="F1936" s="449" t="s">
        <v>403</v>
      </c>
      <c r="G1936" s="450" t="s">
        <v>404</v>
      </c>
      <c r="H1936" s="450">
        <v>4</v>
      </c>
      <c r="I1936" s="450" t="s">
        <v>840</v>
      </c>
      <c r="J1936" s="459">
        <v>24</v>
      </c>
      <c r="K1936" s="460">
        <v>96</v>
      </c>
      <c r="L1936" s="463" t="s">
        <v>47</v>
      </c>
      <c r="M1936" s="463"/>
      <c r="N1936" s="463"/>
      <c r="O1936" s="462"/>
    </row>
    <row r="1937" hidden="1" customHeight="1" spans="1:15">
      <c r="A1937" s="446">
        <v>1786</v>
      </c>
      <c r="B1937" s="446" t="s">
        <v>346</v>
      </c>
      <c r="C1937" s="446" t="s">
        <v>700</v>
      </c>
      <c r="D1937" s="446" t="s">
        <v>701</v>
      </c>
      <c r="E1937" s="450" t="s">
        <v>2103</v>
      </c>
      <c r="F1937" s="449" t="s">
        <v>403</v>
      </c>
      <c r="G1937" s="450" t="s">
        <v>404</v>
      </c>
      <c r="H1937" s="450">
        <v>3</v>
      </c>
      <c r="I1937" s="450" t="s">
        <v>703</v>
      </c>
      <c r="J1937" s="459">
        <v>280</v>
      </c>
      <c r="K1937" s="460">
        <v>840</v>
      </c>
      <c r="L1937" s="463" t="s">
        <v>47</v>
      </c>
      <c r="M1937" s="463"/>
      <c r="N1937" s="463"/>
      <c r="O1937" s="462"/>
    </row>
    <row r="1938" hidden="1" customHeight="1" spans="1:15">
      <c r="A1938" s="446">
        <v>1787</v>
      </c>
      <c r="B1938" s="446" t="s">
        <v>346</v>
      </c>
      <c r="C1938" s="446" t="s">
        <v>700</v>
      </c>
      <c r="D1938" s="446" t="s">
        <v>701</v>
      </c>
      <c r="E1938" s="450" t="s">
        <v>2104</v>
      </c>
      <c r="F1938" s="449" t="s">
        <v>403</v>
      </c>
      <c r="G1938" s="450" t="s">
        <v>404</v>
      </c>
      <c r="H1938" s="450">
        <v>6</v>
      </c>
      <c r="I1938" s="450" t="s">
        <v>135</v>
      </c>
      <c r="J1938" s="459">
        <v>260</v>
      </c>
      <c r="K1938" s="460">
        <v>1560</v>
      </c>
      <c r="L1938" s="463" t="s">
        <v>47</v>
      </c>
      <c r="M1938" s="463"/>
      <c r="N1938" s="463"/>
      <c r="O1938" s="462"/>
    </row>
    <row r="1939" hidden="1" customHeight="1" spans="1:15">
      <c r="A1939" s="446">
        <v>1788</v>
      </c>
      <c r="B1939" s="446" t="s">
        <v>346</v>
      </c>
      <c r="C1939" s="446" t="s">
        <v>700</v>
      </c>
      <c r="D1939" s="446" t="s">
        <v>701</v>
      </c>
      <c r="E1939" s="450" t="s">
        <v>2105</v>
      </c>
      <c r="F1939" s="449" t="s">
        <v>403</v>
      </c>
      <c r="G1939" s="450" t="s">
        <v>404</v>
      </c>
      <c r="H1939" s="450">
        <v>6</v>
      </c>
      <c r="I1939" s="450" t="s">
        <v>840</v>
      </c>
      <c r="J1939" s="459">
        <v>115.5</v>
      </c>
      <c r="K1939" s="460">
        <v>693</v>
      </c>
      <c r="L1939" s="463" t="s">
        <v>47</v>
      </c>
      <c r="M1939" s="463"/>
      <c r="N1939" s="463"/>
      <c r="O1939" s="462"/>
    </row>
    <row r="1940" hidden="1" customHeight="1" spans="1:15">
      <c r="A1940" s="446">
        <v>1789</v>
      </c>
      <c r="B1940" s="446" t="s">
        <v>346</v>
      </c>
      <c r="C1940" s="446" t="s">
        <v>700</v>
      </c>
      <c r="D1940" s="446" t="s">
        <v>701</v>
      </c>
      <c r="E1940" s="450" t="s">
        <v>2106</v>
      </c>
      <c r="F1940" s="449" t="s">
        <v>403</v>
      </c>
      <c r="G1940" s="450" t="s">
        <v>404</v>
      </c>
      <c r="H1940" s="450">
        <v>6</v>
      </c>
      <c r="I1940" s="450" t="s">
        <v>840</v>
      </c>
      <c r="J1940" s="459">
        <v>30</v>
      </c>
      <c r="K1940" s="460">
        <v>180</v>
      </c>
      <c r="L1940" s="463" t="s">
        <v>47</v>
      </c>
      <c r="M1940" s="463"/>
      <c r="N1940" s="463"/>
      <c r="O1940" s="462"/>
    </row>
    <row r="1941" hidden="1" customHeight="1" spans="1:15">
      <c r="A1941" s="446">
        <v>1790</v>
      </c>
      <c r="B1941" s="446" t="s">
        <v>346</v>
      </c>
      <c r="C1941" s="446" t="s">
        <v>700</v>
      </c>
      <c r="D1941" s="446" t="s">
        <v>701</v>
      </c>
      <c r="E1941" s="450" t="s">
        <v>2107</v>
      </c>
      <c r="F1941" s="449" t="s">
        <v>403</v>
      </c>
      <c r="G1941" s="450" t="s">
        <v>404</v>
      </c>
      <c r="H1941" s="450">
        <v>6</v>
      </c>
      <c r="I1941" s="450" t="s">
        <v>840</v>
      </c>
      <c r="J1941" s="459">
        <v>67.5</v>
      </c>
      <c r="K1941" s="460">
        <v>405</v>
      </c>
      <c r="L1941" s="463" t="s">
        <v>47</v>
      </c>
      <c r="M1941" s="463"/>
      <c r="N1941" s="463"/>
      <c r="O1941" s="462"/>
    </row>
    <row r="1942" hidden="1" customHeight="1" spans="1:15">
      <c r="A1942" s="446">
        <v>1791</v>
      </c>
      <c r="B1942" s="446" t="s">
        <v>346</v>
      </c>
      <c r="C1942" s="446" t="s">
        <v>700</v>
      </c>
      <c r="D1942" s="446" t="s">
        <v>701</v>
      </c>
      <c r="E1942" s="450" t="s">
        <v>2108</v>
      </c>
      <c r="F1942" s="449" t="s">
        <v>403</v>
      </c>
      <c r="G1942" s="450" t="s">
        <v>404</v>
      </c>
      <c r="H1942" s="450">
        <v>5</v>
      </c>
      <c r="I1942" s="450" t="s">
        <v>704</v>
      </c>
      <c r="J1942" s="459">
        <v>27</v>
      </c>
      <c r="K1942" s="460">
        <v>135</v>
      </c>
      <c r="L1942" s="463" t="s">
        <v>47</v>
      </c>
      <c r="M1942" s="463"/>
      <c r="N1942" s="463"/>
      <c r="O1942" s="462"/>
    </row>
    <row r="1943" hidden="1" customHeight="1" spans="1:15">
      <c r="A1943" s="446">
        <v>1792</v>
      </c>
      <c r="B1943" s="446" t="s">
        <v>346</v>
      </c>
      <c r="C1943" s="446" t="s">
        <v>700</v>
      </c>
      <c r="D1943" s="446" t="s">
        <v>701</v>
      </c>
      <c r="E1943" s="450" t="s">
        <v>2109</v>
      </c>
      <c r="F1943" s="449" t="s">
        <v>403</v>
      </c>
      <c r="G1943" s="450" t="s">
        <v>404</v>
      </c>
      <c r="H1943" s="450">
        <v>1</v>
      </c>
      <c r="I1943" s="450" t="s">
        <v>711</v>
      </c>
      <c r="J1943" s="459">
        <v>600</v>
      </c>
      <c r="K1943" s="460">
        <v>600</v>
      </c>
      <c r="L1943" s="463" t="s">
        <v>47</v>
      </c>
      <c r="M1943" s="463"/>
      <c r="N1943" s="463"/>
      <c r="O1943" s="462"/>
    </row>
    <row r="1944" hidden="1" customHeight="1" spans="1:15">
      <c r="A1944" s="446">
        <v>1793</v>
      </c>
      <c r="B1944" s="446" t="s">
        <v>346</v>
      </c>
      <c r="C1944" s="446" t="s">
        <v>700</v>
      </c>
      <c r="D1944" s="446" t="s">
        <v>701</v>
      </c>
      <c r="E1944" s="450" t="s">
        <v>2110</v>
      </c>
      <c r="F1944" s="449" t="s">
        <v>403</v>
      </c>
      <c r="G1944" s="450" t="s">
        <v>404</v>
      </c>
      <c r="H1944" s="450">
        <v>5</v>
      </c>
      <c r="I1944" s="450" t="s">
        <v>840</v>
      </c>
      <c r="J1944" s="459">
        <v>33</v>
      </c>
      <c r="K1944" s="460">
        <v>165</v>
      </c>
      <c r="L1944" s="463" t="s">
        <v>47</v>
      </c>
      <c r="M1944" s="463"/>
      <c r="N1944" s="463"/>
      <c r="O1944" s="462"/>
    </row>
    <row r="1945" hidden="1" customHeight="1" spans="1:15">
      <c r="A1945" s="446">
        <v>1794</v>
      </c>
      <c r="B1945" s="446" t="s">
        <v>346</v>
      </c>
      <c r="C1945" s="446" t="s">
        <v>700</v>
      </c>
      <c r="D1945" s="446" t="s">
        <v>701</v>
      </c>
      <c r="E1945" s="450" t="s">
        <v>2111</v>
      </c>
      <c r="F1945" s="449" t="s">
        <v>403</v>
      </c>
      <c r="G1945" s="450" t="s">
        <v>404</v>
      </c>
      <c r="H1945" s="450">
        <v>5</v>
      </c>
      <c r="I1945" s="450" t="s">
        <v>840</v>
      </c>
      <c r="J1945" s="459">
        <v>600</v>
      </c>
      <c r="K1945" s="460">
        <v>3000</v>
      </c>
      <c r="L1945" s="463" t="s">
        <v>47</v>
      </c>
      <c r="M1945" s="463"/>
      <c r="N1945" s="463"/>
      <c r="O1945" s="462"/>
    </row>
    <row r="1946" hidden="1" customHeight="1" spans="1:15">
      <c r="A1946" s="446">
        <v>1795</v>
      </c>
      <c r="B1946" s="446" t="s">
        <v>346</v>
      </c>
      <c r="C1946" s="446" t="s">
        <v>700</v>
      </c>
      <c r="D1946" s="446" t="s">
        <v>701</v>
      </c>
      <c r="E1946" s="450" t="s">
        <v>2112</v>
      </c>
      <c r="F1946" s="449" t="s">
        <v>403</v>
      </c>
      <c r="G1946" s="450" t="s">
        <v>404</v>
      </c>
      <c r="H1946" s="450">
        <v>5</v>
      </c>
      <c r="I1946" s="450" t="s">
        <v>840</v>
      </c>
      <c r="J1946" s="459">
        <v>230</v>
      </c>
      <c r="K1946" s="460">
        <v>1150</v>
      </c>
      <c r="L1946" s="463" t="s">
        <v>47</v>
      </c>
      <c r="M1946" s="463"/>
      <c r="N1946" s="463"/>
      <c r="O1946" s="462"/>
    </row>
    <row r="1947" hidden="1" customHeight="1" spans="1:15">
      <c r="A1947" s="446">
        <v>1796</v>
      </c>
      <c r="B1947" s="446" t="s">
        <v>346</v>
      </c>
      <c r="C1947" s="446" t="s">
        <v>700</v>
      </c>
      <c r="D1947" s="446" t="s">
        <v>701</v>
      </c>
      <c r="E1947" s="450" t="s">
        <v>2113</v>
      </c>
      <c r="F1947" s="449" t="s">
        <v>403</v>
      </c>
      <c r="G1947" s="450" t="s">
        <v>404</v>
      </c>
      <c r="H1947" s="450">
        <v>5</v>
      </c>
      <c r="I1947" s="450" t="s">
        <v>840</v>
      </c>
      <c r="J1947" s="459">
        <v>28.6</v>
      </c>
      <c r="K1947" s="460">
        <v>143</v>
      </c>
      <c r="L1947" s="463" t="s">
        <v>47</v>
      </c>
      <c r="M1947" s="463"/>
      <c r="N1947" s="463"/>
      <c r="O1947" s="462"/>
    </row>
    <row r="1948" hidden="1" customHeight="1" spans="1:15">
      <c r="A1948" s="446">
        <v>1797</v>
      </c>
      <c r="B1948" s="446" t="s">
        <v>346</v>
      </c>
      <c r="C1948" s="446" t="s">
        <v>700</v>
      </c>
      <c r="D1948" s="446" t="s">
        <v>701</v>
      </c>
      <c r="E1948" s="450" t="s">
        <v>2114</v>
      </c>
      <c r="F1948" s="449" t="s">
        <v>403</v>
      </c>
      <c r="G1948" s="450" t="s">
        <v>404</v>
      </c>
      <c r="H1948" s="450">
        <v>5</v>
      </c>
      <c r="I1948" s="450" t="s">
        <v>840</v>
      </c>
      <c r="J1948" s="459">
        <v>132</v>
      </c>
      <c r="K1948" s="460">
        <v>660</v>
      </c>
      <c r="L1948" s="463" t="s">
        <v>47</v>
      </c>
      <c r="M1948" s="463"/>
      <c r="N1948" s="463"/>
      <c r="O1948" s="462"/>
    </row>
    <row r="1949" hidden="1" customHeight="1" spans="1:15">
      <c r="A1949" s="446">
        <v>1798</v>
      </c>
      <c r="B1949" s="446" t="s">
        <v>346</v>
      </c>
      <c r="C1949" s="446" t="s">
        <v>700</v>
      </c>
      <c r="D1949" s="446" t="s">
        <v>701</v>
      </c>
      <c r="E1949" s="450" t="s">
        <v>2115</v>
      </c>
      <c r="F1949" s="449" t="s">
        <v>403</v>
      </c>
      <c r="G1949" s="450" t="s">
        <v>404</v>
      </c>
      <c r="H1949" s="450">
        <v>6</v>
      </c>
      <c r="I1949" s="450" t="s">
        <v>703</v>
      </c>
      <c r="J1949" s="459">
        <v>320</v>
      </c>
      <c r="K1949" s="460">
        <v>1920</v>
      </c>
      <c r="L1949" s="463" t="s">
        <v>47</v>
      </c>
      <c r="M1949" s="463"/>
      <c r="N1949" s="463"/>
      <c r="O1949" s="462"/>
    </row>
    <row r="1950" hidden="1" customHeight="1" spans="1:15">
      <c r="A1950" s="446">
        <v>1799</v>
      </c>
      <c r="B1950" s="446" t="s">
        <v>346</v>
      </c>
      <c r="C1950" s="446" t="s">
        <v>700</v>
      </c>
      <c r="D1950" s="446" t="s">
        <v>701</v>
      </c>
      <c r="E1950" s="450" t="s">
        <v>2116</v>
      </c>
      <c r="F1950" s="449" t="s">
        <v>403</v>
      </c>
      <c r="G1950" s="450" t="s">
        <v>404</v>
      </c>
      <c r="H1950" s="450">
        <v>6</v>
      </c>
      <c r="I1950" s="450" t="s">
        <v>703</v>
      </c>
      <c r="J1950" s="459">
        <v>24</v>
      </c>
      <c r="K1950" s="460">
        <v>144</v>
      </c>
      <c r="L1950" s="463" t="s">
        <v>47</v>
      </c>
      <c r="M1950" s="463"/>
      <c r="N1950" s="463"/>
      <c r="O1950" s="462"/>
    </row>
    <row r="1951" hidden="1" customHeight="1" spans="1:15">
      <c r="A1951" s="446">
        <v>1800</v>
      </c>
      <c r="B1951" s="446" t="s">
        <v>346</v>
      </c>
      <c r="C1951" s="446" t="s">
        <v>700</v>
      </c>
      <c r="D1951" s="446" t="s">
        <v>701</v>
      </c>
      <c r="E1951" s="450" t="s">
        <v>2117</v>
      </c>
      <c r="F1951" s="449" t="s">
        <v>403</v>
      </c>
      <c r="G1951" s="450" t="s">
        <v>404</v>
      </c>
      <c r="H1951" s="450">
        <v>3</v>
      </c>
      <c r="I1951" s="450" t="s">
        <v>703</v>
      </c>
      <c r="J1951" s="459">
        <v>320</v>
      </c>
      <c r="K1951" s="460">
        <v>960</v>
      </c>
      <c r="L1951" s="463" t="s">
        <v>47</v>
      </c>
      <c r="M1951" s="463"/>
      <c r="N1951" s="463"/>
      <c r="O1951" s="462"/>
    </row>
    <row r="1952" hidden="1" customHeight="1" spans="1:15">
      <c r="A1952" s="446">
        <v>1801</v>
      </c>
      <c r="B1952" s="446" t="s">
        <v>346</v>
      </c>
      <c r="C1952" s="446" t="s">
        <v>700</v>
      </c>
      <c r="D1952" s="446" t="s">
        <v>701</v>
      </c>
      <c r="E1952" s="450" t="s">
        <v>2118</v>
      </c>
      <c r="F1952" s="449" t="s">
        <v>403</v>
      </c>
      <c r="G1952" s="450" t="s">
        <v>404</v>
      </c>
      <c r="H1952" s="450">
        <v>6</v>
      </c>
      <c r="I1952" s="450" t="s">
        <v>135</v>
      </c>
      <c r="J1952" s="459">
        <v>260</v>
      </c>
      <c r="K1952" s="460">
        <v>1560</v>
      </c>
      <c r="L1952" s="463" t="s">
        <v>47</v>
      </c>
      <c r="M1952" s="463"/>
      <c r="N1952" s="463"/>
      <c r="O1952" s="462"/>
    </row>
    <row r="1953" hidden="1" customHeight="1" spans="1:15">
      <c r="A1953" s="446">
        <v>1802</v>
      </c>
      <c r="B1953" s="446" t="s">
        <v>346</v>
      </c>
      <c r="C1953" s="446" t="s">
        <v>700</v>
      </c>
      <c r="D1953" s="446" t="s">
        <v>701</v>
      </c>
      <c r="E1953" s="450" t="s">
        <v>2119</v>
      </c>
      <c r="F1953" s="449" t="s">
        <v>403</v>
      </c>
      <c r="G1953" s="450" t="s">
        <v>404</v>
      </c>
      <c r="H1953" s="450">
        <v>10</v>
      </c>
      <c r="I1953" s="450" t="s">
        <v>135</v>
      </c>
      <c r="J1953" s="459">
        <v>400</v>
      </c>
      <c r="K1953" s="460">
        <v>4000</v>
      </c>
      <c r="L1953" s="463" t="s">
        <v>47</v>
      </c>
      <c r="M1953" s="463"/>
      <c r="N1953" s="463"/>
      <c r="O1953" s="462"/>
    </row>
    <row r="1954" hidden="1" customHeight="1" spans="1:15">
      <c r="A1954" s="446">
        <v>1803</v>
      </c>
      <c r="B1954" s="446" t="s">
        <v>346</v>
      </c>
      <c r="C1954" s="446" t="s">
        <v>700</v>
      </c>
      <c r="D1954" s="446" t="s">
        <v>701</v>
      </c>
      <c r="E1954" s="450" t="s">
        <v>2120</v>
      </c>
      <c r="F1954" s="449" t="s">
        <v>403</v>
      </c>
      <c r="G1954" s="450" t="s">
        <v>404</v>
      </c>
      <c r="H1954" s="450">
        <v>6</v>
      </c>
      <c r="I1954" s="450" t="s">
        <v>840</v>
      </c>
      <c r="J1954" s="459">
        <v>325</v>
      </c>
      <c r="K1954" s="460">
        <v>1950</v>
      </c>
      <c r="L1954" s="463" t="s">
        <v>47</v>
      </c>
      <c r="M1954" s="463"/>
      <c r="N1954" s="463"/>
      <c r="O1954" s="462"/>
    </row>
    <row r="1955" hidden="1" customHeight="1" spans="1:15">
      <c r="A1955" s="446">
        <v>1804</v>
      </c>
      <c r="B1955" s="446" t="s">
        <v>346</v>
      </c>
      <c r="C1955" s="446" t="s">
        <v>700</v>
      </c>
      <c r="D1955" s="446" t="s">
        <v>701</v>
      </c>
      <c r="E1955" s="450" t="s">
        <v>2120</v>
      </c>
      <c r="F1955" s="449" t="s">
        <v>403</v>
      </c>
      <c r="G1955" s="450" t="s">
        <v>404</v>
      </c>
      <c r="H1955" s="450">
        <v>6</v>
      </c>
      <c r="I1955" s="450" t="s">
        <v>840</v>
      </c>
      <c r="J1955" s="459">
        <v>14.85</v>
      </c>
      <c r="K1955" s="460">
        <v>89.1</v>
      </c>
      <c r="L1955" s="463" t="s">
        <v>47</v>
      </c>
      <c r="M1955" s="463"/>
      <c r="N1955" s="463"/>
      <c r="O1955" s="462"/>
    </row>
    <row r="1956" hidden="1" customHeight="1" spans="1:15">
      <c r="A1956" s="446">
        <v>1805</v>
      </c>
      <c r="B1956" s="446" t="s">
        <v>346</v>
      </c>
      <c r="C1956" s="446" t="s">
        <v>700</v>
      </c>
      <c r="D1956" s="446" t="s">
        <v>701</v>
      </c>
      <c r="E1956" s="450" t="s">
        <v>2121</v>
      </c>
      <c r="F1956" s="449" t="s">
        <v>403</v>
      </c>
      <c r="G1956" s="450" t="s">
        <v>404</v>
      </c>
      <c r="H1956" s="450">
        <v>5</v>
      </c>
      <c r="I1956" s="450" t="s">
        <v>840</v>
      </c>
      <c r="J1956" s="459">
        <v>35</v>
      </c>
      <c r="K1956" s="460">
        <v>175</v>
      </c>
      <c r="L1956" s="463" t="s">
        <v>47</v>
      </c>
      <c r="M1956" s="463"/>
      <c r="N1956" s="463"/>
      <c r="O1956" s="462"/>
    </row>
    <row r="1957" hidden="1" customHeight="1" spans="1:15">
      <c r="A1957" s="446">
        <v>1806</v>
      </c>
      <c r="B1957" s="446" t="s">
        <v>346</v>
      </c>
      <c r="C1957" s="446" t="s">
        <v>700</v>
      </c>
      <c r="D1957" s="446" t="s">
        <v>701</v>
      </c>
      <c r="E1957" s="450" t="s">
        <v>2122</v>
      </c>
      <c r="F1957" s="449" t="s">
        <v>403</v>
      </c>
      <c r="G1957" s="450" t="s">
        <v>404</v>
      </c>
      <c r="H1957" s="450">
        <v>5</v>
      </c>
      <c r="I1957" s="450" t="s">
        <v>840</v>
      </c>
      <c r="J1957" s="459">
        <v>20</v>
      </c>
      <c r="K1957" s="460">
        <v>100</v>
      </c>
      <c r="L1957" s="463" t="s">
        <v>47</v>
      </c>
      <c r="M1957" s="463"/>
      <c r="N1957" s="463"/>
      <c r="O1957" s="462"/>
    </row>
    <row r="1958" hidden="1" customHeight="1" spans="1:15">
      <c r="A1958" s="446">
        <v>1807</v>
      </c>
      <c r="B1958" s="446" t="s">
        <v>346</v>
      </c>
      <c r="C1958" s="446" t="s">
        <v>700</v>
      </c>
      <c r="D1958" s="446" t="s">
        <v>701</v>
      </c>
      <c r="E1958" s="450" t="s">
        <v>2123</v>
      </c>
      <c r="F1958" s="449" t="s">
        <v>403</v>
      </c>
      <c r="G1958" s="450" t="s">
        <v>404</v>
      </c>
      <c r="H1958" s="450">
        <v>2</v>
      </c>
      <c r="I1958" s="450" t="s">
        <v>1064</v>
      </c>
      <c r="J1958" s="459">
        <v>320</v>
      </c>
      <c r="K1958" s="460">
        <v>640</v>
      </c>
      <c r="L1958" s="463" t="s">
        <v>47</v>
      </c>
      <c r="M1958" s="463"/>
      <c r="N1958" s="463"/>
      <c r="O1958" s="462"/>
    </row>
    <row r="1959" hidden="1" customHeight="1" spans="1:15">
      <c r="A1959" s="446">
        <v>1808</v>
      </c>
      <c r="B1959" s="446" t="s">
        <v>346</v>
      </c>
      <c r="C1959" s="446" t="s">
        <v>700</v>
      </c>
      <c r="D1959" s="446" t="s">
        <v>701</v>
      </c>
      <c r="E1959" s="450" t="s">
        <v>2124</v>
      </c>
      <c r="F1959" s="449" t="s">
        <v>403</v>
      </c>
      <c r="G1959" s="450" t="s">
        <v>404</v>
      </c>
      <c r="H1959" s="450">
        <v>2</v>
      </c>
      <c r="I1959" s="450" t="s">
        <v>706</v>
      </c>
      <c r="J1959" s="459">
        <v>300</v>
      </c>
      <c r="K1959" s="460">
        <v>600</v>
      </c>
      <c r="L1959" s="463" t="s">
        <v>47</v>
      </c>
      <c r="M1959" s="463"/>
      <c r="N1959" s="463"/>
      <c r="O1959" s="462"/>
    </row>
    <row r="1960" hidden="1" customHeight="1" spans="1:15">
      <c r="A1960" s="446">
        <v>1809</v>
      </c>
      <c r="B1960" s="446" t="s">
        <v>346</v>
      </c>
      <c r="C1960" s="446" t="s">
        <v>700</v>
      </c>
      <c r="D1960" s="446" t="s">
        <v>701</v>
      </c>
      <c r="E1960" s="450" t="s">
        <v>2125</v>
      </c>
      <c r="F1960" s="449" t="s">
        <v>403</v>
      </c>
      <c r="G1960" s="450" t="s">
        <v>404</v>
      </c>
      <c r="H1960" s="450">
        <v>3</v>
      </c>
      <c r="I1960" s="450" t="s">
        <v>711</v>
      </c>
      <c r="J1960" s="459">
        <v>900</v>
      </c>
      <c r="K1960" s="460">
        <v>2700</v>
      </c>
      <c r="L1960" s="463" t="s">
        <v>47</v>
      </c>
      <c r="M1960" s="463"/>
      <c r="N1960" s="463"/>
      <c r="O1960" s="462"/>
    </row>
    <row r="1961" hidden="1" customHeight="1" spans="1:15">
      <c r="A1961" s="446">
        <v>1810</v>
      </c>
      <c r="B1961" s="446" t="s">
        <v>346</v>
      </c>
      <c r="C1961" s="446" t="s">
        <v>700</v>
      </c>
      <c r="D1961" s="446" t="s">
        <v>701</v>
      </c>
      <c r="E1961" s="450" t="s">
        <v>2126</v>
      </c>
      <c r="F1961" s="449" t="s">
        <v>403</v>
      </c>
      <c r="G1961" s="450" t="s">
        <v>404</v>
      </c>
      <c r="H1961" s="450">
        <v>5</v>
      </c>
      <c r="I1961" s="450" t="s">
        <v>840</v>
      </c>
      <c r="J1961" s="459">
        <v>55</v>
      </c>
      <c r="K1961" s="460">
        <v>275</v>
      </c>
      <c r="L1961" s="463" t="s">
        <v>47</v>
      </c>
      <c r="M1961" s="463"/>
      <c r="N1961" s="463"/>
      <c r="O1961" s="462"/>
    </row>
    <row r="1962" hidden="1" customHeight="1" spans="1:15">
      <c r="A1962" s="446">
        <v>1811</v>
      </c>
      <c r="B1962" s="446" t="s">
        <v>346</v>
      </c>
      <c r="C1962" s="446" t="s">
        <v>700</v>
      </c>
      <c r="D1962" s="446" t="s">
        <v>701</v>
      </c>
      <c r="E1962" s="450" t="s">
        <v>2127</v>
      </c>
      <c r="F1962" s="449" t="s">
        <v>403</v>
      </c>
      <c r="G1962" s="450" t="s">
        <v>404</v>
      </c>
      <c r="H1962" s="450">
        <v>6</v>
      </c>
      <c r="I1962" s="450" t="s">
        <v>840</v>
      </c>
      <c r="J1962" s="459">
        <v>33</v>
      </c>
      <c r="K1962" s="460">
        <v>198</v>
      </c>
      <c r="L1962" s="463" t="s">
        <v>47</v>
      </c>
      <c r="M1962" s="463"/>
      <c r="N1962" s="463"/>
      <c r="O1962" s="462"/>
    </row>
    <row r="1963" hidden="1" customHeight="1" spans="1:15">
      <c r="A1963" s="446">
        <v>1812</v>
      </c>
      <c r="B1963" s="446" t="s">
        <v>346</v>
      </c>
      <c r="C1963" s="446" t="s">
        <v>700</v>
      </c>
      <c r="D1963" s="446" t="s">
        <v>701</v>
      </c>
      <c r="E1963" s="450" t="s">
        <v>2128</v>
      </c>
      <c r="F1963" s="449" t="s">
        <v>403</v>
      </c>
      <c r="G1963" s="450" t="s">
        <v>404</v>
      </c>
      <c r="H1963" s="450">
        <v>10</v>
      </c>
      <c r="I1963" s="450" t="s">
        <v>840</v>
      </c>
      <c r="J1963" s="459">
        <v>185</v>
      </c>
      <c r="K1963" s="460">
        <v>1850</v>
      </c>
      <c r="L1963" s="463" t="s">
        <v>47</v>
      </c>
      <c r="M1963" s="463"/>
      <c r="N1963" s="463"/>
      <c r="O1963" s="462"/>
    </row>
    <row r="1964" hidden="1" customHeight="1" spans="1:15">
      <c r="A1964" s="446">
        <v>1813</v>
      </c>
      <c r="B1964" s="446" t="s">
        <v>346</v>
      </c>
      <c r="C1964" s="446" t="s">
        <v>700</v>
      </c>
      <c r="D1964" s="446" t="s">
        <v>701</v>
      </c>
      <c r="E1964" s="450" t="s">
        <v>2129</v>
      </c>
      <c r="F1964" s="449" t="s">
        <v>403</v>
      </c>
      <c r="G1964" s="450" t="s">
        <v>404</v>
      </c>
      <c r="H1964" s="450">
        <v>6</v>
      </c>
      <c r="I1964" s="450" t="s">
        <v>840</v>
      </c>
      <c r="J1964" s="459">
        <v>240</v>
      </c>
      <c r="K1964" s="460">
        <v>1440</v>
      </c>
      <c r="L1964" s="463" t="s">
        <v>47</v>
      </c>
      <c r="M1964" s="463"/>
      <c r="N1964" s="463"/>
      <c r="O1964" s="462"/>
    </row>
    <row r="1965" hidden="1" customHeight="1" spans="1:15">
      <c r="A1965" s="446">
        <v>1814</v>
      </c>
      <c r="B1965" s="446" t="s">
        <v>346</v>
      </c>
      <c r="C1965" s="446" t="s">
        <v>700</v>
      </c>
      <c r="D1965" s="446" t="s">
        <v>701</v>
      </c>
      <c r="E1965" s="450" t="s">
        <v>2130</v>
      </c>
      <c r="F1965" s="449" t="s">
        <v>403</v>
      </c>
      <c r="G1965" s="450" t="s">
        <v>404</v>
      </c>
      <c r="H1965" s="450">
        <v>6</v>
      </c>
      <c r="I1965" s="450" t="s">
        <v>840</v>
      </c>
      <c r="J1965" s="459">
        <v>48</v>
      </c>
      <c r="K1965" s="460">
        <v>288</v>
      </c>
      <c r="L1965" s="463" t="s">
        <v>47</v>
      </c>
      <c r="M1965" s="463"/>
      <c r="N1965" s="463"/>
      <c r="O1965" s="462"/>
    </row>
    <row r="1966" hidden="1" customHeight="1" spans="1:15">
      <c r="A1966" s="446">
        <v>1815</v>
      </c>
      <c r="B1966" s="446" t="s">
        <v>346</v>
      </c>
      <c r="C1966" s="446" t="s">
        <v>700</v>
      </c>
      <c r="D1966" s="446" t="s">
        <v>701</v>
      </c>
      <c r="E1966" s="450" t="s">
        <v>2131</v>
      </c>
      <c r="F1966" s="449" t="s">
        <v>403</v>
      </c>
      <c r="G1966" s="450" t="s">
        <v>404</v>
      </c>
      <c r="H1966" s="450">
        <v>6</v>
      </c>
      <c r="I1966" s="450" t="s">
        <v>105</v>
      </c>
      <c r="J1966" s="459">
        <v>63</v>
      </c>
      <c r="K1966" s="460">
        <v>378</v>
      </c>
      <c r="L1966" s="463" t="s">
        <v>47</v>
      </c>
      <c r="M1966" s="463"/>
      <c r="N1966" s="463"/>
      <c r="O1966" s="462"/>
    </row>
    <row r="1967" hidden="1" customHeight="1" spans="1:15">
      <c r="A1967" s="446">
        <v>1816</v>
      </c>
      <c r="B1967" s="446" t="s">
        <v>346</v>
      </c>
      <c r="C1967" s="446" t="s">
        <v>700</v>
      </c>
      <c r="D1967" s="446" t="s">
        <v>701</v>
      </c>
      <c r="E1967" s="450" t="s">
        <v>2132</v>
      </c>
      <c r="F1967" s="449" t="s">
        <v>403</v>
      </c>
      <c r="G1967" s="450" t="s">
        <v>404</v>
      </c>
      <c r="H1967" s="450">
        <v>10</v>
      </c>
      <c r="I1967" s="450" t="s">
        <v>840</v>
      </c>
      <c r="J1967" s="459">
        <v>55</v>
      </c>
      <c r="K1967" s="460">
        <v>550</v>
      </c>
      <c r="L1967" s="463" t="s">
        <v>47</v>
      </c>
      <c r="M1967" s="463"/>
      <c r="N1967" s="463"/>
      <c r="O1967" s="462"/>
    </row>
    <row r="1968" hidden="1" customHeight="1" spans="1:15">
      <c r="A1968" s="446">
        <v>1817</v>
      </c>
      <c r="B1968" s="446" t="s">
        <v>346</v>
      </c>
      <c r="C1968" s="446" t="s">
        <v>700</v>
      </c>
      <c r="D1968" s="446" t="s">
        <v>701</v>
      </c>
      <c r="E1968" s="450" t="s">
        <v>2133</v>
      </c>
      <c r="F1968" s="449" t="s">
        <v>403</v>
      </c>
      <c r="G1968" s="450" t="s">
        <v>404</v>
      </c>
      <c r="H1968" s="450">
        <v>6</v>
      </c>
      <c r="I1968" s="450" t="s">
        <v>703</v>
      </c>
      <c r="J1968" s="459">
        <v>45</v>
      </c>
      <c r="K1968" s="460">
        <v>270</v>
      </c>
      <c r="L1968" s="463" t="s">
        <v>47</v>
      </c>
      <c r="M1968" s="463"/>
      <c r="N1968" s="463"/>
      <c r="O1968" s="462"/>
    </row>
    <row r="1969" hidden="1" customHeight="1" spans="1:15">
      <c r="A1969" s="446">
        <v>1818</v>
      </c>
      <c r="B1969" s="446" t="s">
        <v>346</v>
      </c>
      <c r="C1969" s="446" t="s">
        <v>700</v>
      </c>
      <c r="D1969" s="446" t="s">
        <v>701</v>
      </c>
      <c r="E1969" s="450" t="s">
        <v>2134</v>
      </c>
      <c r="F1969" s="449" t="s">
        <v>403</v>
      </c>
      <c r="G1969" s="450" t="s">
        <v>404</v>
      </c>
      <c r="H1969" s="450">
        <v>5</v>
      </c>
      <c r="I1969" s="450" t="s">
        <v>840</v>
      </c>
      <c r="J1969" s="459">
        <v>207</v>
      </c>
      <c r="K1969" s="460">
        <v>1035</v>
      </c>
      <c r="L1969" s="463" t="s">
        <v>47</v>
      </c>
      <c r="M1969" s="463"/>
      <c r="N1969" s="463"/>
      <c r="O1969" s="462"/>
    </row>
    <row r="1970" hidden="1" customHeight="1" spans="1:15">
      <c r="A1970" s="446">
        <v>1819</v>
      </c>
      <c r="B1970" s="446" t="s">
        <v>346</v>
      </c>
      <c r="C1970" s="446" t="s">
        <v>700</v>
      </c>
      <c r="D1970" s="446" t="s">
        <v>701</v>
      </c>
      <c r="E1970" s="450" t="s">
        <v>2134</v>
      </c>
      <c r="F1970" s="449" t="s">
        <v>403</v>
      </c>
      <c r="G1970" s="450" t="s">
        <v>404</v>
      </c>
      <c r="H1970" s="450">
        <v>2</v>
      </c>
      <c r="I1970" s="450" t="s">
        <v>840</v>
      </c>
      <c r="J1970" s="459">
        <v>414</v>
      </c>
      <c r="K1970" s="460">
        <v>828</v>
      </c>
      <c r="L1970" s="463" t="s">
        <v>47</v>
      </c>
      <c r="M1970" s="463"/>
      <c r="N1970" s="463"/>
      <c r="O1970" s="462"/>
    </row>
    <row r="1971" hidden="1" customHeight="1" spans="1:15">
      <c r="A1971" s="446">
        <v>1820</v>
      </c>
      <c r="B1971" s="446" t="s">
        <v>346</v>
      </c>
      <c r="C1971" s="446" t="s">
        <v>700</v>
      </c>
      <c r="D1971" s="446" t="s">
        <v>701</v>
      </c>
      <c r="E1971" s="450" t="s">
        <v>2135</v>
      </c>
      <c r="F1971" s="449" t="s">
        <v>403</v>
      </c>
      <c r="G1971" s="450" t="s">
        <v>404</v>
      </c>
      <c r="H1971" s="450">
        <v>5</v>
      </c>
      <c r="I1971" s="450" t="s">
        <v>703</v>
      </c>
      <c r="J1971" s="459">
        <v>192</v>
      </c>
      <c r="K1971" s="460">
        <v>960</v>
      </c>
      <c r="L1971" s="463" t="s">
        <v>47</v>
      </c>
      <c r="M1971" s="463"/>
      <c r="N1971" s="463"/>
      <c r="O1971" s="462"/>
    </row>
    <row r="1972" hidden="1" customHeight="1" spans="1:15">
      <c r="A1972" s="446">
        <v>1821</v>
      </c>
      <c r="B1972" s="446" t="s">
        <v>346</v>
      </c>
      <c r="C1972" s="446" t="s">
        <v>700</v>
      </c>
      <c r="D1972" s="446" t="s">
        <v>701</v>
      </c>
      <c r="E1972" s="450" t="s">
        <v>2136</v>
      </c>
      <c r="F1972" s="449" t="s">
        <v>403</v>
      </c>
      <c r="G1972" s="450" t="s">
        <v>404</v>
      </c>
      <c r="H1972" s="450">
        <v>10</v>
      </c>
      <c r="I1972" s="450" t="s">
        <v>840</v>
      </c>
      <c r="J1972" s="459">
        <v>150</v>
      </c>
      <c r="K1972" s="460">
        <v>1500</v>
      </c>
      <c r="L1972" s="463" t="s">
        <v>47</v>
      </c>
      <c r="M1972" s="463"/>
      <c r="N1972" s="463"/>
      <c r="O1972" s="462"/>
    </row>
    <row r="1973" hidden="1" customHeight="1" spans="1:15">
      <c r="A1973" s="446">
        <v>1822</v>
      </c>
      <c r="B1973" s="446" t="s">
        <v>346</v>
      </c>
      <c r="C1973" s="446" t="s">
        <v>700</v>
      </c>
      <c r="D1973" s="446" t="s">
        <v>701</v>
      </c>
      <c r="E1973" s="450" t="s">
        <v>2137</v>
      </c>
      <c r="F1973" s="449" t="s">
        <v>403</v>
      </c>
      <c r="G1973" s="450" t="s">
        <v>404</v>
      </c>
      <c r="H1973" s="450">
        <v>3</v>
      </c>
      <c r="I1973" s="450" t="s">
        <v>840</v>
      </c>
      <c r="J1973" s="459">
        <v>130</v>
      </c>
      <c r="K1973" s="460">
        <v>390</v>
      </c>
      <c r="L1973" s="463" t="s">
        <v>47</v>
      </c>
      <c r="M1973" s="463"/>
      <c r="N1973" s="463"/>
      <c r="O1973" s="462"/>
    </row>
    <row r="1974" hidden="1" customHeight="1" spans="1:15">
      <c r="A1974" s="446">
        <v>1823</v>
      </c>
      <c r="B1974" s="446" t="s">
        <v>346</v>
      </c>
      <c r="C1974" s="446" t="s">
        <v>700</v>
      </c>
      <c r="D1974" s="446" t="s">
        <v>701</v>
      </c>
      <c r="E1974" s="450" t="s">
        <v>2138</v>
      </c>
      <c r="F1974" s="449" t="s">
        <v>403</v>
      </c>
      <c r="G1974" s="450" t="s">
        <v>404</v>
      </c>
      <c r="H1974" s="450">
        <v>10</v>
      </c>
      <c r="I1974" s="450" t="s">
        <v>840</v>
      </c>
      <c r="J1974" s="459">
        <v>128</v>
      </c>
      <c r="K1974" s="460">
        <v>1280</v>
      </c>
      <c r="L1974" s="463" t="s">
        <v>47</v>
      </c>
      <c r="M1974" s="463"/>
      <c r="N1974" s="463"/>
      <c r="O1974" s="462"/>
    </row>
    <row r="1975" hidden="1" customHeight="1" spans="1:15">
      <c r="A1975" s="446">
        <v>1824</v>
      </c>
      <c r="B1975" s="446" t="s">
        <v>346</v>
      </c>
      <c r="C1975" s="446" t="s">
        <v>700</v>
      </c>
      <c r="D1975" s="446" t="s">
        <v>701</v>
      </c>
      <c r="E1975" s="450" t="s">
        <v>2139</v>
      </c>
      <c r="F1975" s="449" t="s">
        <v>403</v>
      </c>
      <c r="G1975" s="450" t="s">
        <v>404</v>
      </c>
      <c r="H1975" s="450">
        <v>5</v>
      </c>
      <c r="I1975" s="450" t="s">
        <v>703</v>
      </c>
      <c r="J1975" s="459">
        <v>150</v>
      </c>
      <c r="K1975" s="460">
        <v>750</v>
      </c>
      <c r="L1975" s="463" t="s">
        <v>47</v>
      </c>
      <c r="M1975" s="463"/>
      <c r="N1975" s="463"/>
      <c r="O1975" s="462"/>
    </row>
    <row r="1976" hidden="1" customHeight="1" spans="1:15">
      <c r="A1976" s="446">
        <v>1825</v>
      </c>
      <c r="B1976" s="446" t="s">
        <v>346</v>
      </c>
      <c r="C1976" s="446" t="s">
        <v>700</v>
      </c>
      <c r="D1976" s="446" t="s">
        <v>701</v>
      </c>
      <c r="E1976" s="450" t="s">
        <v>2140</v>
      </c>
      <c r="F1976" s="449" t="s">
        <v>403</v>
      </c>
      <c r="G1976" s="450" t="s">
        <v>404</v>
      </c>
      <c r="H1976" s="450">
        <v>5</v>
      </c>
      <c r="I1976" s="450" t="s">
        <v>840</v>
      </c>
      <c r="J1976" s="459">
        <v>35</v>
      </c>
      <c r="K1976" s="460">
        <v>175</v>
      </c>
      <c r="L1976" s="463" t="s">
        <v>47</v>
      </c>
      <c r="M1976" s="463"/>
      <c r="N1976" s="463"/>
      <c r="O1976" s="462"/>
    </row>
    <row r="1977" hidden="1" customHeight="1" spans="1:15">
      <c r="A1977" s="446">
        <v>1826</v>
      </c>
      <c r="B1977" s="446" t="s">
        <v>346</v>
      </c>
      <c r="C1977" s="446" t="s">
        <v>700</v>
      </c>
      <c r="D1977" s="446" t="s">
        <v>701</v>
      </c>
      <c r="E1977" s="450" t="s">
        <v>2141</v>
      </c>
      <c r="F1977" s="449" t="s">
        <v>403</v>
      </c>
      <c r="G1977" s="450" t="s">
        <v>404</v>
      </c>
      <c r="H1977" s="450">
        <v>5</v>
      </c>
      <c r="I1977" s="450" t="s">
        <v>135</v>
      </c>
      <c r="J1977" s="459">
        <v>360</v>
      </c>
      <c r="K1977" s="460">
        <v>1800</v>
      </c>
      <c r="L1977" s="463" t="s">
        <v>47</v>
      </c>
      <c r="M1977" s="463"/>
      <c r="N1977" s="463"/>
      <c r="O1977" s="462"/>
    </row>
    <row r="1978" hidden="1" customHeight="1" spans="1:15">
      <c r="A1978" s="446">
        <v>1827</v>
      </c>
      <c r="B1978" s="446" t="s">
        <v>346</v>
      </c>
      <c r="C1978" s="446" t="s">
        <v>700</v>
      </c>
      <c r="D1978" s="446" t="s">
        <v>701</v>
      </c>
      <c r="E1978" s="450" t="s">
        <v>2142</v>
      </c>
      <c r="F1978" s="449" t="s">
        <v>403</v>
      </c>
      <c r="G1978" s="450" t="s">
        <v>404</v>
      </c>
      <c r="H1978" s="450">
        <v>2</v>
      </c>
      <c r="I1978" s="450" t="s">
        <v>703</v>
      </c>
      <c r="J1978" s="459">
        <v>450</v>
      </c>
      <c r="K1978" s="460">
        <v>900</v>
      </c>
      <c r="L1978" s="463" t="s">
        <v>47</v>
      </c>
      <c r="M1978" s="463"/>
      <c r="N1978" s="463"/>
      <c r="O1978" s="462"/>
    </row>
    <row r="1979" hidden="1" customHeight="1" spans="1:15">
      <c r="A1979" s="446">
        <v>1828</v>
      </c>
      <c r="B1979" s="446" t="s">
        <v>346</v>
      </c>
      <c r="C1979" s="446" t="s">
        <v>700</v>
      </c>
      <c r="D1979" s="446" t="s">
        <v>701</v>
      </c>
      <c r="E1979" s="450" t="s">
        <v>2143</v>
      </c>
      <c r="F1979" s="449" t="s">
        <v>403</v>
      </c>
      <c r="G1979" s="450" t="s">
        <v>404</v>
      </c>
      <c r="H1979" s="450">
        <v>6</v>
      </c>
      <c r="I1979" s="450" t="s">
        <v>840</v>
      </c>
      <c r="J1979" s="459">
        <v>65</v>
      </c>
      <c r="K1979" s="460">
        <v>390</v>
      </c>
      <c r="L1979" s="463" t="s">
        <v>47</v>
      </c>
      <c r="M1979" s="463"/>
      <c r="N1979" s="463"/>
      <c r="O1979" s="462"/>
    </row>
    <row r="1980" hidden="1" customHeight="1" spans="1:15">
      <c r="A1980" s="446">
        <v>1829</v>
      </c>
      <c r="B1980" s="446" t="s">
        <v>346</v>
      </c>
      <c r="C1980" s="446" t="s">
        <v>700</v>
      </c>
      <c r="D1980" s="446" t="s">
        <v>701</v>
      </c>
      <c r="E1980" s="450" t="s">
        <v>2144</v>
      </c>
      <c r="F1980" s="449" t="s">
        <v>403</v>
      </c>
      <c r="G1980" s="450" t="s">
        <v>404</v>
      </c>
      <c r="H1980" s="450">
        <v>3</v>
      </c>
      <c r="I1980" s="450" t="s">
        <v>840</v>
      </c>
      <c r="J1980" s="459">
        <v>30</v>
      </c>
      <c r="K1980" s="460">
        <v>90</v>
      </c>
      <c r="L1980" s="463" t="s">
        <v>47</v>
      </c>
      <c r="M1980" s="463"/>
      <c r="N1980" s="463"/>
      <c r="O1980" s="462"/>
    </row>
    <row r="1981" hidden="1" customHeight="1" spans="1:15">
      <c r="A1981" s="446">
        <v>1830</v>
      </c>
      <c r="B1981" s="446" t="s">
        <v>346</v>
      </c>
      <c r="C1981" s="446" t="s">
        <v>700</v>
      </c>
      <c r="D1981" s="446" t="s">
        <v>701</v>
      </c>
      <c r="E1981" s="450" t="s">
        <v>2145</v>
      </c>
      <c r="F1981" s="449" t="s">
        <v>403</v>
      </c>
      <c r="G1981" s="450" t="s">
        <v>404</v>
      </c>
      <c r="H1981" s="450">
        <v>10</v>
      </c>
      <c r="I1981" s="450" t="s">
        <v>840</v>
      </c>
      <c r="J1981" s="459">
        <v>230</v>
      </c>
      <c r="K1981" s="460">
        <v>2300</v>
      </c>
      <c r="L1981" s="463" t="s">
        <v>47</v>
      </c>
      <c r="M1981" s="463"/>
      <c r="N1981" s="463"/>
      <c r="O1981" s="462"/>
    </row>
    <row r="1982" hidden="1" customHeight="1" spans="1:15">
      <c r="A1982" s="446">
        <v>1831</v>
      </c>
      <c r="B1982" s="446" t="s">
        <v>346</v>
      </c>
      <c r="C1982" s="446" t="s">
        <v>700</v>
      </c>
      <c r="D1982" s="446" t="s">
        <v>701</v>
      </c>
      <c r="E1982" s="450" t="s">
        <v>2146</v>
      </c>
      <c r="F1982" s="449" t="s">
        <v>403</v>
      </c>
      <c r="G1982" s="450" t="s">
        <v>404</v>
      </c>
      <c r="H1982" s="450">
        <v>3</v>
      </c>
      <c r="I1982" s="450" t="s">
        <v>863</v>
      </c>
      <c r="J1982" s="459">
        <v>1000</v>
      </c>
      <c r="K1982" s="460">
        <v>3000</v>
      </c>
      <c r="L1982" s="463" t="s">
        <v>47</v>
      </c>
      <c r="M1982" s="463"/>
      <c r="N1982" s="463"/>
      <c r="O1982" s="462"/>
    </row>
    <row r="1983" hidden="1" customHeight="1" spans="1:15">
      <c r="A1983" s="446">
        <v>1832</v>
      </c>
      <c r="B1983" s="446" t="s">
        <v>346</v>
      </c>
      <c r="C1983" s="446" t="s">
        <v>700</v>
      </c>
      <c r="D1983" s="446" t="s">
        <v>701</v>
      </c>
      <c r="E1983" s="450" t="s">
        <v>2147</v>
      </c>
      <c r="F1983" s="449" t="s">
        <v>403</v>
      </c>
      <c r="G1983" s="450" t="s">
        <v>404</v>
      </c>
      <c r="H1983" s="450">
        <v>10</v>
      </c>
      <c r="I1983" s="450" t="s">
        <v>704</v>
      </c>
      <c r="J1983" s="459">
        <v>12</v>
      </c>
      <c r="K1983" s="460">
        <v>120</v>
      </c>
      <c r="L1983" s="463" t="s">
        <v>47</v>
      </c>
      <c r="M1983" s="463"/>
      <c r="N1983" s="463"/>
      <c r="O1983" s="462"/>
    </row>
    <row r="1984" hidden="1" customHeight="1" spans="1:15">
      <c r="A1984" s="446">
        <v>1833</v>
      </c>
      <c r="B1984" s="446" t="s">
        <v>346</v>
      </c>
      <c r="C1984" s="446" t="s">
        <v>700</v>
      </c>
      <c r="D1984" s="446" t="s">
        <v>701</v>
      </c>
      <c r="E1984" s="450" t="s">
        <v>2148</v>
      </c>
      <c r="F1984" s="449" t="s">
        <v>403</v>
      </c>
      <c r="G1984" s="450" t="s">
        <v>404</v>
      </c>
      <c r="H1984" s="450">
        <v>3</v>
      </c>
      <c r="I1984" s="450" t="s">
        <v>703</v>
      </c>
      <c r="J1984" s="459">
        <v>480</v>
      </c>
      <c r="K1984" s="460">
        <v>1440</v>
      </c>
      <c r="L1984" s="463" t="s">
        <v>47</v>
      </c>
      <c r="M1984" s="463"/>
      <c r="N1984" s="463"/>
      <c r="O1984" s="462"/>
    </row>
    <row r="1985" hidden="1" customHeight="1" spans="1:15">
      <c r="A1985" s="446">
        <v>1834</v>
      </c>
      <c r="B1985" s="446" t="s">
        <v>346</v>
      </c>
      <c r="C1985" s="446" t="s">
        <v>700</v>
      </c>
      <c r="D1985" s="446" t="s">
        <v>701</v>
      </c>
      <c r="E1985" s="450" t="s">
        <v>2149</v>
      </c>
      <c r="F1985" s="449" t="s">
        <v>403</v>
      </c>
      <c r="G1985" s="450" t="s">
        <v>404</v>
      </c>
      <c r="H1985" s="450">
        <v>10</v>
      </c>
      <c r="I1985" s="450" t="s">
        <v>840</v>
      </c>
      <c r="J1985" s="459">
        <v>260</v>
      </c>
      <c r="K1985" s="460">
        <v>2600</v>
      </c>
      <c r="L1985" s="463" t="s">
        <v>47</v>
      </c>
      <c r="M1985" s="463"/>
      <c r="N1985" s="463"/>
      <c r="O1985" s="462"/>
    </row>
    <row r="1986" hidden="1" customHeight="1" spans="1:15">
      <c r="A1986" s="446">
        <v>1835</v>
      </c>
      <c r="B1986" s="446" t="s">
        <v>346</v>
      </c>
      <c r="C1986" s="446" t="s">
        <v>700</v>
      </c>
      <c r="D1986" s="446" t="s">
        <v>701</v>
      </c>
      <c r="E1986" s="450" t="s">
        <v>2150</v>
      </c>
      <c r="F1986" s="449" t="s">
        <v>403</v>
      </c>
      <c r="G1986" s="450" t="s">
        <v>404</v>
      </c>
      <c r="H1986" s="450">
        <v>2</v>
      </c>
      <c r="I1986" s="450" t="s">
        <v>840</v>
      </c>
      <c r="J1986" s="459">
        <v>580</v>
      </c>
      <c r="K1986" s="460">
        <v>1160</v>
      </c>
      <c r="L1986" s="463" t="s">
        <v>47</v>
      </c>
      <c r="M1986" s="463"/>
      <c r="N1986" s="463"/>
      <c r="O1986" s="462"/>
    </row>
    <row r="1987" hidden="1" customHeight="1" spans="1:15">
      <c r="A1987" s="446">
        <v>1836</v>
      </c>
      <c r="B1987" s="446" t="s">
        <v>346</v>
      </c>
      <c r="C1987" s="446" t="s">
        <v>700</v>
      </c>
      <c r="D1987" s="446" t="s">
        <v>701</v>
      </c>
      <c r="E1987" s="450" t="s">
        <v>2151</v>
      </c>
      <c r="F1987" s="449" t="s">
        <v>403</v>
      </c>
      <c r="G1987" s="450" t="s">
        <v>404</v>
      </c>
      <c r="H1987" s="450">
        <v>4</v>
      </c>
      <c r="I1987" s="450" t="s">
        <v>840</v>
      </c>
      <c r="J1987" s="459">
        <v>150</v>
      </c>
      <c r="K1987" s="460">
        <v>600</v>
      </c>
      <c r="L1987" s="463" t="s">
        <v>47</v>
      </c>
      <c r="M1987" s="463"/>
      <c r="N1987" s="463"/>
      <c r="O1987" s="462"/>
    </row>
    <row r="1988" hidden="1" customHeight="1" spans="1:15">
      <c r="A1988" s="446">
        <v>1837</v>
      </c>
      <c r="B1988" s="446" t="s">
        <v>346</v>
      </c>
      <c r="C1988" s="446" t="s">
        <v>700</v>
      </c>
      <c r="D1988" s="446" t="s">
        <v>701</v>
      </c>
      <c r="E1988" s="450" t="s">
        <v>2152</v>
      </c>
      <c r="F1988" s="449" t="s">
        <v>403</v>
      </c>
      <c r="G1988" s="450" t="s">
        <v>404</v>
      </c>
      <c r="H1988" s="450">
        <v>4</v>
      </c>
      <c r="I1988" s="450" t="s">
        <v>840</v>
      </c>
      <c r="J1988" s="459">
        <v>40</v>
      </c>
      <c r="K1988" s="460">
        <v>160</v>
      </c>
      <c r="L1988" s="463" t="s">
        <v>47</v>
      </c>
      <c r="M1988" s="463"/>
      <c r="N1988" s="463"/>
      <c r="O1988" s="462"/>
    </row>
    <row r="1989" hidden="1" customHeight="1" spans="1:15">
      <c r="A1989" s="446">
        <v>1838</v>
      </c>
      <c r="B1989" s="446" t="s">
        <v>346</v>
      </c>
      <c r="C1989" s="446" t="s">
        <v>700</v>
      </c>
      <c r="D1989" s="446" t="s">
        <v>701</v>
      </c>
      <c r="E1989" s="450" t="s">
        <v>2153</v>
      </c>
      <c r="F1989" s="449" t="s">
        <v>403</v>
      </c>
      <c r="G1989" s="450" t="s">
        <v>404</v>
      </c>
      <c r="H1989" s="450">
        <v>6</v>
      </c>
      <c r="I1989" s="450" t="s">
        <v>238</v>
      </c>
      <c r="J1989" s="459">
        <v>70</v>
      </c>
      <c r="K1989" s="460">
        <v>420</v>
      </c>
      <c r="L1989" s="463" t="s">
        <v>47</v>
      </c>
      <c r="M1989" s="463"/>
      <c r="N1989" s="463"/>
      <c r="O1989" s="462"/>
    </row>
    <row r="1990" hidden="1" customHeight="1" spans="1:15">
      <c r="A1990" s="446">
        <v>1839</v>
      </c>
      <c r="B1990" s="446" t="s">
        <v>346</v>
      </c>
      <c r="C1990" s="446" t="s">
        <v>700</v>
      </c>
      <c r="D1990" s="446" t="s">
        <v>701</v>
      </c>
      <c r="E1990" s="450" t="s">
        <v>2154</v>
      </c>
      <c r="F1990" s="449" t="s">
        <v>403</v>
      </c>
      <c r="G1990" s="450" t="s">
        <v>404</v>
      </c>
      <c r="H1990" s="450">
        <v>10</v>
      </c>
      <c r="I1990" s="450" t="s">
        <v>703</v>
      </c>
      <c r="J1990" s="459">
        <v>300</v>
      </c>
      <c r="K1990" s="460">
        <v>3000</v>
      </c>
      <c r="L1990" s="463" t="s">
        <v>47</v>
      </c>
      <c r="M1990" s="463"/>
      <c r="N1990" s="463"/>
      <c r="O1990" s="462"/>
    </row>
    <row r="1991" hidden="1" customHeight="1" spans="1:15">
      <c r="A1991" s="446">
        <v>1840</v>
      </c>
      <c r="B1991" s="446" t="s">
        <v>346</v>
      </c>
      <c r="C1991" s="446" t="s">
        <v>700</v>
      </c>
      <c r="D1991" s="446" t="s">
        <v>701</v>
      </c>
      <c r="E1991" s="450" t="s">
        <v>2155</v>
      </c>
      <c r="F1991" s="449" t="s">
        <v>403</v>
      </c>
      <c r="G1991" s="450" t="s">
        <v>404</v>
      </c>
      <c r="H1991" s="450">
        <v>6</v>
      </c>
      <c r="I1991" s="450" t="s">
        <v>704</v>
      </c>
      <c r="J1991" s="459">
        <v>8</v>
      </c>
      <c r="K1991" s="460">
        <v>48</v>
      </c>
      <c r="L1991" s="463" t="s">
        <v>47</v>
      </c>
      <c r="M1991" s="463"/>
      <c r="N1991" s="463"/>
      <c r="O1991" s="462"/>
    </row>
    <row r="1992" hidden="1" customHeight="1" spans="1:15">
      <c r="A1992" s="446">
        <v>1841</v>
      </c>
      <c r="B1992" s="446" t="s">
        <v>346</v>
      </c>
      <c r="C1992" s="446" t="s">
        <v>700</v>
      </c>
      <c r="D1992" s="446" t="s">
        <v>701</v>
      </c>
      <c r="E1992" s="450" t="s">
        <v>2156</v>
      </c>
      <c r="F1992" s="449" t="s">
        <v>403</v>
      </c>
      <c r="G1992" s="450" t="s">
        <v>404</v>
      </c>
      <c r="H1992" s="450">
        <v>2</v>
      </c>
      <c r="I1992" s="450" t="s">
        <v>703</v>
      </c>
      <c r="J1992" s="459">
        <v>500</v>
      </c>
      <c r="K1992" s="460">
        <v>1000</v>
      </c>
      <c r="L1992" s="463" t="s">
        <v>47</v>
      </c>
      <c r="M1992" s="463"/>
      <c r="N1992" s="463"/>
      <c r="O1992" s="462"/>
    </row>
    <row r="1993" hidden="1" customHeight="1" spans="1:15">
      <c r="A1993" s="446">
        <v>1842</v>
      </c>
      <c r="B1993" s="446" t="s">
        <v>346</v>
      </c>
      <c r="C1993" s="446" t="s">
        <v>700</v>
      </c>
      <c r="D1993" s="446" t="s">
        <v>701</v>
      </c>
      <c r="E1993" s="450" t="s">
        <v>2157</v>
      </c>
      <c r="F1993" s="449" t="s">
        <v>403</v>
      </c>
      <c r="G1993" s="450" t="s">
        <v>404</v>
      </c>
      <c r="H1993" s="450">
        <v>6</v>
      </c>
      <c r="I1993" s="450" t="s">
        <v>703</v>
      </c>
      <c r="J1993" s="459">
        <v>150</v>
      </c>
      <c r="K1993" s="460">
        <v>900</v>
      </c>
      <c r="L1993" s="463" t="s">
        <v>47</v>
      </c>
      <c r="M1993" s="463"/>
      <c r="N1993" s="463"/>
      <c r="O1993" s="462"/>
    </row>
    <row r="1994" hidden="1" customHeight="1" spans="1:15">
      <c r="A1994" s="446">
        <v>1843</v>
      </c>
      <c r="B1994" s="446" t="s">
        <v>346</v>
      </c>
      <c r="C1994" s="446" t="s">
        <v>700</v>
      </c>
      <c r="D1994" s="446" t="s">
        <v>701</v>
      </c>
      <c r="E1994" s="450" t="s">
        <v>2158</v>
      </c>
      <c r="F1994" s="449" t="s">
        <v>403</v>
      </c>
      <c r="G1994" s="450" t="s">
        <v>404</v>
      </c>
      <c r="H1994" s="450">
        <v>2</v>
      </c>
      <c r="I1994" s="450" t="s">
        <v>840</v>
      </c>
      <c r="J1994" s="459">
        <v>230</v>
      </c>
      <c r="K1994" s="460">
        <v>460</v>
      </c>
      <c r="L1994" s="463" t="s">
        <v>47</v>
      </c>
      <c r="M1994" s="463"/>
      <c r="N1994" s="463"/>
      <c r="O1994" s="462"/>
    </row>
    <row r="1995" hidden="1" customHeight="1" spans="1:15">
      <c r="A1995" s="446">
        <v>1844</v>
      </c>
      <c r="B1995" s="446" t="s">
        <v>346</v>
      </c>
      <c r="C1995" s="446" t="s">
        <v>700</v>
      </c>
      <c r="D1995" s="446" t="s">
        <v>701</v>
      </c>
      <c r="E1995" s="450" t="s">
        <v>2159</v>
      </c>
      <c r="F1995" s="449" t="s">
        <v>403</v>
      </c>
      <c r="G1995" s="450" t="s">
        <v>404</v>
      </c>
      <c r="H1995" s="450">
        <v>6</v>
      </c>
      <c r="I1995" s="450" t="s">
        <v>840</v>
      </c>
      <c r="J1995" s="459">
        <v>30</v>
      </c>
      <c r="K1995" s="460">
        <v>180</v>
      </c>
      <c r="L1995" s="463" t="s">
        <v>47</v>
      </c>
      <c r="M1995" s="463"/>
      <c r="N1995" s="463"/>
      <c r="O1995" s="462"/>
    </row>
    <row r="1996" hidden="1" customHeight="1" spans="1:15">
      <c r="A1996" s="446">
        <v>1845</v>
      </c>
      <c r="B1996" s="446" t="s">
        <v>346</v>
      </c>
      <c r="C1996" s="446" t="s">
        <v>700</v>
      </c>
      <c r="D1996" s="446" t="s">
        <v>701</v>
      </c>
      <c r="E1996" s="450" t="s">
        <v>2159</v>
      </c>
      <c r="F1996" s="449" t="s">
        <v>403</v>
      </c>
      <c r="G1996" s="450" t="s">
        <v>404</v>
      </c>
      <c r="H1996" s="450">
        <v>2</v>
      </c>
      <c r="I1996" s="450" t="s">
        <v>840</v>
      </c>
      <c r="J1996" s="459">
        <v>60.5</v>
      </c>
      <c r="K1996" s="460">
        <v>121</v>
      </c>
      <c r="L1996" s="463" t="s">
        <v>47</v>
      </c>
      <c r="M1996" s="463"/>
      <c r="N1996" s="463"/>
      <c r="O1996" s="462"/>
    </row>
    <row r="1997" hidden="1" customHeight="1" spans="1:15">
      <c r="A1997" s="446">
        <v>1846</v>
      </c>
      <c r="B1997" s="446" t="s">
        <v>346</v>
      </c>
      <c r="C1997" s="446" t="s">
        <v>700</v>
      </c>
      <c r="D1997" s="446" t="s">
        <v>701</v>
      </c>
      <c r="E1997" s="450" t="s">
        <v>2160</v>
      </c>
      <c r="F1997" s="449" t="s">
        <v>403</v>
      </c>
      <c r="G1997" s="450" t="s">
        <v>404</v>
      </c>
      <c r="H1997" s="450">
        <v>5</v>
      </c>
      <c r="I1997" s="450" t="s">
        <v>840</v>
      </c>
      <c r="J1997" s="459">
        <v>35</v>
      </c>
      <c r="K1997" s="460">
        <v>175</v>
      </c>
      <c r="L1997" s="463" t="s">
        <v>47</v>
      </c>
      <c r="M1997" s="463"/>
      <c r="N1997" s="463"/>
      <c r="O1997" s="462"/>
    </row>
    <row r="1998" hidden="1" customHeight="1" spans="1:15">
      <c r="A1998" s="446">
        <v>1847</v>
      </c>
      <c r="B1998" s="446" t="s">
        <v>346</v>
      </c>
      <c r="C1998" s="446" t="s">
        <v>700</v>
      </c>
      <c r="D1998" s="446" t="s">
        <v>701</v>
      </c>
      <c r="E1998" s="450" t="s">
        <v>2161</v>
      </c>
      <c r="F1998" s="449" t="s">
        <v>403</v>
      </c>
      <c r="G1998" s="450" t="s">
        <v>404</v>
      </c>
      <c r="H1998" s="450">
        <v>5</v>
      </c>
      <c r="I1998" s="450" t="s">
        <v>704</v>
      </c>
      <c r="J1998" s="459">
        <v>4.4</v>
      </c>
      <c r="K1998" s="460">
        <v>22</v>
      </c>
      <c r="L1998" s="463" t="s">
        <v>47</v>
      </c>
      <c r="M1998" s="463"/>
      <c r="N1998" s="463"/>
      <c r="O1998" s="462"/>
    </row>
    <row r="1999" hidden="1" customHeight="1" spans="1:15">
      <c r="A1999" s="446">
        <v>1848</v>
      </c>
      <c r="B1999" s="446" t="s">
        <v>346</v>
      </c>
      <c r="C1999" s="446" t="s">
        <v>700</v>
      </c>
      <c r="D1999" s="446" t="s">
        <v>701</v>
      </c>
      <c r="E1999" s="450" t="s">
        <v>2162</v>
      </c>
      <c r="F1999" s="449" t="s">
        <v>403</v>
      </c>
      <c r="G1999" s="450" t="s">
        <v>404</v>
      </c>
      <c r="H1999" s="450">
        <v>10</v>
      </c>
      <c r="I1999" s="450" t="s">
        <v>840</v>
      </c>
      <c r="J1999" s="459">
        <v>33</v>
      </c>
      <c r="K1999" s="460">
        <v>330</v>
      </c>
      <c r="L1999" s="463" t="s">
        <v>47</v>
      </c>
      <c r="M1999" s="463"/>
      <c r="N1999" s="463"/>
      <c r="O1999" s="462"/>
    </row>
    <row r="2000" hidden="1" customHeight="1" spans="1:15">
      <c r="A2000" s="446">
        <v>1849</v>
      </c>
      <c r="B2000" s="446" t="s">
        <v>346</v>
      </c>
      <c r="C2000" s="446" t="s">
        <v>700</v>
      </c>
      <c r="D2000" s="446" t="s">
        <v>701</v>
      </c>
      <c r="E2000" s="450" t="s">
        <v>2163</v>
      </c>
      <c r="F2000" s="449" t="s">
        <v>403</v>
      </c>
      <c r="G2000" s="450" t="s">
        <v>404</v>
      </c>
      <c r="H2000" s="450">
        <v>5</v>
      </c>
      <c r="I2000" s="450" t="s">
        <v>135</v>
      </c>
      <c r="J2000" s="459">
        <v>20</v>
      </c>
      <c r="K2000" s="460">
        <v>100</v>
      </c>
      <c r="L2000" s="463" t="s">
        <v>47</v>
      </c>
      <c r="M2000" s="463"/>
      <c r="N2000" s="463"/>
      <c r="O2000" s="462"/>
    </row>
    <row r="2001" hidden="1" customHeight="1" spans="1:15">
      <c r="A2001" s="446">
        <v>1850</v>
      </c>
      <c r="B2001" s="446" t="s">
        <v>346</v>
      </c>
      <c r="C2001" s="446" t="s">
        <v>700</v>
      </c>
      <c r="D2001" s="446" t="s">
        <v>701</v>
      </c>
      <c r="E2001" s="450" t="s">
        <v>2164</v>
      </c>
      <c r="F2001" s="449" t="s">
        <v>403</v>
      </c>
      <c r="G2001" s="450" t="s">
        <v>404</v>
      </c>
      <c r="H2001" s="450">
        <v>5</v>
      </c>
      <c r="I2001" s="450" t="s">
        <v>2165</v>
      </c>
      <c r="J2001" s="459">
        <v>10</v>
      </c>
      <c r="K2001" s="460">
        <v>50</v>
      </c>
      <c r="L2001" s="463" t="s">
        <v>47</v>
      </c>
      <c r="M2001" s="463"/>
      <c r="N2001" s="463"/>
      <c r="O2001" s="462"/>
    </row>
    <row r="2002" hidden="1" customHeight="1" spans="1:15">
      <c r="A2002" s="446">
        <v>1851</v>
      </c>
      <c r="B2002" s="446" t="s">
        <v>346</v>
      </c>
      <c r="C2002" s="446" t="s">
        <v>700</v>
      </c>
      <c r="D2002" s="446" t="s">
        <v>701</v>
      </c>
      <c r="E2002" s="450" t="s">
        <v>2166</v>
      </c>
      <c r="F2002" s="449" t="s">
        <v>403</v>
      </c>
      <c r="G2002" s="450" t="s">
        <v>404</v>
      </c>
      <c r="H2002" s="450">
        <v>5</v>
      </c>
      <c r="I2002" s="450" t="s">
        <v>840</v>
      </c>
      <c r="J2002" s="459">
        <v>68</v>
      </c>
      <c r="K2002" s="460">
        <v>340</v>
      </c>
      <c r="L2002" s="463" t="s">
        <v>47</v>
      </c>
      <c r="M2002" s="463"/>
      <c r="N2002" s="463"/>
      <c r="O2002" s="462"/>
    </row>
    <row r="2003" hidden="1" customHeight="1" spans="1:15">
      <c r="A2003" s="446">
        <v>1852</v>
      </c>
      <c r="B2003" s="446" t="s">
        <v>346</v>
      </c>
      <c r="C2003" s="446" t="s">
        <v>700</v>
      </c>
      <c r="D2003" s="446" t="s">
        <v>701</v>
      </c>
      <c r="E2003" s="450" t="s">
        <v>2167</v>
      </c>
      <c r="F2003" s="449" t="s">
        <v>403</v>
      </c>
      <c r="G2003" s="450" t="s">
        <v>404</v>
      </c>
      <c r="H2003" s="450">
        <v>6</v>
      </c>
      <c r="I2003" s="450" t="s">
        <v>840</v>
      </c>
      <c r="J2003" s="459">
        <v>35</v>
      </c>
      <c r="K2003" s="460">
        <v>210</v>
      </c>
      <c r="L2003" s="463" t="s">
        <v>47</v>
      </c>
      <c r="M2003" s="463"/>
      <c r="N2003" s="463"/>
      <c r="O2003" s="462"/>
    </row>
    <row r="2004" hidden="1" customHeight="1" spans="1:15">
      <c r="A2004" s="446">
        <v>1853</v>
      </c>
      <c r="B2004" s="446" t="s">
        <v>346</v>
      </c>
      <c r="C2004" s="446" t="s">
        <v>700</v>
      </c>
      <c r="D2004" s="446" t="s">
        <v>701</v>
      </c>
      <c r="E2004" s="450" t="s">
        <v>2168</v>
      </c>
      <c r="F2004" s="449" t="s">
        <v>403</v>
      </c>
      <c r="G2004" s="450" t="s">
        <v>404</v>
      </c>
      <c r="H2004" s="450">
        <v>6</v>
      </c>
      <c r="I2004" s="450" t="s">
        <v>840</v>
      </c>
      <c r="J2004" s="459">
        <v>70</v>
      </c>
      <c r="K2004" s="460">
        <v>420</v>
      </c>
      <c r="L2004" s="463" t="s">
        <v>47</v>
      </c>
      <c r="M2004" s="463"/>
      <c r="N2004" s="463"/>
      <c r="O2004" s="462"/>
    </row>
    <row r="2005" hidden="1" customHeight="1" spans="1:15">
      <c r="A2005" s="446">
        <v>1854</v>
      </c>
      <c r="B2005" s="446" t="s">
        <v>346</v>
      </c>
      <c r="C2005" s="446" t="s">
        <v>700</v>
      </c>
      <c r="D2005" s="446" t="s">
        <v>701</v>
      </c>
      <c r="E2005" s="450" t="s">
        <v>2169</v>
      </c>
      <c r="F2005" s="449" t="s">
        <v>403</v>
      </c>
      <c r="G2005" s="450" t="s">
        <v>404</v>
      </c>
      <c r="H2005" s="450">
        <v>10</v>
      </c>
      <c r="I2005" s="450" t="s">
        <v>840</v>
      </c>
      <c r="J2005" s="459">
        <v>150</v>
      </c>
      <c r="K2005" s="460">
        <v>1500</v>
      </c>
      <c r="L2005" s="463" t="s">
        <v>47</v>
      </c>
      <c r="M2005" s="463"/>
      <c r="N2005" s="463"/>
      <c r="O2005" s="462"/>
    </row>
    <row r="2006" hidden="1" customHeight="1" spans="1:15">
      <c r="A2006" s="446">
        <v>1855</v>
      </c>
      <c r="B2006" s="446" t="s">
        <v>346</v>
      </c>
      <c r="C2006" s="446" t="s">
        <v>700</v>
      </c>
      <c r="D2006" s="446" t="s">
        <v>701</v>
      </c>
      <c r="E2006" s="450" t="s">
        <v>2170</v>
      </c>
      <c r="F2006" s="449" t="s">
        <v>403</v>
      </c>
      <c r="G2006" s="450" t="s">
        <v>404</v>
      </c>
      <c r="H2006" s="450">
        <v>6</v>
      </c>
      <c r="I2006" s="450" t="s">
        <v>840</v>
      </c>
      <c r="J2006" s="459">
        <v>40</v>
      </c>
      <c r="K2006" s="460">
        <v>240</v>
      </c>
      <c r="L2006" s="463" t="s">
        <v>47</v>
      </c>
      <c r="M2006" s="463"/>
      <c r="N2006" s="463"/>
      <c r="O2006" s="462"/>
    </row>
    <row r="2007" hidden="1" customHeight="1" spans="1:15">
      <c r="A2007" s="446">
        <v>1856</v>
      </c>
      <c r="B2007" s="446" t="s">
        <v>346</v>
      </c>
      <c r="C2007" s="446" t="s">
        <v>700</v>
      </c>
      <c r="D2007" s="446" t="s">
        <v>701</v>
      </c>
      <c r="E2007" s="450" t="s">
        <v>2171</v>
      </c>
      <c r="F2007" s="449" t="s">
        <v>403</v>
      </c>
      <c r="G2007" s="450" t="s">
        <v>404</v>
      </c>
      <c r="H2007" s="450">
        <v>6</v>
      </c>
      <c r="I2007" s="450" t="s">
        <v>840</v>
      </c>
      <c r="J2007" s="459">
        <v>19</v>
      </c>
      <c r="K2007" s="460">
        <v>114</v>
      </c>
      <c r="L2007" s="463" t="s">
        <v>47</v>
      </c>
      <c r="M2007" s="463"/>
      <c r="N2007" s="463"/>
      <c r="O2007" s="462"/>
    </row>
    <row r="2008" hidden="1" customHeight="1" spans="1:15">
      <c r="A2008" s="446">
        <v>1857</v>
      </c>
      <c r="B2008" s="446" t="s">
        <v>346</v>
      </c>
      <c r="C2008" s="446" t="s">
        <v>700</v>
      </c>
      <c r="D2008" s="446" t="s">
        <v>701</v>
      </c>
      <c r="E2008" s="450" t="s">
        <v>2172</v>
      </c>
      <c r="F2008" s="449" t="s">
        <v>403</v>
      </c>
      <c r="G2008" s="450" t="s">
        <v>404</v>
      </c>
      <c r="H2008" s="450">
        <v>6</v>
      </c>
      <c r="I2008" s="450" t="s">
        <v>840</v>
      </c>
      <c r="J2008" s="459">
        <v>160</v>
      </c>
      <c r="K2008" s="460">
        <v>960</v>
      </c>
      <c r="L2008" s="463" t="s">
        <v>47</v>
      </c>
      <c r="M2008" s="463"/>
      <c r="N2008" s="463"/>
      <c r="O2008" s="462"/>
    </row>
    <row r="2009" hidden="1" customHeight="1" spans="1:15">
      <c r="A2009" s="446">
        <v>1858</v>
      </c>
      <c r="B2009" s="446" t="s">
        <v>346</v>
      </c>
      <c r="C2009" s="446" t="s">
        <v>700</v>
      </c>
      <c r="D2009" s="446" t="s">
        <v>701</v>
      </c>
      <c r="E2009" s="450" t="s">
        <v>2173</v>
      </c>
      <c r="F2009" s="449" t="s">
        <v>403</v>
      </c>
      <c r="G2009" s="450" t="s">
        <v>404</v>
      </c>
      <c r="H2009" s="450">
        <v>5</v>
      </c>
      <c r="I2009" s="450">
        <v>20</v>
      </c>
      <c r="J2009" s="459">
        <v>32</v>
      </c>
      <c r="K2009" s="460">
        <v>160</v>
      </c>
      <c r="L2009" s="463" t="s">
        <v>47</v>
      </c>
      <c r="M2009" s="463"/>
      <c r="N2009" s="463"/>
      <c r="O2009" s="462"/>
    </row>
    <row r="2010" hidden="1" customHeight="1" spans="1:15">
      <c r="A2010" s="446">
        <v>1859</v>
      </c>
      <c r="B2010" s="446" t="s">
        <v>346</v>
      </c>
      <c r="C2010" s="446" t="s">
        <v>700</v>
      </c>
      <c r="D2010" s="446" t="s">
        <v>701</v>
      </c>
      <c r="E2010" s="450" t="s">
        <v>2174</v>
      </c>
      <c r="F2010" s="449" t="s">
        <v>403</v>
      </c>
      <c r="G2010" s="450" t="s">
        <v>404</v>
      </c>
      <c r="H2010" s="450">
        <v>5</v>
      </c>
      <c r="I2010" s="450" t="s">
        <v>840</v>
      </c>
      <c r="J2010" s="459">
        <v>75</v>
      </c>
      <c r="K2010" s="460">
        <v>375</v>
      </c>
      <c r="L2010" s="463" t="s">
        <v>47</v>
      </c>
      <c r="M2010" s="463"/>
      <c r="N2010" s="463"/>
      <c r="O2010" s="462"/>
    </row>
    <row r="2011" hidden="1" customHeight="1" spans="1:15">
      <c r="A2011" s="446">
        <v>1860</v>
      </c>
      <c r="B2011" s="446" t="s">
        <v>346</v>
      </c>
      <c r="C2011" s="446" t="s">
        <v>700</v>
      </c>
      <c r="D2011" s="446" t="s">
        <v>701</v>
      </c>
      <c r="E2011" s="450" t="s">
        <v>2175</v>
      </c>
      <c r="F2011" s="449" t="s">
        <v>403</v>
      </c>
      <c r="G2011" s="450" t="s">
        <v>404</v>
      </c>
      <c r="H2011" s="450">
        <v>5</v>
      </c>
      <c r="I2011" s="450" t="s">
        <v>840</v>
      </c>
      <c r="J2011" s="459">
        <v>43</v>
      </c>
      <c r="K2011" s="460">
        <v>215</v>
      </c>
      <c r="L2011" s="463" t="s">
        <v>47</v>
      </c>
      <c r="M2011" s="463"/>
      <c r="N2011" s="463"/>
      <c r="O2011" s="462"/>
    </row>
    <row r="2012" hidden="1" customHeight="1" spans="1:15">
      <c r="A2012" s="446">
        <v>1861</v>
      </c>
      <c r="B2012" s="446" t="s">
        <v>346</v>
      </c>
      <c r="C2012" s="446" t="s">
        <v>700</v>
      </c>
      <c r="D2012" s="446" t="s">
        <v>701</v>
      </c>
      <c r="E2012" s="450" t="s">
        <v>2176</v>
      </c>
      <c r="F2012" s="449" t="s">
        <v>403</v>
      </c>
      <c r="G2012" s="450" t="s">
        <v>404</v>
      </c>
      <c r="H2012" s="450">
        <v>10</v>
      </c>
      <c r="I2012" s="450" t="s">
        <v>703</v>
      </c>
      <c r="J2012" s="459">
        <v>62</v>
      </c>
      <c r="K2012" s="460">
        <v>620</v>
      </c>
      <c r="L2012" s="463" t="s">
        <v>47</v>
      </c>
      <c r="M2012" s="463"/>
      <c r="N2012" s="463"/>
      <c r="O2012" s="462"/>
    </row>
    <row r="2013" hidden="1" customHeight="1" spans="1:15">
      <c r="A2013" s="446">
        <v>1862</v>
      </c>
      <c r="B2013" s="446" t="s">
        <v>346</v>
      </c>
      <c r="C2013" s="446" t="s">
        <v>700</v>
      </c>
      <c r="D2013" s="446" t="s">
        <v>701</v>
      </c>
      <c r="E2013" s="450" t="s">
        <v>2177</v>
      </c>
      <c r="F2013" s="449" t="s">
        <v>403</v>
      </c>
      <c r="G2013" s="450" t="s">
        <v>404</v>
      </c>
      <c r="H2013" s="450">
        <v>2</v>
      </c>
      <c r="I2013" s="450" t="s">
        <v>840</v>
      </c>
      <c r="J2013" s="459">
        <v>330</v>
      </c>
      <c r="K2013" s="460">
        <v>660</v>
      </c>
      <c r="L2013" s="463" t="s">
        <v>47</v>
      </c>
      <c r="M2013" s="463"/>
      <c r="N2013" s="463"/>
      <c r="O2013" s="462"/>
    </row>
    <row r="2014" hidden="1" customHeight="1" spans="1:15">
      <c r="A2014" s="446">
        <v>1863</v>
      </c>
      <c r="B2014" s="446" t="s">
        <v>346</v>
      </c>
      <c r="C2014" s="446" t="s">
        <v>700</v>
      </c>
      <c r="D2014" s="446" t="s">
        <v>701</v>
      </c>
      <c r="E2014" s="450" t="s">
        <v>2178</v>
      </c>
      <c r="F2014" s="449" t="s">
        <v>403</v>
      </c>
      <c r="G2014" s="450" t="s">
        <v>404</v>
      </c>
      <c r="H2014" s="450">
        <v>10</v>
      </c>
      <c r="I2014" s="450" t="s">
        <v>840</v>
      </c>
      <c r="J2014" s="459">
        <v>480</v>
      </c>
      <c r="K2014" s="460">
        <v>4800</v>
      </c>
      <c r="L2014" s="463" t="s">
        <v>47</v>
      </c>
      <c r="M2014" s="463"/>
      <c r="N2014" s="463"/>
      <c r="O2014" s="462"/>
    </row>
    <row r="2015" hidden="1" customHeight="1" spans="1:15">
      <c r="A2015" s="446">
        <v>1864</v>
      </c>
      <c r="B2015" s="446" t="s">
        <v>346</v>
      </c>
      <c r="C2015" s="446" t="s">
        <v>700</v>
      </c>
      <c r="D2015" s="446" t="s">
        <v>701</v>
      </c>
      <c r="E2015" s="450" t="s">
        <v>2179</v>
      </c>
      <c r="F2015" s="449" t="s">
        <v>403</v>
      </c>
      <c r="G2015" s="450" t="s">
        <v>404</v>
      </c>
      <c r="H2015" s="450">
        <v>2</v>
      </c>
      <c r="I2015" s="450" t="s">
        <v>840</v>
      </c>
      <c r="J2015" s="459">
        <v>400</v>
      </c>
      <c r="K2015" s="460">
        <v>800</v>
      </c>
      <c r="L2015" s="463" t="s">
        <v>47</v>
      </c>
      <c r="M2015" s="463"/>
      <c r="N2015" s="463"/>
      <c r="O2015" s="462"/>
    </row>
    <row r="2016" hidden="1" customHeight="1" spans="1:15">
      <c r="A2016" s="446">
        <v>1865</v>
      </c>
      <c r="B2016" s="446" t="s">
        <v>346</v>
      </c>
      <c r="C2016" s="446" t="s">
        <v>700</v>
      </c>
      <c r="D2016" s="446" t="s">
        <v>701</v>
      </c>
      <c r="E2016" s="450" t="s">
        <v>2180</v>
      </c>
      <c r="F2016" s="449" t="s">
        <v>403</v>
      </c>
      <c r="G2016" s="450" t="s">
        <v>404</v>
      </c>
      <c r="H2016" s="450">
        <v>2</v>
      </c>
      <c r="I2016" s="450" t="s">
        <v>840</v>
      </c>
      <c r="J2016" s="459">
        <v>43</v>
      </c>
      <c r="K2016" s="460">
        <v>86</v>
      </c>
      <c r="L2016" s="463" t="s">
        <v>47</v>
      </c>
      <c r="M2016" s="463"/>
      <c r="N2016" s="463"/>
      <c r="O2016" s="462"/>
    </row>
    <row r="2017" hidden="1" customHeight="1" spans="1:15">
      <c r="A2017" s="446">
        <v>1866</v>
      </c>
      <c r="B2017" s="446" t="s">
        <v>346</v>
      </c>
      <c r="C2017" s="446" t="s">
        <v>700</v>
      </c>
      <c r="D2017" s="446" t="s">
        <v>701</v>
      </c>
      <c r="E2017" s="450" t="s">
        <v>2181</v>
      </c>
      <c r="F2017" s="449" t="s">
        <v>403</v>
      </c>
      <c r="G2017" s="450" t="s">
        <v>404</v>
      </c>
      <c r="H2017" s="450">
        <v>4</v>
      </c>
      <c r="I2017" s="450" t="s">
        <v>840</v>
      </c>
      <c r="J2017" s="459">
        <v>27.5</v>
      </c>
      <c r="K2017" s="460">
        <v>110</v>
      </c>
      <c r="L2017" s="463" t="s">
        <v>47</v>
      </c>
      <c r="M2017" s="463"/>
      <c r="N2017" s="463"/>
      <c r="O2017" s="462"/>
    </row>
    <row r="2018" hidden="1" customHeight="1" spans="1:15">
      <c r="A2018" s="446">
        <v>1867</v>
      </c>
      <c r="B2018" s="446" t="s">
        <v>346</v>
      </c>
      <c r="C2018" s="446" t="s">
        <v>700</v>
      </c>
      <c r="D2018" s="446" t="s">
        <v>701</v>
      </c>
      <c r="E2018" s="450" t="s">
        <v>2182</v>
      </c>
      <c r="F2018" s="449" t="s">
        <v>403</v>
      </c>
      <c r="G2018" s="450" t="s">
        <v>404</v>
      </c>
      <c r="H2018" s="450">
        <v>4</v>
      </c>
      <c r="I2018" s="450" t="s">
        <v>840</v>
      </c>
      <c r="J2018" s="459">
        <v>40</v>
      </c>
      <c r="K2018" s="460">
        <v>160</v>
      </c>
      <c r="L2018" s="463" t="s">
        <v>47</v>
      </c>
      <c r="M2018" s="463"/>
      <c r="N2018" s="463"/>
      <c r="O2018" s="462"/>
    </row>
    <row r="2019" hidden="1" customHeight="1" spans="1:15">
      <c r="A2019" s="446">
        <v>1868</v>
      </c>
      <c r="B2019" s="446" t="s">
        <v>346</v>
      </c>
      <c r="C2019" s="446" t="s">
        <v>700</v>
      </c>
      <c r="D2019" s="446" t="s">
        <v>701</v>
      </c>
      <c r="E2019" s="450" t="s">
        <v>2183</v>
      </c>
      <c r="F2019" s="449" t="s">
        <v>403</v>
      </c>
      <c r="G2019" s="450" t="s">
        <v>404</v>
      </c>
      <c r="H2019" s="450">
        <v>4</v>
      </c>
      <c r="I2019" s="450" t="s">
        <v>840</v>
      </c>
      <c r="J2019" s="459">
        <v>45</v>
      </c>
      <c r="K2019" s="460">
        <v>180</v>
      </c>
      <c r="L2019" s="463" t="s">
        <v>47</v>
      </c>
      <c r="M2019" s="463"/>
      <c r="N2019" s="463"/>
      <c r="O2019" s="462"/>
    </row>
    <row r="2020" hidden="1" customHeight="1" spans="1:15">
      <c r="A2020" s="446">
        <v>1869</v>
      </c>
      <c r="B2020" s="446" t="s">
        <v>346</v>
      </c>
      <c r="C2020" s="446" t="s">
        <v>700</v>
      </c>
      <c r="D2020" s="446" t="s">
        <v>701</v>
      </c>
      <c r="E2020" s="450" t="s">
        <v>2184</v>
      </c>
      <c r="F2020" s="449" t="s">
        <v>403</v>
      </c>
      <c r="G2020" s="450" t="s">
        <v>404</v>
      </c>
      <c r="H2020" s="450">
        <v>4</v>
      </c>
      <c r="I2020" s="450" t="s">
        <v>840</v>
      </c>
      <c r="J2020" s="459">
        <v>95</v>
      </c>
      <c r="K2020" s="460">
        <v>380</v>
      </c>
      <c r="L2020" s="463" t="s">
        <v>47</v>
      </c>
      <c r="M2020" s="463"/>
      <c r="N2020" s="463"/>
      <c r="O2020" s="462"/>
    </row>
    <row r="2021" hidden="1" customHeight="1" spans="1:15">
      <c r="A2021" s="446">
        <v>1870</v>
      </c>
      <c r="B2021" s="446" t="s">
        <v>346</v>
      </c>
      <c r="C2021" s="446" t="s">
        <v>700</v>
      </c>
      <c r="D2021" s="446" t="s">
        <v>701</v>
      </c>
      <c r="E2021" s="450" t="s">
        <v>2185</v>
      </c>
      <c r="F2021" s="449" t="s">
        <v>403</v>
      </c>
      <c r="G2021" s="450" t="s">
        <v>404</v>
      </c>
      <c r="H2021" s="450">
        <v>4</v>
      </c>
      <c r="I2021" s="450" t="s">
        <v>840</v>
      </c>
      <c r="J2021" s="459">
        <v>20</v>
      </c>
      <c r="K2021" s="460">
        <v>80</v>
      </c>
      <c r="L2021" s="463" t="s">
        <v>47</v>
      </c>
      <c r="M2021" s="463"/>
      <c r="N2021" s="463"/>
      <c r="O2021" s="462"/>
    </row>
    <row r="2022" hidden="1" customHeight="1" spans="1:15">
      <c r="A2022" s="446">
        <v>1871</v>
      </c>
      <c r="B2022" s="446" t="s">
        <v>346</v>
      </c>
      <c r="C2022" s="446" t="s">
        <v>700</v>
      </c>
      <c r="D2022" s="446" t="s">
        <v>701</v>
      </c>
      <c r="E2022" s="450" t="s">
        <v>2186</v>
      </c>
      <c r="F2022" s="449" t="s">
        <v>403</v>
      </c>
      <c r="G2022" s="450" t="s">
        <v>404</v>
      </c>
      <c r="H2022" s="450">
        <v>4</v>
      </c>
      <c r="I2022" s="450" t="s">
        <v>840</v>
      </c>
      <c r="J2022" s="459">
        <v>230</v>
      </c>
      <c r="K2022" s="460">
        <v>920</v>
      </c>
      <c r="L2022" s="463" t="s">
        <v>47</v>
      </c>
      <c r="M2022" s="463"/>
      <c r="N2022" s="463"/>
      <c r="O2022" s="462"/>
    </row>
    <row r="2023" hidden="1" customHeight="1" spans="1:15">
      <c r="A2023" s="446">
        <v>1872</v>
      </c>
      <c r="B2023" s="446" t="s">
        <v>346</v>
      </c>
      <c r="C2023" s="446" t="s">
        <v>700</v>
      </c>
      <c r="D2023" s="446" t="s">
        <v>701</v>
      </c>
      <c r="E2023" s="450" t="s">
        <v>2187</v>
      </c>
      <c r="F2023" s="449" t="s">
        <v>403</v>
      </c>
      <c r="G2023" s="450" t="s">
        <v>404</v>
      </c>
      <c r="H2023" s="450">
        <v>4</v>
      </c>
      <c r="I2023" s="450" t="s">
        <v>840</v>
      </c>
      <c r="J2023" s="459">
        <v>48</v>
      </c>
      <c r="K2023" s="460">
        <v>192</v>
      </c>
      <c r="L2023" s="463" t="s">
        <v>47</v>
      </c>
      <c r="M2023" s="463"/>
      <c r="N2023" s="463"/>
      <c r="O2023" s="462"/>
    </row>
    <row r="2024" hidden="1" customHeight="1" spans="1:15">
      <c r="A2024" s="446">
        <v>1873</v>
      </c>
      <c r="B2024" s="446" t="s">
        <v>346</v>
      </c>
      <c r="C2024" s="446" t="s">
        <v>700</v>
      </c>
      <c r="D2024" s="446" t="s">
        <v>701</v>
      </c>
      <c r="E2024" s="450" t="s">
        <v>2188</v>
      </c>
      <c r="F2024" s="449" t="s">
        <v>403</v>
      </c>
      <c r="G2024" s="450" t="s">
        <v>404</v>
      </c>
      <c r="H2024" s="450">
        <v>4</v>
      </c>
      <c r="I2024" s="450" t="s">
        <v>703</v>
      </c>
      <c r="J2024" s="459">
        <v>35</v>
      </c>
      <c r="K2024" s="460">
        <v>140</v>
      </c>
      <c r="L2024" s="463" t="s">
        <v>47</v>
      </c>
      <c r="M2024" s="463"/>
      <c r="N2024" s="463"/>
      <c r="O2024" s="462"/>
    </row>
    <row r="2025" hidden="1" customHeight="1" spans="1:15">
      <c r="A2025" s="446">
        <v>1874</v>
      </c>
      <c r="B2025" s="446" t="s">
        <v>346</v>
      </c>
      <c r="C2025" s="446" t="s">
        <v>700</v>
      </c>
      <c r="D2025" s="446" t="s">
        <v>701</v>
      </c>
      <c r="E2025" s="450" t="s">
        <v>2188</v>
      </c>
      <c r="F2025" s="449" t="s">
        <v>403</v>
      </c>
      <c r="G2025" s="450" t="s">
        <v>404</v>
      </c>
      <c r="H2025" s="450">
        <v>2</v>
      </c>
      <c r="I2025" s="450" t="s">
        <v>105</v>
      </c>
      <c r="J2025" s="459">
        <v>19</v>
      </c>
      <c r="K2025" s="460">
        <v>38</v>
      </c>
      <c r="L2025" s="463" t="s">
        <v>47</v>
      </c>
      <c r="M2025" s="463"/>
      <c r="N2025" s="463"/>
      <c r="O2025" s="462"/>
    </row>
    <row r="2026" hidden="1" customHeight="1" spans="1:15">
      <c r="A2026" s="446">
        <v>1875</v>
      </c>
      <c r="B2026" s="446" t="s">
        <v>346</v>
      </c>
      <c r="C2026" s="446" t="s">
        <v>700</v>
      </c>
      <c r="D2026" s="446" t="s">
        <v>701</v>
      </c>
      <c r="E2026" s="450" t="s">
        <v>2189</v>
      </c>
      <c r="F2026" s="449" t="s">
        <v>403</v>
      </c>
      <c r="G2026" s="450" t="s">
        <v>404</v>
      </c>
      <c r="H2026" s="450">
        <v>2</v>
      </c>
      <c r="I2026" s="450" t="s">
        <v>840</v>
      </c>
      <c r="J2026" s="459">
        <v>210</v>
      </c>
      <c r="K2026" s="460">
        <v>420</v>
      </c>
      <c r="L2026" s="463" t="s">
        <v>47</v>
      </c>
      <c r="M2026" s="463"/>
      <c r="N2026" s="463"/>
      <c r="O2026" s="462"/>
    </row>
    <row r="2027" hidden="1" customHeight="1" spans="1:15">
      <c r="A2027" s="446">
        <v>1876</v>
      </c>
      <c r="B2027" s="446" t="s">
        <v>346</v>
      </c>
      <c r="C2027" s="446" t="s">
        <v>700</v>
      </c>
      <c r="D2027" s="446" t="s">
        <v>701</v>
      </c>
      <c r="E2027" s="450" t="s">
        <v>2190</v>
      </c>
      <c r="F2027" s="449" t="s">
        <v>403</v>
      </c>
      <c r="G2027" s="450" t="s">
        <v>404</v>
      </c>
      <c r="H2027" s="450">
        <v>2</v>
      </c>
      <c r="I2027" s="450" t="s">
        <v>840</v>
      </c>
      <c r="J2027" s="459">
        <v>225</v>
      </c>
      <c r="K2027" s="460">
        <v>450</v>
      </c>
      <c r="L2027" s="463" t="s">
        <v>47</v>
      </c>
      <c r="M2027" s="463"/>
      <c r="N2027" s="463"/>
      <c r="O2027" s="462"/>
    </row>
    <row r="2028" hidden="1" customHeight="1" spans="1:15">
      <c r="A2028" s="446">
        <v>1877</v>
      </c>
      <c r="B2028" s="446" t="s">
        <v>346</v>
      </c>
      <c r="C2028" s="446" t="s">
        <v>700</v>
      </c>
      <c r="D2028" s="446" t="s">
        <v>701</v>
      </c>
      <c r="E2028" s="450" t="s">
        <v>2191</v>
      </c>
      <c r="F2028" s="449" t="s">
        <v>403</v>
      </c>
      <c r="G2028" s="450" t="s">
        <v>404</v>
      </c>
      <c r="H2028" s="450">
        <v>2</v>
      </c>
      <c r="I2028" s="450" t="s">
        <v>105</v>
      </c>
      <c r="J2028" s="459">
        <v>70</v>
      </c>
      <c r="K2028" s="460">
        <v>140</v>
      </c>
      <c r="L2028" s="463" t="s">
        <v>47</v>
      </c>
      <c r="M2028" s="463"/>
      <c r="N2028" s="463"/>
      <c r="O2028" s="462"/>
    </row>
    <row r="2029" hidden="1" customHeight="1" spans="1:15">
      <c r="A2029" s="446">
        <v>1878</v>
      </c>
      <c r="B2029" s="446" t="s">
        <v>346</v>
      </c>
      <c r="C2029" s="446" t="s">
        <v>700</v>
      </c>
      <c r="D2029" s="446" t="s">
        <v>701</v>
      </c>
      <c r="E2029" s="450" t="s">
        <v>2192</v>
      </c>
      <c r="F2029" s="449" t="s">
        <v>403</v>
      </c>
      <c r="G2029" s="450" t="s">
        <v>404</v>
      </c>
      <c r="H2029" s="450">
        <v>2</v>
      </c>
      <c r="I2029" s="450" t="s">
        <v>105</v>
      </c>
      <c r="J2029" s="459">
        <v>70</v>
      </c>
      <c r="K2029" s="460">
        <v>140</v>
      </c>
      <c r="L2029" s="463" t="s">
        <v>47</v>
      </c>
      <c r="M2029" s="463"/>
      <c r="N2029" s="463"/>
      <c r="O2029" s="462"/>
    </row>
    <row r="2030" hidden="1" customHeight="1" spans="1:15">
      <c r="A2030" s="446">
        <v>1879</v>
      </c>
      <c r="B2030" s="446" t="s">
        <v>346</v>
      </c>
      <c r="C2030" s="446" t="s">
        <v>700</v>
      </c>
      <c r="D2030" s="446" t="s">
        <v>701</v>
      </c>
      <c r="E2030" s="450" t="s">
        <v>2193</v>
      </c>
      <c r="F2030" s="449" t="s">
        <v>403</v>
      </c>
      <c r="G2030" s="450" t="s">
        <v>404</v>
      </c>
      <c r="H2030" s="450">
        <v>2</v>
      </c>
      <c r="I2030" s="450" t="s">
        <v>840</v>
      </c>
      <c r="J2030" s="459">
        <v>38.5</v>
      </c>
      <c r="K2030" s="460">
        <v>77</v>
      </c>
      <c r="L2030" s="463" t="s">
        <v>47</v>
      </c>
      <c r="M2030" s="463"/>
      <c r="N2030" s="463"/>
      <c r="O2030" s="462"/>
    </row>
    <row r="2031" hidden="1" customHeight="1" spans="1:15">
      <c r="A2031" s="446">
        <v>1880</v>
      </c>
      <c r="B2031" s="446" t="s">
        <v>346</v>
      </c>
      <c r="C2031" s="446" t="s">
        <v>700</v>
      </c>
      <c r="D2031" s="446" t="s">
        <v>701</v>
      </c>
      <c r="E2031" s="450" t="s">
        <v>2194</v>
      </c>
      <c r="F2031" s="449" t="s">
        <v>403</v>
      </c>
      <c r="G2031" s="450" t="s">
        <v>404</v>
      </c>
      <c r="H2031" s="450">
        <v>2</v>
      </c>
      <c r="I2031" s="450" t="s">
        <v>840</v>
      </c>
      <c r="J2031" s="459">
        <v>525</v>
      </c>
      <c r="K2031" s="460">
        <v>1050</v>
      </c>
      <c r="L2031" s="463" t="s">
        <v>47</v>
      </c>
      <c r="M2031" s="463"/>
      <c r="N2031" s="463"/>
      <c r="O2031" s="462"/>
    </row>
    <row r="2032" hidden="1" customHeight="1" spans="1:15">
      <c r="A2032" s="446">
        <v>1881</v>
      </c>
      <c r="B2032" s="446" t="s">
        <v>346</v>
      </c>
      <c r="C2032" s="446" t="s">
        <v>700</v>
      </c>
      <c r="D2032" s="446" t="s">
        <v>701</v>
      </c>
      <c r="E2032" s="450" t="s">
        <v>2195</v>
      </c>
      <c r="F2032" s="449" t="s">
        <v>403</v>
      </c>
      <c r="G2032" s="450" t="s">
        <v>404</v>
      </c>
      <c r="H2032" s="450">
        <v>6</v>
      </c>
      <c r="I2032" s="450" t="s">
        <v>840</v>
      </c>
      <c r="J2032" s="459">
        <v>35</v>
      </c>
      <c r="K2032" s="460">
        <v>210</v>
      </c>
      <c r="L2032" s="463" t="s">
        <v>47</v>
      </c>
      <c r="M2032" s="463"/>
      <c r="N2032" s="463"/>
      <c r="O2032" s="462"/>
    </row>
    <row r="2033" hidden="1" customHeight="1" spans="1:15">
      <c r="A2033" s="446">
        <v>1882</v>
      </c>
      <c r="B2033" s="446" t="s">
        <v>346</v>
      </c>
      <c r="C2033" s="446" t="s">
        <v>700</v>
      </c>
      <c r="D2033" s="446" t="s">
        <v>701</v>
      </c>
      <c r="E2033" s="450" t="s">
        <v>2196</v>
      </c>
      <c r="F2033" s="449" t="s">
        <v>403</v>
      </c>
      <c r="G2033" s="450" t="s">
        <v>404</v>
      </c>
      <c r="H2033" s="450">
        <v>6</v>
      </c>
      <c r="I2033" s="450" t="s">
        <v>840</v>
      </c>
      <c r="J2033" s="459">
        <v>55</v>
      </c>
      <c r="K2033" s="460">
        <v>330</v>
      </c>
      <c r="L2033" s="463" t="s">
        <v>47</v>
      </c>
      <c r="M2033" s="463"/>
      <c r="N2033" s="463"/>
      <c r="O2033" s="462"/>
    </row>
    <row r="2034" hidden="1" customHeight="1" spans="1:15">
      <c r="A2034" s="446">
        <v>1883</v>
      </c>
      <c r="B2034" s="446" t="s">
        <v>346</v>
      </c>
      <c r="C2034" s="446" t="s">
        <v>700</v>
      </c>
      <c r="D2034" s="446" t="s">
        <v>701</v>
      </c>
      <c r="E2034" s="450" t="s">
        <v>2197</v>
      </c>
      <c r="F2034" s="449" t="s">
        <v>403</v>
      </c>
      <c r="G2034" s="450" t="s">
        <v>404</v>
      </c>
      <c r="H2034" s="450">
        <v>6</v>
      </c>
      <c r="I2034" s="450" t="s">
        <v>840</v>
      </c>
      <c r="J2034" s="459">
        <v>44</v>
      </c>
      <c r="K2034" s="460">
        <v>264</v>
      </c>
      <c r="L2034" s="463" t="s">
        <v>47</v>
      </c>
      <c r="M2034" s="463"/>
      <c r="N2034" s="463"/>
      <c r="O2034" s="462"/>
    </row>
    <row r="2035" hidden="1" customHeight="1" spans="1:15">
      <c r="A2035" s="446">
        <v>1884</v>
      </c>
      <c r="B2035" s="446" t="s">
        <v>346</v>
      </c>
      <c r="C2035" s="446" t="s">
        <v>700</v>
      </c>
      <c r="D2035" s="446" t="s">
        <v>701</v>
      </c>
      <c r="E2035" s="450" t="s">
        <v>2198</v>
      </c>
      <c r="F2035" s="449" t="s">
        <v>403</v>
      </c>
      <c r="G2035" s="450" t="s">
        <v>404</v>
      </c>
      <c r="H2035" s="450">
        <v>6</v>
      </c>
      <c r="I2035" s="450" t="s">
        <v>840</v>
      </c>
      <c r="J2035" s="459">
        <v>65</v>
      </c>
      <c r="K2035" s="460">
        <v>390</v>
      </c>
      <c r="L2035" s="463" t="s">
        <v>47</v>
      </c>
      <c r="M2035" s="463"/>
      <c r="N2035" s="463"/>
      <c r="O2035" s="462"/>
    </row>
    <row r="2036" hidden="1" customHeight="1" spans="1:15">
      <c r="A2036" s="446">
        <v>1885</v>
      </c>
      <c r="B2036" s="446" t="s">
        <v>346</v>
      </c>
      <c r="C2036" s="446" t="s">
        <v>700</v>
      </c>
      <c r="D2036" s="446" t="s">
        <v>701</v>
      </c>
      <c r="E2036" s="450" t="s">
        <v>2199</v>
      </c>
      <c r="F2036" s="449" t="s">
        <v>403</v>
      </c>
      <c r="G2036" s="450" t="s">
        <v>404</v>
      </c>
      <c r="H2036" s="450">
        <v>6</v>
      </c>
      <c r="I2036" s="450" t="s">
        <v>840</v>
      </c>
      <c r="J2036" s="459">
        <v>65</v>
      </c>
      <c r="K2036" s="460">
        <v>390</v>
      </c>
      <c r="L2036" s="463" t="s">
        <v>47</v>
      </c>
      <c r="M2036" s="463"/>
      <c r="N2036" s="463"/>
      <c r="O2036" s="462"/>
    </row>
    <row r="2037" hidden="1" customHeight="1" spans="1:15">
      <c r="A2037" s="446">
        <v>1886</v>
      </c>
      <c r="B2037" s="446" t="s">
        <v>346</v>
      </c>
      <c r="C2037" s="446" t="s">
        <v>700</v>
      </c>
      <c r="D2037" s="446" t="s">
        <v>701</v>
      </c>
      <c r="E2037" s="450" t="s">
        <v>2200</v>
      </c>
      <c r="F2037" s="449" t="s">
        <v>403</v>
      </c>
      <c r="G2037" s="450" t="s">
        <v>404</v>
      </c>
      <c r="H2037" s="450">
        <v>2</v>
      </c>
      <c r="I2037" s="450" t="s">
        <v>840</v>
      </c>
      <c r="J2037" s="459">
        <v>480</v>
      </c>
      <c r="K2037" s="460">
        <v>960</v>
      </c>
      <c r="L2037" s="463" t="s">
        <v>47</v>
      </c>
      <c r="M2037" s="463"/>
      <c r="N2037" s="463"/>
      <c r="O2037" s="462"/>
    </row>
    <row r="2038" hidden="1" customHeight="1" spans="1:15">
      <c r="A2038" s="446">
        <v>1887</v>
      </c>
      <c r="B2038" s="446" t="s">
        <v>346</v>
      </c>
      <c r="C2038" s="446" t="s">
        <v>700</v>
      </c>
      <c r="D2038" s="446" t="s">
        <v>701</v>
      </c>
      <c r="E2038" s="450" t="s">
        <v>2201</v>
      </c>
      <c r="F2038" s="449" t="s">
        <v>403</v>
      </c>
      <c r="G2038" s="450" t="s">
        <v>404</v>
      </c>
      <c r="H2038" s="450">
        <v>4</v>
      </c>
      <c r="I2038" s="450" t="s">
        <v>840</v>
      </c>
      <c r="J2038" s="459">
        <v>65</v>
      </c>
      <c r="K2038" s="460">
        <v>260</v>
      </c>
      <c r="L2038" s="463" t="s">
        <v>47</v>
      </c>
      <c r="M2038" s="463"/>
      <c r="N2038" s="463"/>
      <c r="O2038" s="462"/>
    </row>
    <row r="2039" hidden="1" customHeight="1" spans="1:15">
      <c r="A2039" s="446">
        <v>1888</v>
      </c>
      <c r="B2039" s="446" t="s">
        <v>346</v>
      </c>
      <c r="C2039" s="446" t="s">
        <v>700</v>
      </c>
      <c r="D2039" s="446" t="s">
        <v>701</v>
      </c>
      <c r="E2039" s="450" t="s">
        <v>2202</v>
      </c>
      <c r="F2039" s="449" t="s">
        <v>403</v>
      </c>
      <c r="G2039" s="450" t="s">
        <v>404</v>
      </c>
      <c r="H2039" s="450">
        <v>4</v>
      </c>
      <c r="I2039" s="450" t="s">
        <v>1302</v>
      </c>
      <c r="J2039" s="459">
        <v>160</v>
      </c>
      <c r="K2039" s="460">
        <v>640</v>
      </c>
      <c r="L2039" s="463" t="s">
        <v>47</v>
      </c>
      <c r="M2039" s="463"/>
      <c r="N2039" s="463"/>
      <c r="O2039" s="462"/>
    </row>
    <row r="2040" hidden="1" customHeight="1" spans="1:15">
      <c r="A2040" s="446">
        <v>1889</v>
      </c>
      <c r="B2040" s="446" t="s">
        <v>346</v>
      </c>
      <c r="C2040" s="446" t="s">
        <v>700</v>
      </c>
      <c r="D2040" s="446" t="s">
        <v>701</v>
      </c>
      <c r="E2040" s="450" t="s">
        <v>2203</v>
      </c>
      <c r="F2040" s="449" t="s">
        <v>403</v>
      </c>
      <c r="G2040" s="450" t="s">
        <v>404</v>
      </c>
      <c r="H2040" s="450">
        <v>4</v>
      </c>
      <c r="I2040" s="450" t="s">
        <v>703</v>
      </c>
      <c r="J2040" s="459">
        <v>120</v>
      </c>
      <c r="K2040" s="460">
        <v>480</v>
      </c>
      <c r="L2040" s="463" t="s">
        <v>47</v>
      </c>
      <c r="M2040" s="463"/>
      <c r="N2040" s="463"/>
      <c r="O2040" s="462"/>
    </row>
    <row r="2041" hidden="1" customHeight="1" spans="1:15">
      <c r="A2041" s="446">
        <v>1890</v>
      </c>
      <c r="B2041" s="446" t="s">
        <v>346</v>
      </c>
      <c r="C2041" s="446" t="s">
        <v>700</v>
      </c>
      <c r="D2041" s="446" t="s">
        <v>701</v>
      </c>
      <c r="E2041" s="450" t="s">
        <v>2204</v>
      </c>
      <c r="F2041" s="449" t="s">
        <v>403</v>
      </c>
      <c r="G2041" s="450" t="s">
        <v>404</v>
      </c>
      <c r="H2041" s="450">
        <v>4</v>
      </c>
      <c r="I2041" s="450" t="s">
        <v>840</v>
      </c>
      <c r="J2041" s="459">
        <v>25</v>
      </c>
      <c r="K2041" s="460">
        <v>100</v>
      </c>
      <c r="L2041" s="463" t="s">
        <v>47</v>
      </c>
      <c r="M2041" s="463"/>
      <c r="N2041" s="463"/>
      <c r="O2041" s="462"/>
    </row>
    <row r="2042" hidden="1" customHeight="1" spans="1:15">
      <c r="A2042" s="446">
        <v>1891</v>
      </c>
      <c r="B2042" s="446" t="s">
        <v>346</v>
      </c>
      <c r="C2042" s="446" t="s">
        <v>700</v>
      </c>
      <c r="D2042" s="446" t="s">
        <v>701</v>
      </c>
      <c r="E2042" s="450" t="s">
        <v>2205</v>
      </c>
      <c r="F2042" s="449" t="s">
        <v>403</v>
      </c>
      <c r="G2042" s="450" t="s">
        <v>404</v>
      </c>
      <c r="H2042" s="450">
        <v>4</v>
      </c>
      <c r="I2042" s="450" t="s">
        <v>703</v>
      </c>
      <c r="J2042" s="459">
        <v>185</v>
      </c>
      <c r="K2042" s="460">
        <v>740</v>
      </c>
      <c r="L2042" s="463" t="s">
        <v>47</v>
      </c>
      <c r="M2042" s="463"/>
      <c r="N2042" s="463"/>
      <c r="O2042" s="462"/>
    </row>
    <row r="2043" hidden="1" customHeight="1" spans="1:15">
      <c r="A2043" s="446">
        <v>1892</v>
      </c>
      <c r="B2043" s="446" t="s">
        <v>346</v>
      </c>
      <c r="C2043" s="446" t="s">
        <v>700</v>
      </c>
      <c r="D2043" s="446" t="s">
        <v>701</v>
      </c>
      <c r="E2043" s="450" t="s">
        <v>2206</v>
      </c>
      <c r="F2043" s="449" t="s">
        <v>403</v>
      </c>
      <c r="G2043" s="450" t="s">
        <v>404</v>
      </c>
      <c r="H2043" s="450">
        <v>4</v>
      </c>
      <c r="I2043" s="450" t="s">
        <v>703</v>
      </c>
      <c r="J2043" s="459">
        <v>230</v>
      </c>
      <c r="K2043" s="460">
        <v>920</v>
      </c>
      <c r="L2043" s="463" t="s">
        <v>47</v>
      </c>
      <c r="M2043" s="463"/>
      <c r="N2043" s="463"/>
      <c r="O2043" s="462"/>
    </row>
    <row r="2044" hidden="1" customHeight="1" spans="1:15">
      <c r="A2044" s="446">
        <v>1893</v>
      </c>
      <c r="B2044" s="446" t="s">
        <v>346</v>
      </c>
      <c r="C2044" s="446" t="s">
        <v>700</v>
      </c>
      <c r="D2044" s="446" t="s">
        <v>701</v>
      </c>
      <c r="E2044" s="450" t="s">
        <v>2207</v>
      </c>
      <c r="F2044" s="449" t="s">
        <v>403</v>
      </c>
      <c r="G2044" s="450" t="s">
        <v>404</v>
      </c>
      <c r="H2044" s="450">
        <v>4</v>
      </c>
      <c r="I2044" s="450" t="s">
        <v>840</v>
      </c>
      <c r="J2044" s="459">
        <v>18</v>
      </c>
      <c r="K2044" s="460">
        <v>72</v>
      </c>
      <c r="L2044" s="463" t="s">
        <v>47</v>
      </c>
      <c r="M2044" s="463"/>
      <c r="N2044" s="463"/>
      <c r="O2044" s="462"/>
    </row>
    <row r="2045" hidden="1" customHeight="1" spans="1:15">
      <c r="A2045" s="446">
        <v>1894</v>
      </c>
      <c r="B2045" s="446" t="s">
        <v>346</v>
      </c>
      <c r="C2045" s="446" t="s">
        <v>700</v>
      </c>
      <c r="D2045" s="446" t="s">
        <v>701</v>
      </c>
      <c r="E2045" s="450" t="s">
        <v>2208</v>
      </c>
      <c r="F2045" s="449" t="s">
        <v>403</v>
      </c>
      <c r="G2045" s="450" t="s">
        <v>404</v>
      </c>
      <c r="H2045" s="450">
        <v>5</v>
      </c>
      <c r="I2045" s="450" t="s">
        <v>840</v>
      </c>
      <c r="J2045" s="459">
        <v>20</v>
      </c>
      <c r="K2045" s="460">
        <v>100</v>
      </c>
      <c r="L2045" s="463" t="s">
        <v>47</v>
      </c>
      <c r="M2045" s="463"/>
      <c r="N2045" s="463"/>
      <c r="O2045" s="462"/>
    </row>
    <row r="2046" hidden="1" customHeight="1" spans="1:15">
      <c r="A2046" s="446">
        <v>1895</v>
      </c>
      <c r="B2046" s="446" t="s">
        <v>346</v>
      </c>
      <c r="C2046" s="446" t="s">
        <v>700</v>
      </c>
      <c r="D2046" s="446" t="s">
        <v>701</v>
      </c>
      <c r="E2046" s="450" t="s">
        <v>2209</v>
      </c>
      <c r="F2046" s="449" t="s">
        <v>403</v>
      </c>
      <c r="G2046" s="450" t="s">
        <v>404</v>
      </c>
      <c r="H2046" s="450">
        <v>5</v>
      </c>
      <c r="I2046" s="450" t="s">
        <v>840</v>
      </c>
      <c r="J2046" s="459">
        <v>25</v>
      </c>
      <c r="K2046" s="460">
        <v>125</v>
      </c>
      <c r="L2046" s="463" t="s">
        <v>47</v>
      </c>
      <c r="M2046" s="463"/>
      <c r="N2046" s="463"/>
      <c r="O2046" s="462"/>
    </row>
    <row r="2047" hidden="1" customHeight="1" spans="1:15">
      <c r="A2047" s="446">
        <v>1896</v>
      </c>
      <c r="B2047" s="446" t="s">
        <v>346</v>
      </c>
      <c r="C2047" s="446" t="s">
        <v>700</v>
      </c>
      <c r="D2047" s="446" t="s">
        <v>701</v>
      </c>
      <c r="E2047" s="450" t="s">
        <v>2210</v>
      </c>
      <c r="F2047" s="449" t="s">
        <v>403</v>
      </c>
      <c r="G2047" s="450" t="s">
        <v>404</v>
      </c>
      <c r="H2047" s="450">
        <v>2</v>
      </c>
      <c r="I2047" s="450" t="s">
        <v>135</v>
      </c>
      <c r="J2047" s="459">
        <v>300</v>
      </c>
      <c r="K2047" s="460">
        <v>600</v>
      </c>
      <c r="L2047" s="463" t="s">
        <v>47</v>
      </c>
      <c r="M2047" s="463"/>
      <c r="N2047" s="463"/>
      <c r="O2047" s="462"/>
    </row>
    <row r="2048" hidden="1" customHeight="1" spans="1:15">
      <c r="A2048" s="446">
        <v>1897</v>
      </c>
      <c r="B2048" s="446" t="s">
        <v>346</v>
      </c>
      <c r="C2048" s="446" t="s">
        <v>700</v>
      </c>
      <c r="D2048" s="446" t="s">
        <v>701</v>
      </c>
      <c r="E2048" s="450" t="s">
        <v>2211</v>
      </c>
      <c r="F2048" s="449" t="s">
        <v>403</v>
      </c>
      <c r="G2048" s="450" t="s">
        <v>404</v>
      </c>
      <c r="H2048" s="450">
        <v>2</v>
      </c>
      <c r="I2048" s="450" t="s">
        <v>703</v>
      </c>
      <c r="J2048" s="459">
        <v>280</v>
      </c>
      <c r="K2048" s="460">
        <v>560</v>
      </c>
      <c r="L2048" s="463" t="s">
        <v>47</v>
      </c>
      <c r="M2048" s="463"/>
      <c r="N2048" s="463"/>
      <c r="O2048" s="462"/>
    </row>
    <row r="2049" hidden="1" customHeight="1" spans="1:15">
      <c r="A2049" s="446">
        <v>1898</v>
      </c>
      <c r="B2049" s="446" t="s">
        <v>346</v>
      </c>
      <c r="C2049" s="446" t="s">
        <v>700</v>
      </c>
      <c r="D2049" s="446" t="s">
        <v>701</v>
      </c>
      <c r="E2049" s="450" t="s">
        <v>2212</v>
      </c>
      <c r="F2049" s="449" t="s">
        <v>403</v>
      </c>
      <c r="G2049" s="450" t="s">
        <v>404</v>
      </c>
      <c r="H2049" s="450">
        <v>2</v>
      </c>
      <c r="I2049" s="450" t="s">
        <v>703</v>
      </c>
      <c r="J2049" s="459">
        <v>280</v>
      </c>
      <c r="K2049" s="460">
        <v>560</v>
      </c>
      <c r="L2049" s="463" t="s">
        <v>47</v>
      </c>
      <c r="M2049" s="463"/>
      <c r="N2049" s="463"/>
      <c r="O2049" s="462"/>
    </row>
    <row r="2050" hidden="1" customHeight="1" spans="1:15">
      <c r="A2050" s="446">
        <v>1899</v>
      </c>
      <c r="B2050" s="446" t="s">
        <v>346</v>
      </c>
      <c r="C2050" s="446" t="s">
        <v>700</v>
      </c>
      <c r="D2050" s="446" t="s">
        <v>701</v>
      </c>
      <c r="E2050" s="450" t="s">
        <v>2213</v>
      </c>
      <c r="F2050" s="449" t="s">
        <v>403</v>
      </c>
      <c r="G2050" s="450" t="s">
        <v>404</v>
      </c>
      <c r="H2050" s="450">
        <v>2</v>
      </c>
      <c r="I2050" s="450" t="s">
        <v>840</v>
      </c>
      <c r="J2050" s="459">
        <v>265</v>
      </c>
      <c r="K2050" s="460">
        <v>530</v>
      </c>
      <c r="L2050" s="463" t="s">
        <v>47</v>
      </c>
      <c r="M2050" s="463"/>
      <c r="N2050" s="463"/>
      <c r="O2050" s="462"/>
    </row>
    <row r="2051" hidden="1" customHeight="1" spans="1:15">
      <c r="A2051" s="446">
        <v>1900</v>
      </c>
      <c r="B2051" s="446" t="s">
        <v>346</v>
      </c>
      <c r="C2051" s="446" t="s">
        <v>700</v>
      </c>
      <c r="D2051" s="446" t="s">
        <v>701</v>
      </c>
      <c r="E2051" s="450" t="s">
        <v>2214</v>
      </c>
      <c r="F2051" s="449" t="s">
        <v>403</v>
      </c>
      <c r="G2051" s="450" t="s">
        <v>404</v>
      </c>
      <c r="H2051" s="450">
        <v>2</v>
      </c>
      <c r="I2051" s="450" t="s">
        <v>840</v>
      </c>
      <c r="J2051" s="459">
        <v>265</v>
      </c>
      <c r="K2051" s="460">
        <v>530</v>
      </c>
      <c r="L2051" s="463" t="s">
        <v>47</v>
      </c>
      <c r="M2051" s="463"/>
      <c r="N2051" s="463"/>
      <c r="O2051" s="462"/>
    </row>
    <row r="2052" hidden="1" customHeight="1" spans="1:15">
      <c r="A2052" s="446">
        <v>1901</v>
      </c>
      <c r="B2052" s="446" t="s">
        <v>346</v>
      </c>
      <c r="C2052" s="446" t="s">
        <v>700</v>
      </c>
      <c r="D2052" s="446" t="s">
        <v>701</v>
      </c>
      <c r="E2052" s="450" t="s">
        <v>2215</v>
      </c>
      <c r="F2052" s="449" t="s">
        <v>403</v>
      </c>
      <c r="G2052" s="450" t="s">
        <v>404</v>
      </c>
      <c r="H2052" s="450">
        <v>5</v>
      </c>
      <c r="I2052" s="450" t="s">
        <v>703</v>
      </c>
      <c r="J2052" s="459">
        <v>35</v>
      </c>
      <c r="K2052" s="460">
        <v>175</v>
      </c>
      <c r="L2052" s="463" t="s">
        <v>47</v>
      </c>
      <c r="M2052" s="463"/>
      <c r="N2052" s="463"/>
      <c r="O2052" s="462"/>
    </row>
    <row r="2053" hidden="1" customHeight="1" spans="1:15">
      <c r="A2053" s="446">
        <v>1902</v>
      </c>
      <c r="B2053" s="446" t="s">
        <v>346</v>
      </c>
      <c r="C2053" s="446" t="s">
        <v>700</v>
      </c>
      <c r="D2053" s="446" t="s">
        <v>701</v>
      </c>
      <c r="E2053" s="450" t="s">
        <v>2216</v>
      </c>
      <c r="F2053" s="449" t="s">
        <v>403</v>
      </c>
      <c r="G2053" s="450" t="s">
        <v>404</v>
      </c>
      <c r="H2053" s="450">
        <v>5</v>
      </c>
      <c r="I2053" s="450" t="s">
        <v>840</v>
      </c>
      <c r="J2053" s="459">
        <v>125</v>
      </c>
      <c r="K2053" s="460">
        <v>625</v>
      </c>
      <c r="L2053" s="463" t="s">
        <v>47</v>
      </c>
      <c r="M2053" s="463"/>
      <c r="N2053" s="463"/>
      <c r="O2053" s="462"/>
    </row>
    <row r="2054" hidden="1" customHeight="1" spans="1:15">
      <c r="A2054" s="446">
        <v>1903</v>
      </c>
      <c r="B2054" s="446" t="s">
        <v>346</v>
      </c>
      <c r="C2054" s="446" t="s">
        <v>700</v>
      </c>
      <c r="D2054" s="446" t="s">
        <v>701</v>
      </c>
      <c r="E2054" s="450" t="s">
        <v>2217</v>
      </c>
      <c r="F2054" s="449" t="s">
        <v>403</v>
      </c>
      <c r="G2054" s="450" t="s">
        <v>404</v>
      </c>
      <c r="H2054" s="450">
        <v>5</v>
      </c>
      <c r="I2054" s="450" t="s">
        <v>703</v>
      </c>
      <c r="J2054" s="459">
        <v>22</v>
      </c>
      <c r="K2054" s="460">
        <v>110</v>
      </c>
      <c r="L2054" s="463" t="s">
        <v>47</v>
      </c>
      <c r="M2054" s="463"/>
      <c r="N2054" s="463"/>
      <c r="O2054" s="462"/>
    </row>
    <row r="2055" hidden="1" customHeight="1" spans="1:15">
      <c r="A2055" s="446">
        <v>1904</v>
      </c>
      <c r="B2055" s="446" t="s">
        <v>346</v>
      </c>
      <c r="C2055" s="446" t="s">
        <v>700</v>
      </c>
      <c r="D2055" s="446" t="s">
        <v>701</v>
      </c>
      <c r="E2055" s="450" t="s">
        <v>2218</v>
      </c>
      <c r="F2055" s="449" t="s">
        <v>403</v>
      </c>
      <c r="G2055" s="450" t="s">
        <v>404</v>
      </c>
      <c r="H2055" s="450">
        <v>5</v>
      </c>
      <c r="I2055" s="450" t="s">
        <v>840</v>
      </c>
      <c r="J2055" s="459">
        <v>13.5</v>
      </c>
      <c r="K2055" s="460">
        <v>67.5</v>
      </c>
      <c r="L2055" s="463" t="s">
        <v>47</v>
      </c>
      <c r="M2055" s="463"/>
      <c r="N2055" s="463"/>
      <c r="O2055" s="462"/>
    </row>
    <row r="2056" hidden="1" customHeight="1" spans="1:15">
      <c r="A2056" s="446">
        <v>1905</v>
      </c>
      <c r="B2056" s="446" t="s">
        <v>346</v>
      </c>
      <c r="C2056" s="446" t="s">
        <v>700</v>
      </c>
      <c r="D2056" s="446" t="s">
        <v>701</v>
      </c>
      <c r="E2056" s="450" t="s">
        <v>2219</v>
      </c>
      <c r="F2056" s="449" t="s">
        <v>403</v>
      </c>
      <c r="G2056" s="450" t="s">
        <v>404</v>
      </c>
      <c r="H2056" s="450">
        <v>6</v>
      </c>
      <c r="I2056" s="450" t="s">
        <v>840</v>
      </c>
      <c r="J2056" s="459">
        <v>43</v>
      </c>
      <c r="K2056" s="460">
        <v>258</v>
      </c>
      <c r="L2056" s="463" t="s">
        <v>47</v>
      </c>
      <c r="M2056" s="463"/>
      <c r="N2056" s="463"/>
      <c r="O2056" s="462"/>
    </row>
    <row r="2057" hidden="1" customHeight="1" spans="1:15">
      <c r="A2057" s="446">
        <v>1906</v>
      </c>
      <c r="B2057" s="446" t="s">
        <v>346</v>
      </c>
      <c r="C2057" s="446" t="s">
        <v>700</v>
      </c>
      <c r="D2057" s="446" t="s">
        <v>701</v>
      </c>
      <c r="E2057" s="450" t="s">
        <v>2220</v>
      </c>
      <c r="F2057" s="449" t="s">
        <v>403</v>
      </c>
      <c r="G2057" s="450" t="s">
        <v>404</v>
      </c>
      <c r="H2057" s="450">
        <v>6</v>
      </c>
      <c r="I2057" s="450" t="s">
        <v>840</v>
      </c>
      <c r="J2057" s="459">
        <v>43</v>
      </c>
      <c r="K2057" s="460">
        <v>258</v>
      </c>
      <c r="L2057" s="463" t="s">
        <v>47</v>
      </c>
      <c r="M2057" s="463"/>
      <c r="N2057" s="463"/>
      <c r="O2057" s="462"/>
    </row>
    <row r="2058" hidden="1" customHeight="1" spans="1:15">
      <c r="A2058" s="446">
        <v>1907</v>
      </c>
      <c r="B2058" s="446" t="s">
        <v>346</v>
      </c>
      <c r="C2058" s="446" t="s">
        <v>700</v>
      </c>
      <c r="D2058" s="446" t="s">
        <v>701</v>
      </c>
      <c r="E2058" s="450" t="s">
        <v>2221</v>
      </c>
      <c r="F2058" s="449" t="s">
        <v>403</v>
      </c>
      <c r="G2058" s="450" t="s">
        <v>404</v>
      </c>
      <c r="H2058" s="450">
        <v>6</v>
      </c>
      <c r="I2058" s="450" t="s">
        <v>840</v>
      </c>
      <c r="J2058" s="459">
        <v>65</v>
      </c>
      <c r="K2058" s="460">
        <v>390</v>
      </c>
      <c r="L2058" s="463" t="s">
        <v>47</v>
      </c>
      <c r="M2058" s="463"/>
      <c r="N2058" s="463"/>
      <c r="O2058" s="462"/>
    </row>
    <row r="2059" hidden="1" customHeight="1" spans="1:15">
      <c r="A2059" s="446">
        <v>1908</v>
      </c>
      <c r="B2059" s="446" t="s">
        <v>346</v>
      </c>
      <c r="C2059" s="446" t="s">
        <v>700</v>
      </c>
      <c r="D2059" s="446" t="s">
        <v>701</v>
      </c>
      <c r="E2059" s="450" t="s">
        <v>2222</v>
      </c>
      <c r="F2059" s="449" t="s">
        <v>403</v>
      </c>
      <c r="G2059" s="450" t="s">
        <v>404</v>
      </c>
      <c r="H2059" s="450">
        <v>6</v>
      </c>
      <c r="I2059" s="450" t="s">
        <v>840</v>
      </c>
      <c r="J2059" s="459">
        <v>39</v>
      </c>
      <c r="K2059" s="460">
        <v>234</v>
      </c>
      <c r="L2059" s="463" t="s">
        <v>47</v>
      </c>
      <c r="M2059" s="463"/>
      <c r="N2059" s="463"/>
      <c r="O2059" s="462"/>
    </row>
    <row r="2060" hidden="1" customHeight="1" spans="1:15">
      <c r="A2060" s="446">
        <v>1909</v>
      </c>
      <c r="B2060" s="446" t="s">
        <v>346</v>
      </c>
      <c r="C2060" s="446" t="s">
        <v>700</v>
      </c>
      <c r="D2060" s="446" t="s">
        <v>701</v>
      </c>
      <c r="E2060" s="450" t="s">
        <v>2223</v>
      </c>
      <c r="F2060" s="449" t="s">
        <v>403</v>
      </c>
      <c r="G2060" s="450" t="s">
        <v>404</v>
      </c>
      <c r="H2060" s="450">
        <v>6</v>
      </c>
      <c r="I2060" s="450" t="s">
        <v>238</v>
      </c>
      <c r="J2060" s="459">
        <v>15</v>
      </c>
      <c r="K2060" s="460">
        <v>90</v>
      </c>
      <c r="L2060" s="463" t="s">
        <v>47</v>
      </c>
      <c r="M2060" s="463"/>
      <c r="N2060" s="463"/>
      <c r="O2060" s="462"/>
    </row>
    <row r="2061" hidden="1" customHeight="1" spans="1:15">
      <c r="A2061" s="446">
        <v>1910</v>
      </c>
      <c r="B2061" s="446" t="s">
        <v>346</v>
      </c>
      <c r="C2061" s="446" t="s">
        <v>700</v>
      </c>
      <c r="D2061" s="446" t="s">
        <v>701</v>
      </c>
      <c r="E2061" s="450" t="s">
        <v>2224</v>
      </c>
      <c r="F2061" s="449" t="s">
        <v>403</v>
      </c>
      <c r="G2061" s="450" t="s">
        <v>404</v>
      </c>
      <c r="H2061" s="450">
        <v>2</v>
      </c>
      <c r="I2061" s="450" t="s">
        <v>703</v>
      </c>
      <c r="J2061" s="459">
        <v>225</v>
      </c>
      <c r="K2061" s="460">
        <v>450</v>
      </c>
      <c r="L2061" s="463" t="s">
        <v>47</v>
      </c>
      <c r="M2061" s="463"/>
      <c r="N2061" s="463"/>
      <c r="O2061" s="462"/>
    </row>
    <row r="2062" hidden="1" customHeight="1" spans="1:15">
      <c r="A2062" s="446">
        <v>1911</v>
      </c>
      <c r="B2062" s="446" t="s">
        <v>346</v>
      </c>
      <c r="C2062" s="446" t="s">
        <v>700</v>
      </c>
      <c r="D2062" s="446" t="s">
        <v>701</v>
      </c>
      <c r="E2062" s="450" t="s">
        <v>2225</v>
      </c>
      <c r="F2062" s="449" t="s">
        <v>403</v>
      </c>
      <c r="G2062" s="450" t="s">
        <v>404</v>
      </c>
      <c r="H2062" s="450">
        <v>3</v>
      </c>
      <c r="I2062" s="450" t="s">
        <v>840</v>
      </c>
      <c r="J2062" s="459">
        <v>45</v>
      </c>
      <c r="K2062" s="460">
        <v>135</v>
      </c>
      <c r="L2062" s="463" t="s">
        <v>47</v>
      </c>
      <c r="M2062" s="463"/>
      <c r="N2062" s="463"/>
      <c r="O2062" s="462"/>
    </row>
    <row r="2063" hidden="1" customHeight="1" spans="1:15">
      <c r="A2063" s="446">
        <v>1912</v>
      </c>
      <c r="B2063" s="446" t="s">
        <v>346</v>
      </c>
      <c r="C2063" s="446" t="s">
        <v>700</v>
      </c>
      <c r="D2063" s="446" t="s">
        <v>701</v>
      </c>
      <c r="E2063" s="450" t="s">
        <v>2225</v>
      </c>
      <c r="F2063" s="449" t="s">
        <v>403</v>
      </c>
      <c r="G2063" s="450" t="s">
        <v>404</v>
      </c>
      <c r="H2063" s="450">
        <v>3</v>
      </c>
      <c r="I2063" s="450" t="s">
        <v>1180</v>
      </c>
      <c r="J2063" s="459">
        <v>35</v>
      </c>
      <c r="K2063" s="460">
        <v>105</v>
      </c>
      <c r="L2063" s="463" t="s">
        <v>47</v>
      </c>
      <c r="M2063" s="463"/>
      <c r="N2063" s="463"/>
      <c r="O2063" s="462"/>
    </row>
    <row r="2064" hidden="1" customHeight="1" spans="1:15">
      <c r="A2064" s="446">
        <v>1913</v>
      </c>
      <c r="B2064" s="446" t="s">
        <v>346</v>
      </c>
      <c r="C2064" s="446" t="s">
        <v>700</v>
      </c>
      <c r="D2064" s="446" t="s">
        <v>701</v>
      </c>
      <c r="E2064" s="450" t="s">
        <v>2226</v>
      </c>
      <c r="F2064" s="449" t="s">
        <v>403</v>
      </c>
      <c r="G2064" s="450" t="s">
        <v>404</v>
      </c>
      <c r="H2064" s="450">
        <v>3</v>
      </c>
      <c r="I2064" s="450" t="s">
        <v>840</v>
      </c>
      <c r="J2064" s="459">
        <v>25</v>
      </c>
      <c r="K2064" s="460">
        <v>75</v>
      </c>
      <c r="L2064" s="463" t="s">
        <v>47</v>
      </c>
      <c r="M2064" s="463"/>
      <c r="N2064" s="463"/>
      <c r="O2064" s="462"/>
    </row>
    <row r="2065" hidden="1" customHeight="1" spans="1:15">
      <c r="A2065" s="446">
        <v>1914</v>
      </c>
      <c r="B2065" s="446" t="s">
        <v>346</v>
      </c>
      <c r="C2065" s="446" t="s">
        <v>700</v>
      </c>
      <c r="D2065" s="446" t="s">
        <v>701</v>
      </c>
      <c r="E2065" s="450" t="s">
        <v>2227</v>
      </c>
      <c r="F2065" s="449" t="s">
        <v>403</v>
      </c>
      <c r="G2065" s="450" t="s">
        <v>404</v>
      </c>
      <c r="H2065" s="450">
        <v>3</v>
      </c>
      <c r="I2065" s="450" t="s">
        <v>703</v>
      </c>
      <c r="J2065" s="459">
        <v>100</v>
      </c>
      <c r="K2065" s="460">
        <v>300</v>
      </c>
      <c r="L2065" s="463" t="s">
        <v>47</v>
      </c>
      <c r="M2065" s="463"/>
      <c r="N2065" s="463"/>
      <c r="O2065" s="462"/>
    </row>
    <row r="2066" hidden="1" customHeight="1" spans="1:15">
      <c r="A2066" s="446">
        <v>1915</v>
      </c>
      <c r="B2066" s="446" t="s">
        <v>346</v>
      </c>
      <c r="C2066" s="446" t="s">
        <v>700</v>
      </c>
      <c r="D2066" s="446" t="s">
        <v>701</v>
      </c>
      <c r="E2066" s="450" t="s">
        <v>2228</v>
      </c>
      <c r="F2066" s="449" t="s">
        <v>403</v>
      </c>
      <c r="G2066" s="450" t="s">
        <v>404</v>
      </c>
      <c r="H2066" s="450">
        <v>3</v>
      </c>
      <c r="I2066" s="450" t="s">
        <v>840</v>
      </c>
      <c r="J2066" s="459">
        <v>48</v>
      </c>
      <c r="K2066" s="460">
        <v>144</v>
      </c>
      <c r="L2066" s="463" t="s">
        <v>47</v>
      </c>
      <c r="M2066" s="463"/>
      <c r="N2066" s="463"/>
      <c r="O2066" s="462"/>
    </row>
    <row r="2067" hidden="1" customHeight="1" spans="1:15">
      <c r="A2067" s="446">
        <v>1916</v>
      </c>
      <c r="B2067" s="446" t="s">
        <v>346</v>
      </c>
      <c r="C2067" s="446" t="s">
        <v>700</v>
      </c>
      <c r="D2067" s="446" t="s">
        <v>701</v>
      </c>
      <c r="E2067" s="450" t="s">
        <v>2229</v>
      </c>
      <c r="F2067" s="449" t="s">
        <v>403</v>
      </c>
      <c r="G2067" s="450" t="s">
        <v>404</v>
      </c>
      <c r="H2067" s="450">
        <v>3</v>
      </c>
      <c r="I2067" s="450" t="s">
        <v>840</v>
      </c>
      <c r="J2067" s="459">
        <v>13.5</v>
      </c>
      <c r="K2067" s="460">
        <v>40.5</v>
      </c>
      <c r="L2067" s="463" t="s">
        <v>47</v>
      </c>
      <c r="M2067" s="463"/>
      <c r="N2067" s="463"/>
      <c r="O2067" s="462"/>
    </row>
    <row r="2068" hidden="1" customHeight="1" spans="1:15">
      <c r="A2068" s="446">
        <v>1917</v>
      </c>
      <c r="B2068" s="446" t="s">
        <v>346</v>
      </c>
      <c r="C2068" s="446" t="s">
        <v>700</v>
      </c>
      <c r="D2068" s="446" t="s">
        <v>701</v>
      </c>
      <c r="E2068" s="450" t="s">
        <v>2230</v>
      </c>
      <c r="F2068" s="449" t="s">
        <v>403</v>
      </c>
      <c r="G2068" s="450" t="s">
        <v>404</v>
      </c>
      <c r="H2068" s="450">
        <v>10</v>
      </c>
      <c r="I2068" s="450" t="s">
        <v>840</v>
      </c>
      <c r="J2068" s="459">
        <v>35</v>
      </c>
      <c r="K2068" s="460">
        <v>350</v>
      </c>
      <c r="L2068" s="463" t="s">
        <v>47</v>
      </c>
      <c r="M2068" s="463"/>
      <c r="N2068" s="463"/>
      <c r="O2068" s="462"/>
    </row>
    <row r="2069" hidden="1" customHeight="1" spans="1:15">
      <c r="A2069" s="446">
        <v>1918</v>
      </c>
      <c r="B2069" s="446" t="s">
        <v>346</v>
      </c>
      <c r="C2069" s="446" t="s">
        <v>700</v>
      </c>
      <c r="D2069" s="446" t="s">
        <v>701</v>
      </c>
      <c r="E2069" s="450" t="s">
        <v>2231</v>
      </c>
      <c r="F2069" s="449" t="s">
        <v>403</v>
      </c>
      <c r="G2069" s="450" t="s">
        <v>404</v>
      </c>
      <c r="H2069" s="450">
        <v>4</v>
      </c>
      <c r="I2069" s="450" t="s">
        <v>840</v>
      </c>
      <c r="J2069" s="459">
        <v>245</v>
      </c>
      <c r="K2069" s="460">
        <v>980</v>
      </c>
      <c r="L2069" s="463" t="s">
        <v>47</v>
      </c>
      <c r="M2069" s="463"/>
      <c r="N2069" s="463"/>
      <c r="O2069" s="462"/>
    </row>
    <row r="2070" hidden="1" customHeight="1" spans="1:15">
      <c r="A2070" s="446">
        <v>1919</v>
      </c>
      <c r="B2070" s="446" t="s">
        <v>346</v>
      </c>
      <c r="C2070" s="446" t="s">
        <v>700</v>
      </c>
      <c r="D2070" s="446" t="s">
        <v>701</v>
      </c>
      <c r="E2070" s="450" t="s">
        <v>2232</v>
      </c>
      <c r="F2070" s="449" t="s">
        <v>403</v>
      </c>
      <c r="G2070" s="450" t="s">
        <v>404</v>
      </c>
      <c r="H2070" s="450">
        <v>8</v>
      </c>
      <c r="I2070" s="450" t="s">
        <v>840</v>
      </c>
      <c r="J2070" s="459">
        <v>60</v>
      </c>
      <c r="K2070" s="460">
        <v>480</v>
      </c>
      <c r="L2070" s="463" t="s">
        <v>47</v>
      </c>
      <c r="M2070" s="463"/>
      <c r="N2070" s="463"/>
      <c r="O2070" s="462"/>
    </row>
    <row r="2071" hidden="1" customHeight="1" spans="1:15">
      <c r="A2071" s="446">
        <v>1920</v>
      </c>
      <c r="B2071" s="446" t="s">
        <v>346</v>
      </c>
      <c r="C2071" s="446" t="s">
        <v>700</v>
      </c>
      <c r="D2071" s="446" t="s">
        <v>701</v>
      </c>
      <c r="E2071" s="450" t="s">
        <v>2233</v>
      </c>
      <c r="F2071" s="449" t="s">
        <v>403</v>
      </c>
      <c r="G2071" s="450" t="s">
        <v>404</v>
      </c>
      <c r="H2071" s="450">
        <v>8</v>
      </c>
      <c r="I2071" s="450" t="s">
        <v>840</v>
      </c>
      <c r="J2071" s="459">
        <v>35</v>
      </c>
      <c r="K2071" s="460">
        <v>280</v>
      </c>
      <c r="L2071" s="463" t="s">
        <v>47</v>
      </c>
      <c r="M2071" s="463"/>
      <c r="N2071" s="463"/>
      <c r="O2071" s="462"/>
    </row>
    <row r="2072" hidden="1" customHeight="1" spans="1:15">
      <c r="A2072" s="446">
        <v>1921</v>
      </c>
      <c r="B2072" s="446" t="s">
        <v>346</v>
      </c>
      <c r="C2072" s="446" t="s">
        <v>700</v>
      </c>
      <c r="D2072" s="446" t="s">
        <v>701</v>
      </c>
      <c r="E2072" s="450" t="s">
        <v>2234</v>
      </c>
      <c r="F2072" s="449" t="s">
        <v>403</v>
      </c>
      <c r="G2072" s="450" t="s">
        <v>404</v>
      </c>
      <c r="H2072" s="450">
        <v>2</v>
      </c>
      <c r="I2072" s="450" t="s">
        <v>840</v>
      </c>
      <c r="J2072" s="459">
        <v>265</v>
      </c>
      <c r="K2072" s="460">
        <v>530</v>
      </c>
      <c r="L2072" s="463" t="s">
        <v>47</v>
      </c>
      <c r="M2072" s="463"/>
      <c r="N2072" s="463"/>
      <c r="O2072" s="462"/>
    </row>
    <row r="2073" hidden="1" customHeight="1" spans="1:15">
      <c r="A2073" s="446">
        <v>1922</v>
      </c>
      <c r="B2073" s="446" t="s">
        <v>346</v>
      </c>
      <c r="C2073" s="446" t="s">
        <v>700</v>
      </c>
      <c r="D2073" s="446" t="s">
        <v>701</v>
      </c>
      <c r="E2073" s="450" t="s">
        <v>2235</v>
      </c>
      <c r="F2073" s="449" t="s">
        <v>403</v>
      </c>
      <c r="G2073" s="450" t="s">
        <v>404</v>
      </c>
      <c r="H2073" s="450">
        <v>8</v>
      </c>
      <c r="I2073" s="450" t="s">
        <v>105</v>
      </c>
      <c r="J2073" s="459">
        <v>68</v>
      </c>
      <c r="K2073" s="460">
        <v>544</v>
      </c>
      <c r="L2073" s="463" t="s">
        <v>47</v>
      </c>
      <c r="M2073" s="463"/>
      <c r="N2073" s="463"/>
      <c r="O2073" s="462"/>
    </row>
    <row r="2074" hidden="1" customHeight="1" spans="1:15">
      <c r="A2074" s="446">
        <v>1923</v>
      </c>
      <c r="B2074" s="446" t="s">
        <v>346</v>
      </c>
      <c r="C2074" s="446" t="s">
        <v>700</v>
      </c>
      <c r="D2074" s="446" t="s">
        <v>701</v>
      </c>
      <c r="E2074" s="450" t="s">
        <v>2236</v>
      </c>
      <c r="F2074" s="449" t="s">
        <v>403</v>
      </c>
      <c r="G2074" s="450" t="s">
        <v>404</v>
      </c>
      <c r="H2074" s="450">
        <v>8</v>
      </c>
      <c r="I2074" s="450" t="s">
        <v>101</v>
      </c>
      <c r="J2074" s="459">
        <v>30</v>
      </c>
      <c r="K2074" s="460">
        <v>240</v>
      </c>
      <c r="L2074" s="463" t="s">
        <v>47</v>
      </c>
      <c r="M2074" s="463"/>
      <c r="N2074" s="463"/>
      <c r="O2074" s="462"/>
    </row>
    <row r="2075" hidden="1" customHeight="1" spans="1:15">
      <c r="A2075" s="446">
        <v>1924</v>
      </c>
      <c r="B2075" s="446" t="s">
        <v>346</v>
      </c>
      <c r="C2075" s="446" t="s">
        <v>700</v>
      </c>
      <c r="D2075" s="446" t="s">
        <v>701</v>
      </c>
      <c r="E2075" s="450" t="s">
        <v>2237</v>
      </c>
      <c r="F2075" s="449" t="s">
        <v>403</v>
      </c>
      <c r="G2075" s="450" t="s">
        <v>404</v>
      </c>
      <c r="H2075" s="450">
        <v>2</v>
      </c>
      <c r="I2075" s="450" t="s">
        <v>703</v>
      </c>
      <c r="J2075" s="459">
        <v>650</v>
      </c>
      <c r="K2075" s="460">
        <v>1300</v>
      </c>
      <c r="L2075" s="463" t="s">
        <v>47</v>
      </c>
      <c r="M2075" s="463"/>
      <c r="N2075" s="463"/>
      <c r="O2075" s="462"/>
    </row>
    <row r="2076" hidden="1" customHeight="1" spans="1:15">
      <c r="A2076" s="446">
        <v>1925</v>
      </c>
      <c r="B2076" s="446" t="s">
        <v>346</v>
      </c>
      <c r="C2076" s="446" t="s">
        <v>700</v>
      </c>
      <c r="D2076" s="446" t="s">
        <v>701</v>
      </c>
      <c r="E2076" s="450" t="s">
        <v>2238</v>
      </c>
      <c r="F2076" s="449" t="s">
        <v>403</v>
      </c>
      <c r="G2076" s="450" t="s">
        <v>404</v>
      </c>
      <c r="H2076" s="450">
        <v>10</v>
      </c>
      <c r="I2076" s="450" t="s">
        <v>101</v>
      </c>
      <c r="J2076" s="459">
        <v>720</v>
      </c>
      <c r="K2076" s="460">
        <v>7200</v>
      </c>
      <c r="L2076" s="463" t="s">
        <v>47</v>
      </c>
      <c r="M2076" s="463"/>
      <c r="N2076" s="463"/>
      <c r="O2076" s="462"/>
    </row>
    <row r="2077" hidden="1" customHeight="1" spans="1:15">
      <c r="A2077" s="446">
        <v>1926</v>
      </c>
      <c r="B2077" s="446" t="s">
        <v>346</v>
      </c>
      <c r="C2077" s="446" t="s">
        <v>700</v>
      </c>
      <c r="D2077" s="446" t="s">
        <v>701</v>
      </c>
      <c r="E2077" s="450" t="s">
        <v>2239</v>
      </c>
      <c r="F2077" s="449" t="s">
        <v>403</v>
      </c>
      <c r="G2077" s="450" t="s">
        <v>404</v>
      </c>
      <c r="H2077" s="450">
        <v>10</v>
      </c>
      <c r="I2077" s="450" t="s">
        <v>840</v>
      </c>
      <c r="J2077" s="459">
        <v>185</v>
      </c>
      <c r="K2077" s="460">
        <v>1850</v>
      </c>
      <c r="L2077" s="463" t="s">
        <v>47</v>
      </c>
      <c r="M2077" s="463"/>
      <c r="N2077" s="463"/>
      <c r="O2077" s="462"/>
    </row>
    <row r="2078" hidden="1" customHeight="1" spans="1:15">
      <c r="A2078" s="446">
        <v>1927</v>
      </c>
      <c r="B2078" s="446" t="s">
        <v>346</v>
      </c>
      <c r="C2078" s="446" t="s">
        <v>700</v>
      </c>
      <c r="D2078" s="446" t="s">
        <v>701</v>
      </c>
      <c r="E2078" s="450" t="s">
        <v>2240</v>
      </c>
      <c r="F2078" s="449" t="s">
        <v>403</v>
      </c>
      <c r="G2078" s="450" t="s">
        <v>404</v>
      </c>
      <c r="H2078" s="450">
        <v>2</v>
      </c>
      <c r="I2078" s="450" t="s">
        <v>840</v>
      </c>
      <c r="J2078" s="459">
        <v>525</v>
      </c>
      <c r="K2078" s="460">
        <v>1050</v>
      </c>
      <c r="L2078" s="463" t="s">
        <v>47</v>
      </c>
      <c r="M2078" s="463"/>
      <c r="N2078" s="463"/>
      <c r="O2078" s="462"/>
    </row>
    <row r="2079" hidden="1" customHeight="1" spans="1:15">
      <c r="A2079" s="446">
        <v>1928</v>
      </c>
      <c r="B2079" s="446" t="s">
        <v>346</v>
      </c>
      <c r="C2079" s="446" t="s">
        <v>700</v>
      </c>
      <c r="D2079" s="446" t="s">
        <v>701</v>
      </c>
      <c r="E2079" s="450" t="s">
        <v>2241</v>
      </c>
      <c r="F2079" s="449" t="s">
        <v>403</v>
      </c>
      <c r="G2079" s="450" t="s">
        <v>404</v>
      </c>
      <c r="H2079" s="450">
        <v>10</v>
      </c>
      <c r="I2079" s="450" t="s">
        <v>840</v>
      </c>
      <c r="J2079" s="459">
        <v>550</v>
      </c>
      <c r="K2079" s="460">
        <v>5500</v>
      </c>
      <c r="L2079" s="463" t="s">
        <v>47</v>
      </c>
      <c r="M2079" s="463"/>
      <c r="N2079" s="463"/>
      <c r="O2079" s="462"/>
    </row>
    <row r="2080" hidden="1" customHeight="1" spans="1:15">
      <c r="A2080" s="446">
        <v>1929</v>
      </c>
      <c r="B2080" s="446" t="s">
        <v>346</v>
      </c>
      <c r="C2080" s="446" t="s">
        <v>700</v>
      </c>
      <c r="D2080" s="446" t="s">
        <v>701</v>
      </c>
      <c r="E2080" s="450" t="s">
        <v>2242</v>
      </c>
      <c r="F2080" s="449" t="s">
        <v>403</v>
      </c>
      <c r="G2080" s="450" t="s">
        <v>404</v>
      </c>
      <c r="H2080" s="450">
        <v>2</v>
      </c>
      <c r="I2080" s="450" t="s">
        <v>840</v>
      </c>
      <c r="J2080" s="459">
        <v>30</v>
      </c>
      <c r="K2080" s="460">
        <v>60</v>
      </c>
      <c r="L2080" s="463" t="s">
        <v>47</v>
      </c>
      <c r="M2080" s="463"/>
      <c r="N2080" s="463"/>
      <c r="O2080" s="462"/>
    </row>
    <row r="2081" hidden="1" customHeight="1" spans="1:15">
      <c r="A2081" s="446">
        <v>1930</v>
      </c>
      <c r="B2081" s="446" t="s">
        <v>346</v>
      </c>
      <c r="C2081" s="446" t="s">
        <v>700</v>
      </c>
      <c r="D2081" s="446" t="s">
        <v>701</v>
      </c>
      <c r="E2081" s="450" t="s">
        <v>2243</v>
      </c>
      <c r="F2081" s="449" t="s">
        <v>403</v>
      </c>
      <c r="G2081" s="450" t="s">
        <v>404</v>
      </c>
      <c r="H2081" s="450">
        <v>10</v>
      </c>
      <c r="I2081" s="450" t="s">
        <v>840</v>
      </c>
      <c r="J2081" s="459">
        <v>70</v>
      </c>
      <c r="K2081" s="460">
        <v>700</v>
      </c>
      <c r="L2081" s="463" t="s">
        <v>47</v>
      </c>
      <c r="M2081" s="463"/>
      <c r="N2081" s="463"/>
      <c r="O2081" s="462"/>
    </row>
    <row r="2082" hidden="1" customHeight="1" spans="1:15">
      <c r="A2082" s="446">
        <v>1931</v>
      </c>
      <c r="B2082" s="446" t="s">
        <v>346</v>
      </c>
      <c r="C2082" s="446" t="s">
        <v>700</v>
      </c>
      <c r="D2082" s="446" t="s">
        <v>701</v>
      </c>
      <c r="E2082" s="450" t="s">
        <v>2244</v>
      </c>
      <c r="F2082" s="449" t="s">
        <v>403</v>
      </c>
      <c r="G2082" s="450" t="s">
        <v>404</v>
      </c>
      <c r="H2082" s="450">
        <v>10</v>
      </c>
      <c r="I2082" s="450" t="s">
        <v>840</v>
      </c>
      <c r="J2082" s="459">
        <v>7</v>
      </c>
      <c r="K2082" s="460">
        <v>70</v>
      </c>
      <c r="L2082" s="463" t="s">
        <v>47</v>
      </c>
      <c r="M2082" s="463"/>
      <c r="N2082" s="463"/>
      <c r="O2082" s="462"/>
    </row>
    <row r="2083" hidden="1" customHeight="1" spans="1:15">
      <c r="A2083" s="446">
        <v>1932</v>
      </c>
      <c r="B2083" s="446" t="s">
        <v>346</v>
      </c>
      <c r="C2083" s="446" t="s">
        <v>700</v>
      </c>
      <c r="D2083" s="446" t="s">
        <v>701</v>
      </c>
      <c r="E2083" s="450" t="s">
        <v>2245</v>
      </c>
      <c r="F2083" s="449" t="s">
        <v>403</v>
      </c>
      <c r="G2083" s="450" t="s">
        <v>404</v>
      </c>
      <c r="H2083" s="450">
        <v>10</v>
      </c>
      <c r="I2083" s="450" t="s">
        <v>703</v>
      </c>
      <c r="J2083" s="459">
        <v>350</v>
      </c>
      <c r="K2083" s="460">
        <v>3500</v>
      </c>
      <c r="L2083" s="463" t="s">
        <v>47</v>
      </c>
      <c r="M2083" s="463"/>
      <c r="N2083" s="463"/>
      <c r="O2083" s="462"/>
    </row>
    <row r="2084" hidden="1" customHeight="1" spans="1:15">
      <c r="A2084" s="446">
        <v>1933</v>
      </c>
      <c r="B2084" s="446" t="s">
        <v>346</v>
      </c>
      <c r="C2084" s="446" t="s">
        <v>700</v>
      </c>
      <c r="D2084" s="446" t="s">
        <v>701</v>
      </c>
      <c r="E2084" s="450" t="s">
        <v>2246</v>
      </c>
      <c r="F2084" s="449" t="s">
        <v>403</v>
      </c>
      <c r="G2084" s="450" t="s">
        <v>404</v>
      </c>
      <c r="H2084" s="450">
        <v>10</v>
      </c>
      <c r="I2084" s="450" t="s">
        <v>840</v>
      </c>
      <c r="J2084" s="459">
        <v>63.5</v>
      </c>
      <c r="K2084" s="460">
        <v>635</v>
      </c>
      <c r="L2084" s="463" t="s">
        <v>47</v>
      </c>
      <c r="M2084" s="463"/>
      <c r="N2084" s="463"/>
      <c r="O2084" s="462"/>
    </row>
    <row r="2085" hidden="1" customHeight="1" spans="1:15">
      <c r="A2085" s="446">
        <v>1934</v>
      </c>
      <c r="B2085" s="446" t="s">
        <v>346</v>
      </c>
      <c r="C2085" s="446" t="s">
        <v>700</v>
      </c>
      <c r="D2085" s="446" t="s">
        <v>701</v>
      </c>
      <c r="E2085" s="450" t="s">
        <v>2247</v>
      </c>
      <c r="F2085" s="449" t="s">
        <v>403</v>
      </c>
      <c r="G2085" s="450" t="s">
        <v>404</v>
      </c>
      <c r="H2085" s="450">
        <v>10</v>
      </c>
      <c r="I2085" s="450" t="s">
        <v>840</v>
      </c>
      <c r="J2085" s="459">
        <v>38.5</v>
      </c>
      <c r="K2085" s="460">
        <v>385</v>
      </c>
      <c r="L2085" s="463" t="s">
        <v>47</v>
      </c>
      <c r="M2085" s="463"/>
      <c r="N2085" s="463"/>
      <c r="O2085" s="462"/>
    </row>
    <row r="2086" hidden="1" customHeight="1" spans="1:15">
      <c r="A2086" s="446">
        <v>1935</v>
      </c>
      <c r="B2086" s="446" t="s">
        <v>346</v>
      </c>
      <c r="C2086" s="446" t="s">
        <v>700</v>
      </c>
      <c r="D2086" s="446" t="s">
        <v>701</v>
      </c>
      <c r="E2086" s="450" t="s">
        <v>2248</v>
      </c>
      <c r="F2086" s="449" t="s">
        <v>403</v>
      </c>
      <c r="G2086" s="450" t="s">
        <v>404</v>
      </c>
      <c r="H2086" s="450">
        <v>10</v>
      </c>
      <c r="I2086" s="450" t="s">
        <v>840</v>
      </c>
      <c r="J2086" s="459">
        <v>45</v>
      </c>
      <c r="K2086" s="460">
        <v>450</v>
      </c>
      <c r="L2086" s="463" t="s">
        <v>47</v>
      </c>
      <c r="M2086" s="463"/>
      <c r="N2086" s="463"/>
      <c r="O2086" s="462"/>
    </row>
    <row r="2087" hidden="1" customHeight="1" spans="1:15">
      <c r="A2087" s="446">
        <v>1936</v>
      </c>
      <c r="B2087" s="446" t="s">
        <v>346</v>
      </c>
      <c r="C2087" s="446" t="s">
        <v>700</v>
      </c>
      <c r="D2087" s="446" t="s">
        <v>701</v>
      </c>
      <c r="E2087" s="450" t="s">
        <v>2249</v>
      </c>
      <c r="F2087" s="449" t="s">
        <v>403</v>
      </c>
      <c r="G2087" s="450" t="s">
        <v>404</v>
      </c>
      <c r="H2087" s="450">
        <v>10</v>
      </c>
      <c r="I2087" s="450" t="s">
        <v>840</v>
      </c>
      <c r="J2087" s="459">
        <v>65</v>
      </c>
      <c r="K2087" s="460">
        <v>650</v>
      </c>
      <c r="L2087" s="463" t="s">
        <v>47</v>
      </c>
      <c r="M2087" s="463"/>
      <c r="N2087" s="463"/>
      <c r="O2087" s="462"/>
    </row>
    <row r="2088" hidden="1" customHeight="1" spans="1:15">
      <c r="A2088" s="446">
        <v>1937</v>
      </c>
      <c r="B2088" s="446" t="s">
        <v>346</v>
      </c>
      <c r="C2088" s="446" t="s">
        <v>700</v>
      </c>
      <c r="D2088" s="446" t="s">
        <v>701</v>
      </c>
      <c r="E2088" s="450" t="s">
        <v>2250</v>
      </c>
      <c r="F2088" s="449" t="s">
        <v>403</v>
      </c>
      <c r="G2088" s="450" t="s">
        <v>404</v>
      </c>
      <c r="H2088" s="450">
        <v>10</v>
      </c>
      <c r="I2088" s="450" t="s">
        <v>704</v>
      </c>
      <c r="J2088" s="459">
        <v>210</v>
      </c>
      <c r="K2088" s="460">
        <v>2100</v>
      </c>
      <c r="L2088" s="463" t="s">
        <v>47</v>
      </c>
      <c r="M2088" s="463"/>
      <c r="N2088" s="463"/>
      <c r="O2088" s="462"/>
    </row>
    <row r="2089" hidden="1" customHeight="1" spans="1:15">
      <c r="A2089" s="446">
        <v>1938</v>
      </c>
      <c r="B2089" s="446" t="s">
        <v>346</v>
      </c>
      <c r="C2089" s="446" t="s">
        <v>700</v>
      </c>
      <c r="D2089" s="446" t="s">
        <v>701</v>
      </c>
      <c r="E2089" s="450" t="s">
        <v>2251</v>
      </c>
      <c r="F2089" s="449" t="s">
        <v>403</v>
      </c>
      <c r="G2089" s="450" t="s">
        <v>404</v>
      </c>
      <c r="H2089" s="450">
        <v>15</v>
      </c>
      <c r="I2089" s="450" t="s">
        <v>840</v>
      </c>
      <c r="J2089" s="459">
        <v>240</v>
      </c>
      <c r="K2089" s="460">
        <v>3600</v>
      </c>
      <c r="L2089" s="463" t="s">
        <v>47</v>
      </c>
      <c r="M2089" s="463"/>
      <c r="N2089" s="463"/>
      <c r="O2089" s="462"/>
    </row>
    <row r="2090" hidden="1" customHeight="1" spans="1:15">
      <c r="A2090" s="446">
        <v>1939</v>
      </c>
      <c r="B2090" s="446" t="s">
        <v>346</v>
      </c>
      <c r="C2090" s="446" t="s">
        <v>700</v>
      </c>
      <c r="D2090" s="446" t="s">
        <v>701</v>
      </c>
      <c r="E2090" s="450" t="s">
        <v>2252</v>
      </c>
      <c r="F2090" s="449" t="s">
        <v>403</v>
      </c>
      <c r="G2090" s="450" t="s">
        <v>404</v>
      </c>
      <c r="H2090" s="450">
        <v>15</v>
      </c>
      <c r="I2090" s="450" t="s">
        <v>840</v>
      </c>
      <c r="J2090" s="459">
        <v>95</v>
      </c>
      <c r="K2090" s="460">
        <v>1425</v>
      </c>
      <c r="L2090" s="463" t="s">
        <v>47</v>
      </c>
      <c r="M2090" s="463"/>
      <c r="N2090" s="463"/>
      <c r="O2090" s="462"/>
    </row>
    <row r="2091" hidden="1" customHeight="1" spans="1:15">
      <c r="A2091" s="446">
        <v>1940</v>
      </c>
      <c r="B2091" s="446" t="s">
        <v>346</v>
      </c>
      <c r="C2091" s="446" t="s">
        <v>700</v>
      </c>
      <c r="D2091" s="446" t="s">
        <v>701</v>
      </c>
      <c r="E2091" s="450" t="s">
        <v>2253</v>
      </c>
      <c r="F2091" s="449" t="s">
        <v>403</v>
      </c>
      <c r="G2091" s="450" t="s">
        <v>404</v>
      </c>
      <c r="H2091" s="450">
        <v>15</v>
      </c>
      <c r="I2091" s="450" t="s">
        <v>840</v>
      </c>
      <c r="J2091" s="459">
        <v>62.7</v>
      </c>
      <c r="K2091" s="460">
        <v>940.5</v>
      </c>
      <c r="L2091" s="463" t="s">
        <v>47</v>
      </c>
      <c r="M2091" s="463"/>
      <c r="N2091" s="463"/>
      <c r="O2091" s="462"/>
    </row>
    <row r="2092" hidden="1" customHeight="1" spans="1:15">
      <c r="A2092" s="446">
        <v>1941</v>
      </c>
      <c r="B2092" s="446" t="s">
        <v>346</v>
      </c>
      <c r="C2092" s="446" t="s">
        <v>700</v>
      </c>
      <c r="D2092" s="446" t="s">
        <v>701</v>
      </c>
      <c r="E2092" s="450" t="s">
        <v>2254</v>
      </c>
      <c r="F2092" s="449" t="s">
        <v>403</v>
      </c>
      <c r="G2092" s="450" t="s">
        <v>404</v>
      </c>
      <c r="H2092" s="450">
        <v>10</v>
      </c>
      <c r="I2092" s="450" t="s">
        <v>840</v>
      </c>
      <c r="J2092" s="459">
        <v>325</v>
      </c>
      <c r="K2092" s="460">
        <v>3250</v>
      </c>
      <c r="L2092" s="463" t="s">
        <v>47</v>
      </c>
      <c r="M2092" s="463"/>
      <c r="N2092" s="463"/>
      <c r="O2092" s="462"/>
    </row>
    <row r="2093" hidden="1" customHeight="1" spans="1:15">
      <c r="A2093" s="446">
        <v>1942</v>
      </c>
      <c r="B2093" s="446" t="s">
        <v>346</v>
      </c>
      <c r="C2093" s="446" t="s">
        <v>700</v>
      </c>
      <c r="D2093" s="446" t="s">
        <v>701</v>
      </c>
      <c r="E2093" s="450" t="s">
        <v>2255</v>
      </c>
      <c r="F2093" s="449" t="s">
        <v>403</v>
      </c>
      <c r="G2093" s="450" t="s">
        <v>404</v>
      </c>
      <c r="H2093" s="450">
        <v>6</v>
      </c>
      <c r="I2093" s="450" t="s">
        <v>840</v>
      </c>
      <c r="J2093" s="459">
        <v>645</v>
      </c>
      <c r="K2093" s="460">
        <v>3870</v>
      </c>
      <c r="L2093" s="463" t="s">
        <v>47</v>
      </c>
      <c r="M2093" s="463"/>
      <c r="N2093" s="463"/>
      <c r="O2093" s="462"/>
    </row>
    <row r="2094" hidden="1" customHeight="1" spans="1:15">
      <c r="A2094" s="446">
        <v>1943</v>
      </c>
      <c r="B2094" s="446" t="s">
        <v>346</v>
      </c>
      <c r="C2094" s="446" t="s">
        <v>700</v>
      </c>
      <c r="D2094" s="446" t="s">
        <v>701</v>
      </c>
      <c r="E2094" s="450" t="s">
        <v>2256</v>
      </c>
      <c r="F2094" s="449" t="s">
        <v>403</v>
      </c>
      <c r="G2094" s="450" t="s">
        <v>404</v>
      </c>
      <c r="H2094" s="450">
        <v>15</v>
      </c>
      <c r="I2094" s="450" t="s">
        <v>840</v>
      </c>
      <c r="J2094" s="459">
        <v>180</v>
      </c>
      <c r="K2094" s="460">
        <v>2700</v>
      </c>
      <c r="L2094" s="463" t="s">
        <v>47</v>
      </c>
      <c r="M2094" s="463"/>
      <c r="N2094" s="463"/>
      <c r="O2094" s="462"/>
    </row>
    <row r="2095" hidden="1" customHeight="1" spans="1:15">
      <c r="A2095" s="446">
        <v>1944</v>
      </c>
      <c r="B2095" s="446" t="s">
        <v>346</v>
      </c>
      <c r="C2095" s="446" t="s">
        <v>700</v>
      </c>
      <c r="D2095" s="446" t="s">
        <v>701</v>
      </c>
      <c r="E2095" s="450" t="s">
        <v>2257</v>
      </c>
      <c r="F2095" s="449" t="s">
        <v>403</v>
      </c>
      <c r="G2095" s="450" t="s">
        <v>404</v>
      </c>
      <c r="H2095" s="450">
        <v>15</v>
      </c>
      <c r="I2095" s="450" t="s">
        <v>840</v>
      </c>
      <c r="J2095" s="459">
        <v>220</v>
      </c>
      <c r="K2095" s="460">
        <v>3300</v>
      </c>
      <c r="L2095" s="463" t="s">
        <v>47</v>
      </c>
      <c r="M2095" s="463"/>
      <c r="N2095" s="463"/>
      <c r="O2095" s="462"/>
    </row>
    <row r="2096" hidden="1" customHeight="1" spans="1:15">
      <c r="A2096" s="446">
        <v>1945</v>
      </c>
      <c r="B2096" s="446" t="s">
        <v>346</v>
      </c>
      <c r="C2096" s="446" t="s">
        <v>700</v>
      </c>
      <c r="D2096" s="446" t="s">
        <v>701</v>
      </c>
      <c r="E2096" s="450" t="s">
        <v>1219</v>
      </c>
      <c r="F2096" s="449" t="s">
        <v>403</v>
      </c>
      <c r="G2096" s="450" t="s">
        <v>404</v>
      </c>
      <c r="H2096" s="450">
        <v>15</v>
      </c>
      <c r="I2096" s="450" t="s">
        <v>704</v>
      </c>
      <c r="J2096" s="459">
        <v>50</v>
      </c>
      <c r="K2096" s="460">
        <v>750</v>
      </c>
      <c r="L2096" s="463" t="s">
        <v>47</v>
      </c>
      <c r="M2096" s="463"/>
      <c r="N2096" s="463"/>
      <c r="O2096" s="462"/>
    </row>
    <row r="2097" hidden="1" customHeight="1" spans="1:15">
      <c r="A2097" s="446">
        <v>1946</v>
      </c>
      <c r="B2097" s="446" t="s">
        <v>346</v>
      </c>
      <c r="C2097" s="446" t="s">
        <v>700</v>
      </c>
      <c r="D2097" s="446" t="s">
        <v>701</v>
      </c>
      <c r="E2097" s="450" t="s">
        <v>2258</v>
      </c>
      <c r="F2097" s="449" t="s">
        <v>403</v>
      </c>
      <c r="G2097" s="450" t="s">
        <v>404</v>
      </c>
      <c r="H2097" s="450">
        <v>15</v>
      </c>
      <c r="I2097" s="450" t="s">
        <v>703</v>
      </c>
      <c r="J2097" s="459">
        <v>550</v>
      </c>
      <c r="K2097" s="460">
        <v>8250</v>
      </c>
      <c r="L2097" s="463" t="s">
        <v>47</v>
      </c>
      <c r="M2097" s="463"/>
      <c r="N2097" s="463"/>
      <c r="O2097" s="462"/>
    </row>
    <row r="2098" hidden="1" customHeight="1" spans="1:15">
      <c r="A2098" s="446">
        <v>1947</v>
      </c>
      <c r="B2098" s="446" t="s">
        <v>346</v>
      </c>
      <c r="C2098" s="446" t="s">
        <v>700</v>
      </c>
      <c r="D2098" s="446" t="s">
        <v>701</v>
      </c>
      <c r="E2098" s="450" t="s">
        <v>2259</v>
      </c>
      <c r="F2098" s="449" t="s">
        <v>403</v>
      </c>
      <c r="G2098" s="450" t="s">
        <v>404</v>
      </c>
      <c r="H2098" s="450">
        <v>15</v>
      </c>
      <c r="I2098" s="450" t="s">
        <v>840</v>
      </c>
      <c r="J2098" s="459">
        <v>640</v>
      </c>
      <c r="K2098" s="460">
        <v>9600</v>
      </c>
      <c r="L2098" s="463" t="s">
        <v>47</v>
      </c>
      <c r="M2098" s="463"/>
      <c r="N2098" s="463"/>
      <c r="O2098" s="462"/>
    </row>
    <row r="2099" hidden="1" customHeight="1" spans="1:15">
      <c r="A2099" s="446">
        <v>1948</v>
      </c>
      <c r="B2099" s="446" t="s">
        <v>346</v>
      </c>
      <c r="C2099" s="446" t="s">
        <v>700</v>
      </c>
      <c r="D2099" s="446" t="s">
        <v>701</v>
      </c>
      <c r="E2099" s="450" t="s">
        <v>2260</v>
      </c>
      <c r="F2099" s="449" t="s">
        <v>403</v>
      </c>
      <c r="G2099" s="450" t="s">
        <v>404</v>
      </c>
      <c r="H2099" s="450">
        <v>15</v>
      </c>
      <c r="I2099" s="450" t="s">
        <v>840</v>
      </c>
      <c r="J2099" s="459">
        <v>71.5</v>
      </c>
      <c r="K2099" s="460">
        <v>1072.5</v>
      </c>
      <c r="L2099" s="463" t="s">
        <v>47</v>
      </c>
      <c r="M2099" s="463"/>
      <c r="N2099" s="463"/>
      <c r="O2099" s="462"/>
    </row>
    <row r="2100" hidden="1" customHeight="1" spans="1:15">
      <c r="A2100" s="446">
        <v>1949</v>
      </c>
      <c r="B2100" s="446" t="s">
        <v>346</v>
      </c>
      <c r="C2100" s="446" t="s">
        <v>700</v>
      </c>
      <c r="D2100" s="446" t="s">
        <v>701</v>
      </c>
      <c r="E2100" s="450" t="s">
        <v>2261</v>
      </c>
      <c r="F2100" s="449" t="s">
        <v>403</v>
      </c>
      <c r="G2100" s="450" t="s">
        <v>404</v>
      </c>
      <c r="H2100" s="450">
        <v>10</v>
      </c>
      <c r="I2100" s="450" t="s">
        <v>840</v>
      </c>
      <c r="J2100" s="459">
        <v>36</v>
      </c>
      <c r="K2100" s="460">
        <v>360</v>
      </c>
      <c r="L2100" s="463" t="s">
        <v>47</v>
      </c>
      <c r="M2100" s="463"/>
      <c r="N2100" s="463"/>
      <c r="O2100" s="462"/>
    </row>
    <row r="2101" hidden="1" customHeight="1" spans="1:15">
      <c r="A2101" s="446">
        <v>1950</v>
      </c>
      <c r="B2101" s="446" t="s">
        <v>346</v>
      </c>
      <c r="C2101" s="446" t="s">
        <v>700</v>
      </c>
      <c r="D2101" s="446" t="s">
        <v>701</v>
      </c>
      <c r="E2101" s="450" t="s">
        <v>2262</v>
      </c>
      <c r="F2101" s="449" t="s">
        <v>403</v>
      </c>
      <c r="G2101" s="450" t="s">
        <v>404</v>
      </c>
      <c r="H2101" s="450">
        <v>10</v>
      </c>
      <c r="I2101" s="450" t="s">
        <v>840</v>
      </c>
      <c r="J2101" s="459">
        <v>45</v>
      </c>
      <c r="K2101" s="460">
        <v>450</v>
      </c>
      <c r="L2101" s="463" t="s">
        <v>47</v>
      </c>
      <c r="M2101" s="463"/>
      <c r="N2101" s="463"/>
      <c r="O2101" s="462"/>
    </row>
    <row r="2102" hidden="1" customHeight="1" spans="1:15">
      <c r="A2102" s="446">
        <v>1951</v>
      </c>
      <c r="B2102" s="446" t="s">
        <v>346</v>
      </c>
      <c r="C2102" s="446" t="s">
        <v>700</v>
      </c>
      <c r="D2102" s="446" t="s">
        <v>701</v>
      </c>
      <c r="E2102" s="450" t="s">
        <v>2262</v>
      </c>
      <c r="F2102" s="449" t="s">
        <v>403</v>
      </c>
      <c r="G2102" s="450" t="s">
        <v>404</v>
      </c>
      <c r="H2102" s="450">
        <v>10</v>
      </c>
      <c r="I2102" s="450" t="s">
        <v>840</v>
      </c>
      <c r="J2102" s="459">
        <v>15</v>
      </c>
      <c r="K2102" s="460">
        <v>150</v>
      </c>
      <c r="L2102" s="463" t="s">
        <v>47</v>
      </c>
      <c r="M2102" s="463"/>
      <c r="N2102" s="463"/>
      <c r="O2102" s="462"/>
    </row>
    <row r="2103" hidden="1" customHeight="1" spans="1:15">
      <c r="A2103" s="446">
        <v>1952</v>
      </c>
      <c r="B2103" s="446" t="s">
        <v>346</v>
      </c>
      <c r="C2103" s="446" t="s">
        <v>700</v>
      </c>
      <c r="D2103" s="446" t="s">
        <v>701</v>
      </c>
      <c r="E2103" s="450" t="s">
        <v>2263</v>
      </c>
      <c r="F2103" s="449" t="s">
        <v>403</v>
      </c>
      <c r="G2103" s="450" t="s">
        <v>404</v>
      </c>
      <c r="H2103" s="450">
        <v>10</v>
      </c>
      <c r="I2103" s="450" t="s">
        <v>840</v>
      </c>
      <c r="J2103" s="459">
        <v>50</v>
      </c>
      <c r="K2103" s="460">
        <v>500</v>
      </c>
      <c r="L2103" s="463" t="s">
        <v>47</v>
      </c>
      <c r="M2103" s="463"/>
      <c r="N2103" s="463"/>
      <c r="O2103" s="462"/>
    </row>
    <row r="2104" hidden="1" customHeight="1" spans="1:15">
      <c r="A2104" s="446">
        <v>1953</v>
      </c>
      <c r="B2104" s="446" t="s">
        <v>346</v>
      </c>
      <c r="C2104" s="446" t="s">
        <v>700</v>
      </c>
      <c r="D2104" s="446" t="s">
        <v>701</v>
      </c>
      <c r="E2104" s="450" t="s">
        <v>2264</v>
      </c>
      <c r="F2104" s="449" t="s">
        <v>403</v>
      </c>
      <c r="G2104" s="450" t="s">
        <v>404</v>
      </c>
      <c r="H2104" s="450">
        <v>10</v>
      </c>
      <c r="I2104" s="450" t="s">
        <v>840</v>
      </c>
      <c r="J2104" s="459">
        <v>20</v>
      </c>
      <c r="K2104" s="460">
        <v>200</v>
      </c>
      <c r="L2104" s="463" t="s">
        <v>47</v>
      </c>
      <c r="M2104" s="463"/>
      <c r="N2104" s="463"/>
      <c r="O2104" s="462"/>
    </row>
    <row r="2105" hidden="1" customHeight="1" spans="1:15">
      <c r="A2105" s="446">
        <v>1954</v>
      </c>
      <c r="B2105" s="446" t="s">
        <v>346</v>
      </c>
      <c r="C2105" s="446" t="s">
        <v>700</v>
      </c>
      <c r="D2105" s="446" t="s">
        <v>701</v>
      </c>
      <c r="E2105" s="450" t="s">
        <v>2265</v>
      </c>
      <c r="F2105" s="449" t="s">
        <v>403</v>
      </c>
      <c r="G2105" s="450" t="s">
        <v>404</v>
      </c>
      <c r="H2105" s="450">
        <v>10</v>
      </c>
      <c r="I2105" s="450" t="s">
        <v>1180</v>
      </c>
      <c r="J2105" s="459">
        <v>13.5</v>
      </c>
      <c r="K2105" s="460">
        <v>135</v>
      </c>
      <c r="L2105" s="463" t="s">
        <v>47</v>
      </c>
      <c r="M2105" s="463"/>
      <c r="N2105" s="463"/>
      <c r="O2105" s="462"/>
    </row>
    <row r="2106" hidden="1" customHeight="1" spans="1:15">
      <c r="A2106" s="446">
        <v>1955</v>
      </c>
      <c r="B2106" s="446" t="s">
        <v>346</v>
      </c>
      <c r="C2106" s="446" t="s">
        <v>700</v>
      </c>
      <c r="D2106" s="446" t="s">
        <v>701</v>
      </c>
      <c r="E2106" s="450" t="s">
        <v>2266</v>
      </c>
      <c r="F2106" s="449" t="s">
        <v>403</v>
      </c>
      <c r="G2106" s="450" t="s">
        <v>404</v>
      </c>
      <c r="H2106" s="450">
        <v>10</v>
      </c>
      <c r="I2106" s="450" t="s">
        <v>840</v>
      </c>
      <c r="J2106" s="459">
        <v>150</v>
      </c>
      <c r="K2106" s="460">
        <v>1500</v>
      </c>
      <c r="L2106" s="463" t="s">
        <v>47</v>
      </c>
      <c r="M2106" s="463"/>
      <c r="N2106" s="463"/>
      <c r="O2106" s="462"/>
    </row>
    <row r="2107" hidden="1" customHeight="1" spans="1:15">
      <c r="A2107" s="446">
        <v>1956</v>
      </c>
      <c r="B2107" s="446" t="s">
        <v>346</v>
      </c>
      <c r="C2107" s="446" t="s">
        <v>700</v>
      </c>
      <c r="D2107" s="446" t="s">
        <v>701</v>
      </c>
      <c r="E2107" s="450" t="s">
        <v>2267</v>
      </c>
      <c r="F2107" s="449" t="s">
        <v>403</v>
      </c>
      <c r="G2107" s="450" t="s">
        <v>404</v>
      </c>
      <c r="H2107" s="450">
        <v>10</v>
      </c>
      <c r="I2107" s="450" t="s">
        <v>840</v>
      </c>
      <c r="J2107" s="459">
        <v>220</v>
      </c>
      <c r="K2107" s="460">
        <v>2200</v>
      </c>
      <c r="L2107" s="463" t="s">
        <v>47</v>
      </c>
      <c r="M2107" s="463"/>
      <c r="N2107" s="463"/>
      <c r="O2107" s="462"/>
    </row>
    <row r="2108" hidden="1" customHeight="1" spans="1:15">
      <c r="A2108" s="446">
        <v>1957</v>
      </c>
      <c r="B2108" s="446" t="s">
        <v>346</v>
      </c>
      <c r="C2108" s="446" t="s">
        <v>700</v>
      </c>
      <c r="D2108" s="446" t="s">
        <v>701</v>
      </c>
      <c r="E2108" s="450" t="s">
        <v>2268</v>
      </c>
      <c r="F2108" s="449" t="s">
        <v>403</v>
      </c>
      <c r="G2108" s="450" t="s">
        <v>404</v>
      </c>
      <c r="H2108" s="450">
        <v>10</v>
      </c>
      <c r="I2108" s="450" t="s">
        <v>840</v>
      </c>
      <c r="J2108" s="459">
        <v>60</v>
      </c>
      <c r="K2108" s="460">
        <v>600</v>
      </c>
      <c r="L2108" s="463" t="s">
        <v>47</v>
      </c>
      <c r="M2108" s="463"/>
      <c r="N2108" s="463"/>
      <c r="O2108" s="462"/>
    </row>
    <row r="2109" hidden="1" customHeight="1" spans="1:15">
      <c r="A2109" s="446">
        <v>1958</v>
      </c>
      <c r="B2109" s="446" t="s">
        <v>346</v>
      </c>
      <c r="C2109" s="446" t="s">
        <v>700</v>
      </c>
      <c r="D2109" s="446" t="s">
        <v>701</v>
      </c>
      <c r="E2109" s="450" t="s">
        <v>2269</v>
      </c>
      <c r="F2109" s="449" t="s">
        <v>403</v>
      </c>
      <c r="G2109" s="450" t="s">
        <v>404</v>
      </c>
      <c r="H2109" s="450">
        <v>10</v>
      </c>
      <c r="I2109" s="450" t="s">
        <v>840</v>
      </c>
      <c r="J2109" s="459">
        <v>57.2</v>
      </c>
      <c r="K2109" s="460">
        <v>572</v>
      </c>
      <c r="L2109" s="463" t="s">
        <v>47</v>
      </c>
      <c r="M2109" s="463"/>
      <c r="N2109" s="463"/>
      <c r="O2109" s="462"/>
    </row>
    <row r="2110" hidden="1" customHeight="1" spans="1:15">
      <c r="A2110" s="446">
        <v>1959</v>
      </c>
      <c r="B2110" s="446" t="s">
        <v>346</v>
      </c>
      <c r="C2110" s="446" t="s">
        <v>700</v>
      </c>
      <c r="D2110" s="446" t="s">
        <v>701</v>
      </c>
      <c r="E2110" s="450" t="s">
        <v>2270</v>
      </c>
      <c r="F2110" s="449" t="s">
        <v>403</v>
      </c>
      <c r="G2110" s="450" t="s">
        <v>404</v>
      </c>
      <c r="H2110" s="450">
        <v>8</v>
      </c>
      <c r="I2110" s="450" t="s">
        <v>840</v>
      </c>
      <c r="J2110" s="459">
        <v>38.5</v>
      </c>
      <c r="K2110" s="460">
        <v>308</v>
      </c>
      <c r="L2110" s="463" t="s">
        <v>47</v>
      </c>
      <c r="M2110" s="463"/>
      <c r="N2110" s="463"/>
      <c r="O2110" s="462"/>
    </row>
    <row r="2111" hidden="1" customHeight="1" spans="1:15">
      <c r="A2111" s="446">
        <v>1960</v>
      </c>
      <c r="B2111" s="446" t="s">
        <v>346</v>
      </c>
      <c r="C2111" s="446" t="s">
        <v>700</v>
      </c>
      <c r="D2111" s="446" t="s">
        <v>701</v>
      </c>
      <c r="E2111" s="450" t="s">
        <v>2271</v>
      </c>
      <c r="F2111" s="449" t="s">
        <v>403</v>
      </c>
      <c r="G2111" s="450" t="s">
        <v>404</v>
      </c>
      <c r="H2111" s="450">
        <v>8</v>
      </c>
      <c r="I2111" s="450" t="s">
        <v>840</v>
      </c>
      <c r="J2111" s="459">
        <v>80</v>
      </c>
      <c r="K2111" s="460">
        <v>640</v>
      </c>
      <c r="L2111" s="463" t="s">
        <v>47</v>
      </c>
      <c r="M2111" s="463"/>
      <c r="N2111" s="463"/>
      <c r="O2111" s="462"/>
    </row>
    <row r="2112" hidden="1" customHeight="1" spans="1:15">
      <c r="A2112" s="446">
        <v>1961</v>
      </c>
      <c r="B2112" s="446" t="s">
        <v>346</v>
      </c>
      <c r="C2112" s="446" t="s">
        <v>700</v>
      </c>
      <c r="D2112" s="446" t="s">
        <v>701</v>
      </c>
      <c r="E2112" s="450" t="s">
        <v>2272</v>
      </c>
      <c r="F2112" s="449" t="s">
        <v>403</v>
      </c>
      <c r="G2112" s="450" t="s">
        <v>404</v>
      </c>
      <c r="H2112" s="450">
        <v>8</v>
      </c>
      <c r="I2112" s="450" t="s">
        <v>840</v>
      </c>
      <c r="J2112" s="459">
        <v>94</v>
      </c>
      <c r="K2112" s="460">
        <v>752</v>
      </c>
      <c r="L2112" s="463" t="s">
        <v>47</v>
      </c>
      <c r="M2112" s="463"/>
      <c r="N2112" s="463"/>
      <c r="O2112" s="462"/>
    </row>
    <row r="2113" hidden="1" customHeight="1" spans="1:15">
      <c r="A2113" s="446">
        <v>1962</v>
      </c>
      <c r="B2113" s="446" t="s">
        <v>346</v>
      </c>
      <c r="C2113" s="446" t="s">
        <v>700</v>
      </c>
      <c r="D2113" s="446" t="s">
        <v>701</v>
      </c>
      <c r="E2113" s="450" t="s">
        <v>2273</v>
      </c>
      <c r="F2113" s="449" t="s">
        <v>403</v>
      </c>
      <c r="G2113" s="450" t="s">
        <v>404</v>
      </c>
      <c r="H2113" s="450">
        <v>8</v>
      </c>
      <c r="I2113" s="450" t="s">
        <v>840</v>
      </c>
      <c r="J2113" s="459">
        <v>165</v>
      </c>
      <c r="K2113" s="460">
        <v>1320</v>
      </c>
      <c r="L2113" s="463" t="s">
        <v>47</v>
      </c>
      <c r="M2113" s="463"/>
      <c r="N2113" s="463"/>
      <c r="O2113" s="462"/>
    </row>
    <row r="2114" hidden="1" customHeight="1" spans="1:15">
      <c r="A2114" s="446">
        <v>1963</v>
      </c>
      <c r="B2114" s="446" t="s">
        <v>346</v>
      </c>
      <c r="C2114" s="446" t="s">
        <v>700</v>
      </c>
      <c r="D2114" s="446" t="s">
        <v>701</v>
      </c>
      <c r="E2114" s="450" t="s">
        <v>2274</v>
      </c>
      <c r="F2114" s="449" t="s">
        <v>403</v>
      </c>
      <c r="G2114" s="450" t="s">
        <v>404</v>
      </c>
      <c r="H2114" s="450">
        <v>8</v>
      </c>
      <c r="I2114" s="450" t="s">
        <v>840</v>
      </c>
      <c r="J2114" s="459">
        <v>60</v>
      </c>
      <c r="K2114" s="460">
        <v>480</v>
      </c>
      <c r="L2114" s="463" t="s">
        <v>47</v>
      </c>
      <c r="M2114" s="463"/>
      <c r="N2114" s="463"/>
      <c r="O2114" s="462"/>
    </row>
    <row r="2115" hidden="1" customHeight="1" spans="1:15">
      <c r="A2115" s="446">
        <v>1964</v>
      </c>
      <c r="B2115" s="446" t="s">
        <v>346</v>
      </c>
      <c r="C2115" s="446" t="s">
        <v>700</v>
      </c>
      <c r="D2115" s="446" t="s">
        <v>701</v>
      </c>
      <c r="E2115" s="450" t="s">
        <v>2275</v>
      </c>
      <c r="F2115" s="449" t="s">
        <v>403</v>
      </c>
      <c r="G2115" s="450" t="s">
        <v>404</v>
      </c>
      <c r="H2115" s="450">
        <v>8</v>
      </c>
      <c r="I2115" s="450" t="s">
        <v>840</v>
      </c>
      <c r="J2115" s="459">
        <v>135</v>
      </c>
      <c r="K2115" s="460">
        <v>1080</v>
      </c>
      <c r="L2115" s="463" t="s">
        <v>47</v>
      </c>
      <c r="M2115" s="463"/>
      <c r="N2115" s="463"/>
      <c r="O2115" s="462"/>
    </row>
    <row r="2116" hidden="1" customHeight="1" spans="1:15">
      <c r="A2116" s="446">
        <v>1965</v>
      </c>
      <c r="B2116" s="446" t="s">
        <v>346</v>
      </c>
      <c r="C2116" s="446" t="s">
        <v>700</v>
      </c>
      <c r="D2116" s="446" t="s">
        <v>701</v>
      </c>
      <c r="E2116" s="450" t="s">
        <v>2276</v>
      </c>
      <c r="F2116" s="449" t="s">
        <v>403</v>
      </c>
      <c r="G2116" s="450" t="s">
        <v>404</v>
      </c>
      <c r="H2116" s="450">
        <v>8</v>
      </c>
      <c r="I2116" s="450" t="s">
        <v>1180</v>
      </c>
      <c r="J2116" s="459">
        <v>33</v>
      </c>
      <c r="K2116" s="460">
        <v>264</v>
      </c>
      <c r="L2116" s="463" t="s">
        <v>47</v>
      </c>
      <c r="M2116" s="463"/>
      <c r="N2116" s="463"/>
      <c r="O2116" s="462"/>
    </row>
    <row r="2117" hidden="1" customHeight="1" spans="1:15">
      <c r="A2117" s="446">
        <v>1966</v>
      </c>
      <c r="B2117" s="446" t="s">
        <v>346</v>
      </c>
      <c r="C2117" s="446" t="s">
        <v>700</v>
      </c>
      <c r="D2117" s="446" t="s">
        <v>701</v>
      </c>
      <c r="E2117" s="450" t="s">
        <v>2277</v>
      </c>
      <c r="F2117" s="449" t="s">
        <v>403</v>
      </c>
      <c r="G2117" s="450" t="s">
        <v>404</v>
      </c>
      <c r="H2117" s="450">
        <v>8</v>
      </c>
      <c r="I2117" s="450" t="s">
        <v>840</v>
      </c>
      <c r="J2117" s="459">
        <v>65</v>
      </c>
      <c r="K2117" s="460">
        <v>520</v>
      </c>
      <c r="L2117" s="463" t="s">
        <v>47</v>
      </c>
      <c r="M2117" s="463"/>
      <c r="N2117" s="463"/>
      <c r="O2117" s="462"/>
    </row>
    <row r="2118" hidden="1" customHeight="1" spans="1:15">
      <c r="A2118" s="446">
        <v>1967</v>
      </c>
      <c r="B2118" s="446" t="s">
        <v>346</v>
      </c>
      <c r="C2118" s="446" t="s">
        <v>700</v>
      </c>
      <c r="D2118" s="446" t="s">
        <v>701</v>
      </c>
      <c r="E2118" s="450" t="s">
        <v>2278</v>
      </c>
      <c r="F2118" s="449" t="s">
        <v>403</v>
      </c>
      <c r="G2118" s="450" t="s">
        <v>404</v>
      </c>
      <c r="H2118" s="450">
        <v>8</v>
      </c>
      <c r="I2118" s="450" t="s">
        <v>840</v>
      </c>
      <c r="J2118" s="459">
        <v>30</v>
      </c>
      <c r="K2118" s="460">
        <v>240</v>
      </c>
      <c r="L2118" s="463" t="s">
        <v>47</v>
      </c>
      <c r="M2118" s="463"/>
      <c r="N2118" s="463"/>
      <c r="O2118" s="462"/>
    </row>
    <row r="2119" hidden="1" customHeight="1" spans="1:15">
      <c r="A2119" s="446">
        <v>1968</v>
      </c>
      <c r="B2119" s="446" t="s">
        <v>346</v>
      </c>
      <c r="C2119" s="446" t="s">
        <v>700</v>
      </c>
      <c r="D2119" s="446" t="s">
        <v>701</v>
      </c>
      <c r="E2119" s="450" t="s">
        <v>2279</v>
      </c>
      <c r="F2119" s="449" t="s">
        <v>403</v>
      </c>
      <c r="G2119" s="450" t="s">
        <v>404</v>
      </c>
      <c r="H2119" s="450">
        <v>8</v>
      </c>
      <c r="I2119" s="450" t="s">
        <v>840</v>
      </c>
      <c r="J2119" s="459">
        <v>23</v>
      </c>
      <c r="K2119" s="460">
        <v>184</v>
      </c>
      <c r="L2119" s="463" t="s">
        <v>47</v>
      </c>
      <c r="M2119" s="463"/>
      <c r="N2119" s="463"/>
      <c r="O2119" s="462"/>
    </row>
    <row r="2120" hidden="1" customHeight="1" spans="1:15">
      <c r="A2120" s="446">
        <v>1969</v>
      </c>
      <c r="B2120" s="446" t="s">
        <v>346</v>
      </c>
      <c r="C2120" s="446" t="s">
        <v>700</v>
      </c>
      <c r="D2120" s="446" t="s">
        <v>701</v>
      </c>
      <c r="E2120" s="450" t="s">
        <v>2280</v>
      </c>
      <c r="F2120" s="449" t="s">
        <v>403</v>
      </c>
      <c r="G2120" s="450" t="s">
        <v>404</v>
      </c>
      <c r="H2120" s="450">
        <v>8</v>
      </c>
      <c r="I2120" s="450" t="s">
        <v>840</v>
      </c>
      <c r="J2120" s="459">
        <v>32.5</v>
      </c>
      <c r="K2120" s="460">
        <v>260</v>
      </c>
      <c r="L2120" s="463" t="s">
        <v>47</v>
      </c>
      <c r="M2120" s="463"/>
      <c r="N2120" s="463"/>
      <c r="O2120" s="462"/>
    </row>
    <row r="2121" hidden="1" customHeight="1" spans="1:15">
      <c r="A2121" s="446">
        <v>1970</v>
      </c>
      <c r="B2121" s="446" t="s">
        <v>346</v>
      </c>
      <c r="C2121" s="446" t="s">
        <v>700</v>
      </c>
      <c r="D2121" s="446" t="s">
        <v>701</v>
      </c>
      <c r="E2121" s="450" t="s">
        <v>2281</v>
      </c>
      <c r="F2121" s="449" t="s">
        <v>403</v>
      </c>
      <c r="G2121" s="450" t="s">
        <v>404</v>
      </c>
      <c r="H2121" s="450">
        <v>9</v>
      </c>
      <c r="I2121" s="450" t="s">
        <v>704</v>
      </c>
      <c r="J2121" s="459">
        <v>20</v>
      </c>
      <c r="K2121" s="460">
        <v>180</v>
      </c>
      <c r="L2121" s="463" t="s">
        <v>47</v>
      </c>
      <c r="M2121" s="463"/>
      <c r="N2121" s="463"/>
      <c r="O2121" s="462"/>
    </row>
    <row r="2122" hidden="1" customHeight="1" spans="1:15">
      <c r="A2122" s="446">
        <v>1971</v>
      </c>
      <c r="B2122" s="446" t="s">
        <v>346</v>
      </c>
      <c r="C2122" s="446" t="s">
        <v>700</v>
      </c>
      <c r="D2122" s="446" t="s">
        <v>701</v>
      </c>
      <c r="E2122" s="450" t="s">
        <v>2282</v>
      </c>
      <c r="F2122" s="449" t="s">
        <v>403</v>
      </c>
      <c r="G2122" s="450" t="s">
        <v>404</v>
      </c>
      <c r="H2122" s="450">
        <v>9</v>
      </c>
      <c r="I2122" s="450" t="s">
        <v>703</v>
      </c>
      <c r="J2122" s="459">
        <v>380</v>
      </c>
      <c r="K2122" s="460">
        <v>3420</v>
      </c>
      <c r="L2122" s="463" t="s">
        <v>47</v>
      </c>
      <c r="M2122" s="463"/>
      <c r="N2122" s="463"/>
      <c r="O2122" s="462"/>
    </row>
    <row r="2123" hidden="1" customHeight="1" spans="1:15">
      <c r="A2123" s="446">
        <v>1972</v>
      </c>
      <c r="B2123" s="446" t="s">
        <v>346</v>
      </c>
      <c r="C2123" s="446" t="s">
        <v>700</v>
      </c>
      <c r="D2123" s="446" t="s">
        <v>701</v>
      </c>
      <c r="E2123" s="450" t="s">
        <v>2283</v>
      </c>
      <c r="F2123" s="449" t="s">
        <v>403</v>
      </c>
      <c r="G2123" s="450" t="s">
        <v>404</v>
      </c>
      <c r="H2123" s="450">
        <v>9</v>
      </c>
      <c r="I2123" s="450" t="s">
        <v>703</v>
      </c>
      <c r="J2123" s="459">
        <v>150</v>
      </c>
      <c r="K2123" s="460">
        <v>1350</v>
      </c>
      <c r="L2123" s="463" t="s">
        <v>47</v>
      </c>
      <c r="M2123" s="463"/>
      <c r="N2123" s="463"/>
      <c r="O2123" s="462"/>
    </row>
    <row r="2124" hidden="1" customHeight="1" spans="1:15">
      <c r="A2124" s="446">
        <v>1973</v>
      </c>
      <c r="B2124" s="446" t="s">
        <v>346</v>
      </c>
      <c r="C2124" s="446" t="s">
        <v>700</v>
      </c>
      <c r="D2124" s="446" t="s">
        <v>701</v>
      </c>
      <c r="E2124" s="450" t="s">
        <v>2284</v>
      </c>
      <c r="F2124" s="449" t="s">
        <v>403</v>
      </c>
      <c r="G2124" s="450" t="s">
        <v>404</v>
      </c>
      <c r="H2124" s="450">
        <v>9</v>
      </c>
      <c r="I2124" s="450" t="s">
        <v>840</v>
      </c>
      <c r="J2124" s="459">
        <v>43</v>
      </c>
      <c r="K2124" s="460">
        <v>387</v>
      </c>
      <c r="L2124" s="463" t="s">
        <v>47</v>
      </c>
      <c r="M2124" s="463"/>
      <c r="N2124" s="463"/>
      <c r="O2124" s="462"/>
    </row>
    <row r="2125" hidden="1" customHeight="1" spans="1:15">
      <c r="A2125" s="446">
        <v>1974</v>
      </c>
      <c r="B2125" s="446" t="s">
        <v>346</v>
      </c>
      <c r="C2125" s="446" t="s">
        <v>700</v>
      </c>
      <c r="D2125" s="446" t="s">
        <v>701</v>
      </c>
      <c r="E2125" s="450" t="s">
        <v>2285</v>
      </c>
      <c r="F2125" s="449" t="s">
        <v>403</v>
      </c>
      <c r="G2125" s="450" t="s">
        <v>404</v>
      </c>
      <c r="H2125" s="450">
        <v>9</v>
      </c>
      <c r="I2125" s="450" t="s">
        <v>703</v>
      </c>
      <c r="J2125" s="459">
        <v>380</v>
      </c>
      <c r="K2125" s="460">
        <v>3420</v>
      </c>
      <c r="L2125" s="463" t="s">
        <v>47</v>
      </c>
      <c r="M2125" s="463"/>
      <c r="N2125" s="463"/>
      <c r="O2125" s="462"/>
    </row>
    <row r="2126" hidden="1" customHeight="1" spans="1:15">
      <c r="A2126" s="446">
        <v>1975</v>
      </c>
      <c r="B2126" s="446" t="s">
        <v>346</v>
      </c>
      <c r="C2126" s="446" t="s">
        <v>700</v>
      </c>
      <c r="D2126" s="446" t="s">
        <v>701</v>
      </c>
      <c r="E2126" s="450" t="s">
        <v>2286</v>
      </c>
      <c r="F2126" s="449" t="s">
        <v>403</v>
      </c>
      <c r="G2126" s="450" t="s">
        <v>404</v>
      </c>
      <c r="H2126" s="450">
        <v>6</v>
      </c>
      <c r="I2126" s="450" t="s">
        <v>711</v>
      </c>
      <c r="J2126" s="459">
        <v>77</v>
      </c>
      <c r="K2126" s="460">
        <v>462</v>
      </c>
      <c r="L2126" s="463" t="s">
        <v>47</v>
      </c>
      <c r="M2126" s="463"/>
      <c r="N2126" s="463"/>
      <c r="O2126" s="462"/>
    </row>
    <row r="2127" hidden="1" customHeight="1" spans="1:15">
      <c r="A2127" s="446">
        <v>1976</v>
      </c>
      <c r="B2127" s="446" t="s">
        <v>346</v>
      </c>
      <c r="C2127" s="446" t="s">
        <v>700</v>
      </c>
      <c r="D2127" s="446" t="s">
        <v>701</v>
      </c>
      <c r="E2127" s="450" t="s">
        <v>2287</v>
      </c>
      <c r="F2127" s="449" t="s">
        <v>403</v>
      </c>
      <c r="G2127" s="450" t="s">
        <v>404</v>
      </c>
      <c r="H2127" s="450">
        <v>9</v>
      </c>
      <c r="I2127" s="450" t="s">
        <v>840</v>
      </c>
      <c r="J2127" s="459">
        <v>35</v>
      </c>
      <c r="K2127" s="460">
        <v>315</v>
      </c>
      <c r="L2127" s="463" t="s">
        <v>47</v>
      </c>
      <c r="M2127" s="463"/>
      <c r="N2127" s="463"/>
      <c r="O2127" s="462"/>
    </row>
    <row r="2128" hidden="1" customHeight="1" spans="1:15">
      <c r="A2128" s="446">
        <v>1977</v>
      </c>
      <c r="B2128" s="446" t="s">
        <v>346</v>
      </c>
      <c r="C2128" s="446" t="s">
        <v>700</v>
      </c>
      <c r="D2128" s="446" t="s">
        <v>701</v>
      </c>
      <c r="E2128" s="450" t="s">
        <v>2288</v>
      </c>
      <c r="F2128" s="449" t="s">
        <v>403</v>
      </c>
      <c r="G2128" s="450" t="s">
        <v>404</v>
      </c>
      <c r="H2128" s="450">
        <v>9</v>
      </c>
      <c r="I2128" s="450" t="s">
        <v>840</v>
      </c>
      <c r="J2128" s="459">
        <v>35</v>
      </c>
      <c r="K2128" s="460">
        <v>315</v>
      </c>
      <c r="L2128" s="463" t="s">
        <v>47</v>
      </c>
      <c r="M2128" s="463"/>
      <c r="N2128" s="463"/>
      <c r="O2128" s="462"/>
    </row>
    <row r="2129" hidden="1" customHeight="1" spans="1:15">
      <c r="A2129" s="446">
        <v>1978</v>
      </c>
      <c r="B2129" s="446" t="s">
        <v>346</v>
      </c>
      <c r="C2129" s="446" t="s">
        <v>700</v>
      </c>
      <c r="D2129" s="446" t="s">
        <v>701</v>
      </c>
      <c r="E2129" s="450" t="s">
        <v>2289</v>
      </c>
      <c r="F2129" s="449" t="s">
        <v>403</v>
      </c>
      <c r="G2129" s="450" t="s">
        <v>404</v>
      </c>
      <c r="H2129" s="450">
        <v>9</v>
      </c>
      <c r="I2129" s="450" t="s">
        <v>840</v>
      </c>
      <c r="J2129" s="459">
        <v>55</v>
      </c>
      <c r="K2129" s="460">
        <v>495</v>
      </c>
      <c r="L2129" s="463" t="s">
        <v>47</v>
      </c>
      <c r="M2129" s="463"/>
      <c r="N2129" s="463"/>
      <c r="O2129" s="462"/>
    </row>
    <row r="2130" hidden="1" customHeight="1" spans="1:15">
      <c r="A2130" s="446">
        <v>1979</v>
      </c>
      <c r="B2130" s="446" t="s">
        <v>346</v>
      </c>
      <c r="C2130" s="446" t="s">
        <v>700</v>
      </c>
      <c r="D2130" s="446" t="s">
        <v>701</v>
      </c>
      <c r="E2130" s="450" t="s">
        <v>2290</v>
      </c>
      <c r="F2130" s="449" t="s">
        <v>403</v>
      </c>
      <c r="G2130" s="450" t="s">
        <v>404</v>
      </c>
      <c r="H2130" s="450">
        <v>6</v>
      </c>
      <c r="I2130" s="450" t="s">
        <v>840</v>
      </c>
      <c r="J2130" s="459">
        <v>400</v>
      </c>
      <c r="K2130" s="460">
        <v>2400</v>
      </c>
      <c r="L2130" s="463" t="s">
        <v>47</v>
      </c>
      <c r="M2130" s="463"/>
      <c r="N2130" s="463"/>
      <c r="O2130" s="462"/>
    </row>
    <row r="2131" hidden="1" customHeight="1" spans="1:15">
      <c r="A2131" s="446">
        <v>1980</v>
      </c>
      <c r="B2131" s="446" t="s">
        <v>346</v>
      </c>
      <c r="C2131" s="446" t="s">
        <v>700</v>
      </c>
      <c r="D2131" s="446" t="s">
        <v>701</v>
      </c>
      <c r="E2131" s="450" t="s">
        <v>2291</v>
      </c>
      <c r="F2131" s="449" t="s">
        <v>403</v>
      </c>
      <c r="G2131" s="450" t="s">
        <v>404</v>
      </c>
      <c r="H2131" s="450">
        <v>8</v>
      </c>
      <c r="I2131" s="450" t="s">
        <v>840</v>
      </c>
      <c r="J2131" s="459">
        <v>35</v>
      </c>
      <c r="K2131" s="460">
        <v>280</v>
      </c>
      <c r="L2131" s="463" t="s">
        <v>47</v>
      </c>
      <c r="M2131" s="463"/>
      <c r="N2131" s="463"/>
      <c r="O2131" s="462"/>
    </row>
    <row r="2132" hidden="1" customHeight="1" spans="1:15">
      <c r="A2132" s="446">
        <v>1981</v>
      </c>
      <c r="B2132" s="446" t="s">
        <v>346</v>
      </c>
      <c r="C2132" s="446" t="s">
        <v>700</v>
      </c>
      <c r="D2132" s="446" t="s">
        <v>701</v>
      </c>
      <c r="E2132" s="450" t="s">
        <v>2292</v>
      </c>
      <c r="F2132" s="449" t="s">
        <v>403</v>
      </c>
      <c r="G2132" s="450" t="s">
        <v>404</v>
      </c>
      <c r="H2132" s="450">
        <v>6</v>
      </c>
      <c r="I2132" s="450" t="s">
        <v>840</v>
      </c>
      <c r="J2132" s="459">
        <v>65</v>
      </c>
      <c r="K2132" s="460">
        <v>390</v>
      </c>
      <c r="L2132" s="463" t="s">
        <v>47</v>
      </c>
      <c r="M2132" s="463"/>
      <c r="N2132" s="463"/>
      <c r="O2132" s="462"/>
    </row>
    <row r="2133" hidden="1" customHeight="1" spans="1:15">
      <c r="A2133" s="446">
        <v>1982</v>
      </c>
      <c r="B2133" s="446" t="s">
        <v>346</v>
      </c>
      <c r="C2133" s="446" t="s">
        <v>700</v>
      </c>
      <c r="D2133" s="446" t="s">
        <v>701</v>
      </c>
      <c r="E2133" s="450" t="s">
        <v>2293</v>
      </c>
      <c r="F2133" s="449" t="s">
        <v>403</v>
      </c>
      <c r="G2133" s="450" t="s">
        <v>404</v>
      </c>
      <c r="H2133" s="450">
        <v>10</v>
      </c>
      <c r="I2133" s="450" t="s">
        <v>840</v>
      </c>
      <c r="J2133" s="459">
        <v>93.5</v>
      </c>
      <c r="K2133" s="460">
        <v>935</v>
      </c>
      <c r="L2133" s="463" t="s">
        <v>47</v>
      </c>
      <c r="M2133" s="463"/>
      <c r="N2133" s="463"/>
      <c r="O2133" s="462"/>
    </row>
    <row r="2134" hidden="1" customHeight="1" spans="1:15">
      <c r="A2134" s="446">
        <v>1983</v>
      </c>
      <c r="B2134" s="446" t="s">
        <v>346</v>
      </c>
      <c r="C2134" s="446" t="s">
        <v>700</v>
      </c>
      <c r="D2134" s="446" t="s">
        <v>701</v>
      </c>
      <c r="E2134" s="450" t="s">
        <v>2294</v>
      </c>
      <c r="F2134" s="449" t="s">
        <v>403</v>
      </c>
      <c r="G2134" s="450" t="s">
        <v>404</v>
      </c>
      <c r="H2134" s="450">
        <v>10</v>
      </c>
      <c r="I2134" s="450" t="s">
        <v>703</v>
      </c>
      <c r="J2134" s="459">
        <v>1.8</v>
      </c>
      <c r="K2134" s="460">
        <v>18</v>
      </c>
      <c r="L2134" s="463" t="s">
        <v>47</v>
      </c>
      <c r="M2134" s="463"/>
      <c r="N2134" s="463"/>
      <c r="O2134" s="462"/>
    </row>
    <row r="2135" hidden="1" customHeight="1" spans="1:15">
      <c r="A2135" s="446">
        <v>1984</v>
      </c>
      <c r="B2135" s="446" t="s">
        <v>346</v>
      </c>
      <c r="C2135" s="446" t="s">
        <v>700</v>
      </c>
      <c r="D2135" s="446" t="s">
        <v>701</v>
      </c>
      <c r="E2135" s="450" t="s">
        <v>2295</v>
      </c>
      <c r="F2135" s="449" t="s">
        <v>403</v>
      </c>
      <c r="G2135" s="450" t="s">
        <v>404</v>
      </c>
      <c r="H2135" s="450">
        <v>10</v>
      </c>
      <c r="I2135" s="450" t="s">
        <v>704</v>
      </c>
      <c r="J2135" s="459">
        <v>99</v>
      </c>
      <c r="K2135" s="460">
        <v>990</v>
      </c>
      <c r="L2135" s="463" t="s">
        <v>47</v>
      </c>
      <c r="M2135" s="463"/>
      <c r="N2135" s="463"/>
      <c r="O2135" s="462"/>
    </row>
    <row r="2136" hidden="1" customHeight="1" spans="1:15">
      <c r="A2136" s="446">
        <v>1985</v>
      </c>
      <c r="B2136" s="446" t="s">
        <v>346</v>
      </c>
      <c r="C2136" s="446" t="s">
        <v>700</v>
      </c>
      <c r="D2136" s="446" t="s">
        <v>701</v>
      </c>
      <c r="E2136" s="450" t="s">
        <v>2296</v>
      </c>
      <c r="F2136" s="449" t="s">
        <v>403</v>
      </c>
      <c r="G2136" s="450" t="s">
        <v>404</v>
      </c>
      <c r="H2136" s="450">
        <v>10</v>
      </c>
      <c r="I2136" s="450" t="s">
        <v>704</v>
      </c>
      <c r="J2136" s="459">
        <v>138</v>
      </c>
      <c r="K2136" s="460">
        <v>1380</v>
      </c>
      <c r="L2136" s="463" t="s">
        <v>47</v>
      </c>
      <c r="M2136" s="463"/>
      <c r="N2136" s="463"/>
      <c r="O2136" s="462"/>
    </row>
    <row r="2137" hidden="1" customHeight="1" spans="1:15">
      <c r="A2137" s="446">
        <v>1986</v>
      </c>
      <c r="B2137" s="446" t="s">
        <v>346</v>
      </c>
      <c r="C2137" s="446" t="s">
        <v>700</v>
      </c>
      <c r="D2137" s="446" t="s">
        <v>701</v>
      </c>
      <c r="E2137" s="450" t="s">
        <v>2297</v>
      </c>
      <c r="F2137" s="449" t="s">
        <v>403</v>
      </c>
      <c r="G2137" s="450" t="s">
        <v>404</v>
      </c>
      <c r="H2137" s="450">
        <v>10</v>
      </c>
      <c r="I2137" s="450" t="s">
        <v>1180</v>
      </c>
      <c r="J2137" s="459">
        <v>320</v>
      </c>
      <c r="K2137" s="460">
        <v>3200</v>
      </c>
      <c r="L2137" s="463" t="s">
        <v>47</v>
      </c>
      <c r="M2137" s="463"/>
      <c r="N2137" s="463"/>
      <c r="O2137" s="462"/>
    </row>
    <row r="2138" hidden="1" customHeight="1" spans="1:15">
      <c r="A2138" s="446">
        <v>1987</v>
      </c>
      <c r="B2138" s="446" t="s">
        <v>346</v>
      </c>
      <c r="C2138" s="446" t="s">
        <v>700</v>
      </c>
      <c r="D2138" s="446" t="s">
        <v>701</v>
      </c>
      <c r="E2138" s="450" t="s">
        <v>2298</v>
      </c>
      <c r="F2138" s="449" t="s">
        <v>403</v>
      </c>
      <c r="G2138" s="450" t="s">
        <v>404</v>
      </c>
      <c r="H2138" s="450">
        <v>10</v>
      </c>
      <c r="I2138" s="450" t="s">
        <v>840</v>
      </c>
      <c r="J2138" s="459">
        <v>240</v>
      </c>
      <c r="K2138" s="460">
        <v>2400</v>
      </c>
      <c r="L2138" s="463" t="s">
        <v>47</v>
      </c>
      <c r="M2138" s="463"/>
      <c r="N2138" s="463"/>
      <c r="O2138" s="462"/>
    </row>
    <row r="2139" hidden="1" customHeight="1" spans="1:15">
      <c r="A2139" s="446">
        <v>1988</v>
      </c>
      <c r="B2139" s="446" t="s">
        <v>346</v>
      </c>
      <c r="C2139" s="446" t="s">
        <v>700</v>
      </c>
      <c r="D2139" s="446" t="s">
        <v>701</v>
      </c>
      <c r="E2139" s="450" t="s">
        <v>2299</v>
      </c>
      <c r="F2139" s="449" t="s">
        <v>403</v>
      </c>
      <c r="G2139" s="450" t="s">
        <v>404</v>
      </c>
      <c r="H2139" s="450">
        <v>10</v>
      </c>
      <c r="I2139" s="450" t="s">
        <v>840</v>
      </c>
      <c r="J2139" s="459">
        <v>150</v>
      </c>
      <c r="K2139" s="460">
        <v>1500</v>
      </c>
      <c r="L2139" s="463" t="s">
        <v>47</v>
      </c>
      <c r="M2139" s="463"/>
      <c r="N2139" s="463"/>
      <c r="O2139" s="462"/>
    </row>
    <row r="2140" hidden="1" customHeight="1" spans="1:15">
      <c r="A2140" s="446">
        <v>1989</v>
      </c>
      <c r="B2140" s="446" t="s">
        <v>346</v>
      </c>
      <c r="C2140" s="446" t="s">
        <v>700</v>
      </c>
      <c r="D2140" s="446" t="s">
        <v>701</v>
      </c>
      <c r="E2140" s="450" t="s">
        <v>2300</v>
      </c>
      <c r="F2140" s="449" t="s">
        <v>403</v>
      </c>
      <c r="G2140" s="450" t="s">
        <v>404</v>
      </c>
      <c r="H2140" s="450">
        <v>10</v>
      </c>
      <c r="I2140" s="450" t="s">
        <v>840</v>
      </c>
      <c r="J2140" s="459">
        <v>150</v>
      </c>
      <c r="K2140" s="460">
        <v>1500</v>
      </c>
      <c r="L2140" s="463" t="s">
        <v>47</v>
      </c>
      <c r="M2140" s="463"/>
      <c r="N2140" s="463"/>
      <c r="O2140" s="462"/>
    </row>
    <row r="2141" hidden="1" customHeight="1" spans="1:15">
      <c r="A2141" s="446">
        <v>1990</v>
      </c>
      <c r="B2141" s="446" t="s">
        <v>346</v>
      </c>
      <c r="C2141" s="446" t="s">
        <v>700</v>
      </c>
      <c r="D2141" s="446" t="s">
        <v>701</v>
      </c>
      <c r="E2141" s="450" t="s">
        <v>2301</v>
      </c>
      <c r="F2141" s="449" t="s">
        <v>403</v>
      </c>
      <c r="G2141" s="450" t="s">
        <v>404</v>
      </c>
      <c r="H2141" s="450">
        <v>10</v>
      </c>
      <c r="I2141" s="450" t="s">
        <v>840</v>
      </c>
      <c r="J2141" s="459">
        <v>250</v>
      </c>
      <c r="K2141" s="460">
        <v>2500</v>
      </c>
      <c r="L2141" s="463" t="s">
        <v>47</v>
      </c>
      <c r="M2141" s="463"/>
      <c r="N2141" s="463"/>
      <c r="O2141" s="462"/>
    </row>
    <row r="2142" hidden="1" customHeight="1" spans="1:15">
      <c r="A2142" s="446">
        <v>1991</v>
      </c>
      <c r="B2142" s="446" t="s">
        <v>346</v>
      </c>
      <c r="C2142" s="446" t="s">
        <v>700</v>
      </c>
      <c r="D2142" s="446" t="s">
        <v>701</v>
      </c>
      <c r="E2142" s="450" t="s">
        <v>2302</v>
      </c>
      <c r="F2142" s="449" t="s">
        <v>403</v>
      </c>
      <c r="G2142" s="450" t="s">
        <v>404</v>
      </c>
      <c r="H2142" s="450">
        <v>15</v>
      </c>
      <c r="I2142" s="450" t="s">
        <v>840</v>
      </c>
      <c r="J2142" s="459">
        <v>48</v>
      </c>
      <c r="K2142" s="460">
        <v>720</v>
      </c>
      <c r="L2142" s="463" t="s">
        <v>47</v>
      </c>
      <c r="M2142" s="463"/>
      <c r="N2142" s="463"/>
      <c r="O2142" s="462"/>
    </row>
    <row r="2143" hidden="1" customHeight="1" spans="1:15">
      <c r="A2143" s="446">
        <v>1992</v>
      </c>
      <c r="B2143" s="446" t="s">
        <v>346</v>
      </c>
      <c r="C2143" s="446" t="s">
        <v>700</v>
      </c>
      <c r="D2143" s="446" t="s">
        <v>701</v>
      </c>
      <c r="E2143" s="450" t="s">
        <v>2303</v>
      </c>
      <c r="F2143" s="449" t="s">
        <v>403</v>
      </c>
      <c r="G2143" s="450" t="s">
        <v>404</v>
      </c>
      <c r="H2143" s="450">
        <v>15</v>
      </c>
      <c r="I2143" s="450" t="s">
        <v>840</v>
      </c>
      <c r="J2143" s="459">
        <v>18</v>
      </c>
      <c r="K2143" s="460">
        <v>270</v>
      </c>
      <c r="L2143" s="463" t="s">
        <v>47</v>
      </c>
      <c r="M2143" s="463"/>
      <c r="N2143" s="463"/>
      <c r="O2143" s="462"/>
    </row>
    <row r="2144" hidden="1" customHeight="1" spans="1:15">
      <c r="A2144" s="446">
        <v>1993</v>
      </c>
      <c r="B2144" s="446" t="s">
        <v>346</v>
      </c>
      <c r="C2144" s="446" t="s">
        <v>700</v>
      </c>
      <c r="D2144" s="446" t="s">
        <v>701</v>
      </c>
      <c r="E2144" s="450" t="s">
        <v>2304</v>
      </c>
      <c r="F2144" s="449" t="s">
        <v>403</v>
      </c>
      <c r="G2144" s="450" t="s">
        <v>404</v>
      </c>
      <c r="H2144" s="450">
        <v>15</v>
      </c>
      <c r="I2144" s="450" t="s">
        <v>840</v>
      </c>
      <c r="J2144" s="459">
        <v>14.8</v>
      </c>
      <c r="K2144" s="460">
        <v>222</v>
      </c>
      <c r="L2144" s="463" t="s">
        <v>47</v>
      </c>
      <c r="M2144" s="463"/>
      <c r="N2144" s="463"/>
      <c r="O2144" s="462"/>
    </row>
    <row r="2145" hidden="1" customHeight="1" spans="1:15">
      <c r="A2145" s="446">
        <v>1994</v>
      </c>
      <c r="B2145" s="446" t="s">
        <v>346</v>
      </c>
      <c r="C2145" s="446" t="s">
        <v>700</v>
      </c>
      <c r="D2145" s="446" t="s">
        <v>701</v>
      </c>
      <c r="E2145" s="450" t="s">
        <v>2304</v>
      </c>
      <c r="F2145" s="449" t="s">
        <v>403</v>
      </c>
      <c r="G2145" s="450" t="s">
        <v>404</v>
      </c>
      <c r="H2145" s="450">
        <v>15</v>
      </c>
      <c r="I2145" s="450" t="s">
        <v>840</v>
      </c>
      <c r="J2145" s="459">
        <v>45</v>
      </c>
      <c r="K2145" s="460">
        <v>675</v>
      </c>
      <c r="L2145" s="463" t="s">
        <v>47</v>
      </c>
      <c r="M2145" s="463"/>
      <c r="N2145" s="463"/>
      <c r="O2145" s="462"/>
    </row>
    <row r="2146" hidden="1" customHeight="1" spans="1:15">
      <c r="A2146" s="446">
        <v>1995</v>
      </c>
      <c r="B2146" s="446" t="s">
        <v>346</v>
      </c>
      <c r="C2146" s="446" t="s">
        <v>700</v>
      </c>
      <c r="D2146" s="446" t="s">
        <v>701</v>
      </c>
      <c r="E2146" s="450" t="s">
        <v>2305</v>
      </c>
      <c r="F2146" s="449" t="s">
        <v>403</v>
      </c>
      <c r="G2146" s="450" t="s">
        <v>404</v>
      </c>
      <c r="H2146" s="450">
        <v>15</v>
      </c>
      <c r="I2146" s="450" t="s">
        <v>840</v>
      </c>
      <c r="J2146" s="459">
        <v>60</v>
      </c>
      <c r="K2146" s="460">
        <v>900</v>
      </c>
      <c r="L2146" s="463" t="s">
        <v>47</v>
      </c>
      <c r="M2146" s="463"/>
      <c r="N2146" s="463"/>
      <c r="O2146" s="462"/>
    </row>
    <row r="2147" hidden="1" customHeight="1" spans="1:15">
      <c r="A2147" s="446">
        <v>1996</v>
      </c>
      <c r="B2147" s="446" t="s">
        <v>346</v>
      </c>
      <c r="C2147" s="446" t="s">
        <v>700</v>
      </c>
      <c r="D2147" s="446" t="s">
        <v>701</v>
      </c>
      <c r="E2147" s="450" t="s">
        <v>2306</v>
      </c>
      <c r="F2147" s="449" t="s">
        <v>403</v>
      </c>
      <c r="G2147" s="450" t="s">
        <v>404</v>
      </c>
      <c r="H2147" s="450">
        <v>20</v>
      </c>
      <c r="I2147" s="450" t="s">
        <v>840</v>
      </c>
      <c r="J2147" s="459">
        <v>1500</v>
      </c>
      <c r="K2147" s="460">
        <v>30000</v>
      </c>
      <c r="L2147" s="463" t="s">
        <v>47</v>
      </c>
      <c r="M2147" s="463"/>
      <c r="N2147" s="463"/>
      <c r="O2147" s="462"/>
    </row>
    <row r="2148" hidden="1" customHeight="1" spans="1:15">
      <c r="A2148" s="446">
        <v>1997</v>
      </c>
      <c r="B2148" s="446" t="s">
        <v>346</v>
      </c>
      <c r="C2148" s="446" t="s">
        <v>700</v>
      </c>
      <c r="D2148" s="446" t="s">
        <v>701</v>
      </c>
      <c r="E2148" s="450" t="s">
        <v>2307</v>
      </c>
      <c r="F2148" s="449" t="s">
        <v>403</v>
      </c>
      <c r="G2148" s="450" t="s">
        <v>404</v>
      </c>
      <c r="H2148" s="450">
        <v>20</v>
      </c>
      <c r="I2148" s="450" t="s">
        <v>840</v>
      </c>
      <c r="J2148" s="459">
        <v>35</v>
      </c>
      <c r="K2148" s="460">
        <v>700</v>
      </c>
      <c r="L2148" s="463" t="s">
        <v>47</v>
      </c>
      <c r="M2148" s="463"/>
      <c r="N2148" s="463"/>
      <c r="O2148" s="462"/>
    </row>
    <row r="2149" hidden="1" customHeight="1" spans="1:15">
      <c r="A2149" s="446">
        <v>1998</v>
      </c>
      <c r="B2149" s="446" t="s">
        <v>346</v>
      </c>
      <c r="C2149" s="446" t="s">
        <v>700</v>
      </c>
      <c r="D2149" s="446" t="s">
        <v>701</v>
      </c>
      <c r="E2149" s="450" t="s">
        <v>2308</v>
      </c>
      <c r="F2149" s="449" t="s">
        <v>403</v>
      </c>
      <c r="G2149" s="450" t="s">
        <v>404</v>
      </c>
      <c r="H2149" s="450">
        <v>20</v>
      </c>
      <c r="I2149" s="450" t="s">
        <v>704</v>
      </c>
      <c r="J2149" s="459">
        <v>110</v>
      </c>
      <c r="K2149" s="460">
        <v>2200</v>
      </c>
      <c r="L2149" s="463" t="s">
        <v>47</v>
      </c>
      <c r="M2149" s="463"/>
      <c r="N2149" s="463"/>
      <c r="O2149" s="462"/>
    </row>
    <row r="2150" hidden="1" customHeight="1" spans="1:15">
      <c r="A2150" s="446">
        <v>1999</v>
      </c>
      <c r="B2150" s="446" t="s">
        <v>346</v>
      </c>
      <c r="C2150" s="446" t="s">
        <v>700</v>
      </c>
      <c r="D2150" s="446" t="s">
        <v>701</v>
      </c>
      <c r="E2150" s="450" t="s">
        <v>2309</v>
      </c>
      <c r="F2150" s="449" t="s">
        <v>403</v>
      </c>
      <c r="G2150" s="450" t="s">
        <v>404</v>
      </c>
      <c r="H2150" s="450">
        <v>20</v>
      </c>
      <c r="I2150" s="450" t="s">
        <v>840</v>
      </c>
      <c r="J2150" s="459">
        <v>25</v>
      </c>
      <c r="K2150" s="460">
        <v>500</v>
      </c>
      <c r="L2150" s="463" t="s">
        <v>47</v>
      </c>
      <c r="M2150" s="463"/>
      <c r="N2150" s="463"/>
      <c r="O2150" s="462"/>
    </row>
    <row r="2151" hidden="1" customHeight="1" spans="1:15">
      <c r="A2151" s="446">
        <v>2000</v>
      </c>
      <c r="B2151" s="446" t="s">
        <v>346</v>
      </c>
      <c r="C2151" s="446" t="s">
        <v>700</v>
      </c>
      <c r="D2151" s="446" t="s">
        <v>701</v>
      </c>
      <c r="E2151" s="450" t="s">
        <v>2310</v>
      </c>
      <c r="F2151" s="449" t="s">
        <v>403</v>
      </c>
      <c r="G2151" s="450" t="s">
        <v>404</v>
      </c>
      <c r="H2151" s="450">
        <v>10</v>
      </c>
      <c r="I2151" s="450" t="s">
        <v>840</v>
      </c>
      <c r="J2151" s="459">
        <v>95</v>
      </c>
      <c r="K2151" s="460">
        <v>950</v>
      </c>
      <c r="L2151" s="463" t="s">
        <v>47</v>
      </c>
      <c r="M2151" s="463"/>
      <c r="N2151" s="463"/>
      <c r="O2151" s="462"/>
    </row>
    <row r="2152" hidden="1" customHeight="1" spans="1:15">
      <c r="A2152" s="446">
        <v>2001</v>
      </c>
      <c r="B2152" s="446" t="s">
        <v>346</v>
      </c>
      <c r="C2152" s="446" t="s">
        <v>700</v>
      </c>
      <c r="D2152" s="446" t="s">
        <v>701</v>
      </c>
      <c r="E2152" s="450" t="s">
        <v>2311</v>
      </c>
      <c r="F2152" s="449" t="s">
        <v>403</v>
      </c>
      <c r="G2152" s="450" t="s">
        <v>404</v>
      </c>
      <c r="H2152" s="450">
        <v>10</v>
      </c>
      <c r="I2152" s="450" t="s">
        <v>840</v>
      </c>
      <c r="J2152" s="459">
        <v>55</v>
      </c>
      <c r="K2152" s="460">
        <v>550</v>
      </c>
      <c r="L2152" s="463" t="s">
        <v>47</v>
      </c>
      <c r="M2152" s="463"/>
      <c r="N2152" s="463"/>
      <c r="O2152" s="462"/>
    </row>
    <row r="2153" hidden="1" customHeight="1" spans="1:15">
      <c r="A2153" s="446">
        <v>2002</v>
      </c>
      <c r="B2153" s="446" t="s">
        <v>346</v>
      </c>
      <c r="C2153" s="446" t="s">
        <v>700</v>
      </c>
      <c r="D2153" s="446" t="s">
        <v>701</v>
      </c>
      <c r="E2153" s="450" t="s">
        <v>2312</v>
      </c>
      <c r="F2153" s="449" t="s">
        <v>403</v>
      </c>
      <c r="G2153" s="450" t="s">
        <v>404</v>
      </c>
      <c r="H2153" s="450">
        <v>10</v>
      </c>
      <c r="I2153" s="450" t="s">
        <v>840</v>
      </c>
      <c r="J2153" s="459">
        <v>66</v>
      </c>
      <c r="K2153" s="460">
        <v>660</v>
      </c>
      <c r="L2153" s="463" t="s">
        <v>47</v>
      </c>
      <c r="M2153" s="463"/>
      <c r="N2153" s="463"/>
      <c r="O2153" s="462"/>
    </row>
    <row r="2154" hidden="1" customHeight="1" spans="1:15">
      <c r="A2154" s="446">
        <v>2003</v>
      </c>
      <c r="B2154" s="446" t="s">
        <v>346</v>
      </c>
      <c r="C2154" s="446" t="s">
        <v>700</v>
      </c>
      <c r="D2154" s="446" t="s">
        <v>701</v>
      </c>
      <c r="E2154" s="450" t="s">
        <v>2313</v>
      </c>
      <c r="F2154" s="449" t="s">
        <v>403</v>
      </c>
      <c r="G2154" s="450" t="s">
        <v>404</v>
      </c>
      <c r="H2154" s="450">
        <v>10</v>
      </c>
      <c r="I2154" s="450" t="s">
        <v>840</v>
      </c>
      <c r="J2154" s="459">
        <v>70.5</v>
      </c>
      <c r="K2154" s="460">
        <v>705</v>
      </c>
      <c r="L2154" s="463" t="s">
        <v>47</v>
      </c>
      <c r="M2154" s="463"/>
      <c r="N2154" s="463"/>
      <c r="O2154" s="462"/>
    </row>
    <row r="2155" hidden="1" customHeight="1" spans="1:15">
      <c r="A2155" s="446">
        <v>2004</v>
      </c>
      <c r="B2155" s="446" t="s">
        <v>346</v>
      </c>
      <c r="C2155" s="446" t="s">
        <v>700</v>
      </c>
      <c r="D2155" s="446" t="s">
        <v>701</v>
      </c>
      <c r="E2155" s="450" t="s">
        <v>2314</v>
      </c>
      <c r="F2155" s="449" t="s">
        <v>403</v>
      </c>
      <c r="G2155" s="450" t="s">
        <v>404</v>
      </c>
      <c r="H2155" s="450">
        <v>15</v>
      </c>
      <c r="I2155" s="450" t="s">
        <v>703</v>
      </c>
      <c r="J2155" s="459">
        <v>30</v>
      </c>
      <c r="K2155" s="460">
        <v>450</v>
      </c>
      <c r="L2155" s="463" t="s">
        <v>47</v>
      </c>
      <c r="M2155" s="463"/>
      <c r="N2155" s="463"/>
      <c r="O2155" s="462"/>
    </row>
    <row r="2156" hidden="1" customHeight="1" spans="1:15">
      <c r="A2156" s="446">
        <v>2005</v>
      </c>
      <c r="B2156" s="446" t="s">
        <v>346</v>
      </c>
      <c r="C2156" s="446" t="s">
        <v>700</v>
      </c>
      <c r="D2156" s="446" t="s">
        <v>701</v>
      </c>
      <c r="E2156" s="450" t="s">
        <v>2315</v>
      </c>
      <c r="F2156" s="449" t="s">
        <v>403</v>
      </c>
      <c r="G2156" s="450" t="s">
        <v>404</v>
      </c>
      <c r="H2156" s="450">
        <v>15</v>
      </c>
      <c r="I2156" s="450" t="s">
        <v>840</v>
      </c>
      <c r="J2156" s="459">
        <v>400</v>
      </c>
      <c r="K2156" s="460">
        <v>6000</v>
      </c>
      <c r="L2156" s="463" t="s">
        <v>47</v>
      </c>
      <c r="M2156" s="463"/>
      <c r="N2156" s="463"/>
      <c r="O2156" s="462"/>
    </row>
    <row r="2157" hidden="1" customHeight="1" spans="1:15">
      <c r="A2157" s="446">
        <v>2006</v>
      </c>
      <c r="B2157" s="446" t="s">
        <v>346</v>
      </c>
      <c r="C2157" s="446" t="s">
        <v>700</v>
      </c>
      <c r="D2157" s="446" t="s">
        <v>701</v>
      </c>
      <c r="E2157" s="450" t="s">
        <v>2316</v>
      </c>
      <c r="F2157" s="449" t="s">
        <v>403</v>
      </c>
      <c r="G2157" s="450" t="s">
        <v>404</v>
      </c>
      <c r="H2157" s="450">
        <v>15</v>
      </c>
      <c r="I2157" s="450" t="s">
        <v>840</v>
      </c>
      <c r="J2157" s="459">
        <v>80</v>
      </c>
      <c r="K2157" s="460">
        <v>1200</v>
      </c>
      <c r="L2157" s="463" t="s">
        <v>47</v>
      </c>
      <c r="M2157" s="463"/>
      <c r="N2157" s="463"/>
      <c r="O2157" s="462"/>
    </row>
    <row r="2158" hidden="1" customHeight="1" spans="1:15">
      <c r="A2158" s="446">
        <v>2007</v>
      </c>
      <c r="B2158" s="446" t="s">
        <v>346</v>
      </c>
      <c r="C2158" s="446" t="s">
        <v>700</v>
      </c>
      <c r="D2158" s="446" t="s">
        <v>701</v>
      </c>
      <c r="E2158" s="450" t="s">
        <v>2317</v>
      </c>
      <c r="F2158" s="449" t="s">
        <v>403</v>
      </c>
      <c r="G2158" s="450" t="s">
        <v>404</v>
      </c>
      <c r="H2158" s="450">
        <v>15</v>
      </c>
      <c r="I2158" s="450" t="s">
        <v>703</v>
      </c>
      <c r="J2158" s="459">
        <v>35</v>
      </c>
      <c r="K2158" s="460">
        <v>525</v>
      </c>
      <c r="L2158" s="463" t="s">
        <v>47</v>
      </c>
      <c r="M2158" s="463"/>
      <c r="N2158" s="463"/>
      <c r="O2158" s="462"/>
    </row>
    <row r="2159" hidden="1" customHeight="1" spans="1:15">
      <c r="A2159" s="446">
        <v>2008</v>
      </c>
      <c r="B2159" s="446" t="s">
        <v>346</v>
      </c>
      <c r="C2159" s="446" t="s">
        <v>700</v>
      </c>
      <c r="D2159" s="446" t="s">
        <v>701</v>
      </c>
      <c r="E2159" s="450" t="s">
        <v>2318</v>
      </c>
      <c r="F2159" s="449" t="s">
        <v>403</v>
      </c>
      <c r="G2159" s="450" t="s">
        <v>404</v>
      </c>
      <c r="H2159" s="450">
        <v>15</v>
      </c>
      <c r="I2159" s="450" t="s">
        <v>840</v>
      </c>
      <c r="J2159" s="459">
        <v>151.8</v>
      </c>
      <c r="K2159" s="460">
        <v>2277</v>
      </c>
      <c r="L2159" s="463" t="s">
        <v>47</v>
      </c>
      <c r="M2159" s="463"/>
      <c r="N2159" s="463"/>
      <c r="O2159" s="462"/>
    </row>
    <row r="2160" hidden="1" customHeight="1" spans="1:15">
      <c r="A2160" s="446">
        <v>2009</v>
      </c>
      <c r="B2160" s="446" t="s">
        <v>346</v>
      </c>
      <c r="C2160" s="446" t="s">
        <v>700</v>
      </c>
      <c r="D2160" s="446" t="s">
        <v>701</v>
      </c>
      <c r="E2160" s="450" t="s">
        <v>2319</v>
      </c>
      <c r="F2160" s="449" t="s">
        <v>403</v>
      </c>
      <c r="G2160" s="450" t="s">
        <v>404</v>
      </c>
      <c r="H2160" s="450">
        <v>15</v>
      </c>
      <c r="I2160" s="450" t="s">
        <v>840</v>
      </c>
      <c r="J2160" s="459">
        <v>81</v>
      </c>
      <c r="K2160" s="460">
        <v>1215</v>
      </c>
      <c r="L2160" s="463" t="s">
        <v>47</v>
      </c>
      <c r="M2160" s="463"/>
      <c r="N2160" s="463"/>
      <c r="O2160" s="462"/>
    </row>
    <row r="2161" hidden="1" customHeight="1" spans="1:15">
      <c r="A2161" s="446">
        <v>2010</v>
      </c>
      <c r="B2161" s="446" t="s">
        <v>346</v>
      </c>
      <c r="C2161" s="446" t="s">
        <v>700</v>
      </c>
      <c r="D2161" s="446" t="s">
        <v>701</v>
      </c>
      <c r="E2161" s="450" t="s">
        <v>2320</v>
      </c>
      <c r="F2161" s="449" t="s">
        <v>403</v>
      </c>
      <c r="G2161" s="450" t="s">
        <v>404</v>
      </c>
      <c r="H2161" s="450">
        <v>15</v>
      </c>
      <c r="I2161" s="450" t="s">
        <v>703</v>
      </c>
      <c r="J2161" s="459">
        <v>150</v>
      </c>
      <c r="K2161" s="460">
        <v>2250</v>
      </c>
      <c r="L2161" s="463" t="s">
        <v>47</v>
      </c>
      <c r="M2161" s="463"/>
      <c r="N2161" s="463"/>
      <c r="O2161" s="462"/>
    </row>
    <row r="2162" hidden="1" customHeight="1" spans="1:15">
      <c r="A2162" s="446">
        <v>2011</v>
      </c>
      <c r="B2162" s="446" t="s">
        <v>346</v>
      </c>
      <c r="C2162" s="446" t="s">
        <v>700</v>
      </c>
      <c r="D2162" s="446" t="s">
        <v>701</v>
      </c>
      <c r="E2162" s="450" t="s">
        <v>2321</v>
      </c>
      <c r="F2162" s="449" t="s">
        <v>403</v>
      </c>
      <c r="G2162" s="450" t="s">
        <v>404</v>
      </c>
      <c r="H2162" s="450">
        <v>15</v>
      </c>
      <c r="I2162" s="450" t="s">
        <v>703</v>
      </c>
      <c r="J2162" s="459">
        <v>165</v>
      </c>
      <c r="K2162" s="460">
        <v>2475</v>
      </c>
      <c r="L2162" s="463" t="s">
        <v>47</v>
      </c>
      <c r="M2162" s="463"/>
      <c r="N2162" s="463"/>
      <c r="O2162" s="462"/>
    </row>
    <row r="2163" hidden="1" customHeight="1" spans="1:15">
      <c r="A2163" s="446">
        <v>2012</v>
      </c>
      <c r="B2163" s="446" t="s">
        <v>346</v>
      </c>
      <c r="C2163" s="446" t="s">
        <v>700</v>
      </c>
      <c r="D2163" s="446" t="s">
        <v>701</v>
      </c>
      <c r="E2163" s="450" t="s">
        <v>2322</v>
      </c>
      <c r="F2163" s="449" t="s">
        <v>403</v>
      </c>
      <c r="G2163" s="450" t="s">
        <v>404</v>
      </c>
      <c r="H2163" s="450">
        <v>15</v>
      </c>
      <c r="I2163" s="450" t="s">
        <v>703</v>
      </c>
      <c r="J2163" s="459">
        <v>100</v>
      </c>
      <c r="K2163" s="460">
        <v>1500</v>
      </c>
      <c r="L2163" s="463" t="s">
        <v>47</v>
      </c>
      <c r="M2163" s="463"/>
      <c r="N2163" s="463"/>
      <c r="O2163" s="462"/>
    </row>
    <row r="2164" hidden="1" customHeight="1" spans="1:15">
      <c r="A2164" s="446">
        <v>2013</v>
      </c>
      <c r="B2164" s="446" t="s">
        <v>346</v>
      </c>
      <c r="C2164" s="446" t="s">
        <v>700</v>
      </c>
      <c r="D2164" s="446" t="s">
        <v>701</v>
      </c>
      <c r="E2164" s="450" t="s">
        <v>2323</v>
      </c>
      <c r="F2164" s="449" t="s">
        <v>403</v>
      </c>
      <c r="G2164" s="450" t="s">
        <v>404</v>
      </c>
      <c r="H2164" s="450">
        <v>15</v>
      </c>
      <c r="I2164" s="450" t="s">
        <v>1176</v>
      </c>
      <c r="J2164" s="459">
        <v>4.5</v>
      </c>
      <c r="K2164" s="460">
        <v>67.5</v>
      </c>
      <c r="L2164" s="463" t="s">
        <v>47</v>
      </c>
      <c r="M2164" s="463"/>
      <c r="N2164" s="463"/>
      <c r="O2164" s="462"/>
    </row>
    <row r="2165" hidden="1" customHeight="1" spans="1:15">
      <c r="A2165" s="446">
        <v>2014</v>
      </c>
      <c r="B2165" s="446" t="s">
        <v>346</v>
      </c>
      <c r="C2165" s="446" t="s">
        <v>700</v>
      </c>
      <c r="D2165" s="446" t="s">
        <v>701</v>
      </c>
      <c r="E2165" s="450" t="s">
        <v>2324</v>
      </c>
      <c r="F2165" s="449" t="s">
        <v>403</v>
      </c>
      <c r="G2165" s="450" t="s">
        <v>404</v>
      </c>
      <c r="H2165" s="450">
        <v>15</v>
      </c>
      <c r="I2165" s="450" t="s">
        <v>840</v>
      </c>
      <c r="J2165" s="459">
        <v>35</v>
      </c>
      <c r="K2165" s="460">
        <v>525</v>
      </c>
      <c r="L2165" s="463" t="s">
        <v>47</v>
      </c>
      <c r="M2165" s="463"/>
      <c r="N2165" s="463"/>
      <c r="O2165" s="462"/>
    </row>
    <row r="2166" hidden="1" customHeight="1" spans="1:15">
      <c r="A2166" s="446">
        <v>2015</v>
      </c>
      <c r="B2166" s="446" t="s">
        <v>346</v>
      </c>
      <c r="C2166" s="446" t="s">
        <v>700</v>
      </c>
      <c r="D2166" s="446" t="s">
        <v>701</v>
      </c>
      <c r="E2166" s="450" t="s">
        <v>2325</v>
      </c>
      <c r="F2166" s="449" t="s">
        <v>403</v>
      </c>
      <c r="G2166" s="450" t="s">
        <v>404</v>
      </c>
      <c r="H2166" s="450">
        <v>15</v>
      </c>
      <c r="I2166" s="450" t="s">
        <v>840</v>
      </c>
      <c r="J2166" s="459">
        <v>245</v>
      </c>
      <c r="K2166" s="460">
        <v>3675</v>
      </c>
      <c r="L2166" s="463" t="s">
        <v>47</v>
      </c>
      <c r="M2166" s="463"/>
      <c r="N2166" s="463"/>
      <c r="O2166" s="462"/>
    </row>
    <row r="2167" hidden="1" customHeight="1" spans="1:15">
      <c r="A2167" s="446">
        <v>2016</v>
      </c>
      <c r="B2167" s="446" t="s">
        <v>346</v>
      </c>
      <c r="C2167" s="446" t="s">
        <v>700</v>
      </c>
      <c r="D2167" s="446" t="s">
        <v>701</v>
      </c>
      <c r="E2167" s="450" t="s">
        <v>2326</v>
      </c>
      <c r="F2167" s="449" t="s">
        <v>403</v>
      </c>
      <c r="G2167" s="450" t="s">
        <v>404</v>
      </c>
      <c r="H2167" s="450">
        <v>15</v>
      </c>
      <c r="I2167" s="450" t="s">
        <v>840</v>
      </c>
      <c r="J2167" s="459">
        <v>48</v>
      </c>
      <c r="K2167" s="460">
        <v>720</v>
      </c>
      <c r="L2167" s="463" t="s">
        <v>47</v>
      </c>
      <c r="M2167" s="463"/>
      <c r="N2167" s="463"/>
      <c r="O2167" s="462"/>
    </row>
    <row r="2168" hidden="1" customHeight="1" spans="1:15">
      <c r="A2168" s="446">
        <v>2017</v>
      </c>
      <c r="B2168" s="446" t="s">
        <v>346</v>
      </c>
      <c r="C2168" s="446" t="s">
        <v>700</v>
      </c>
      <c r="D2168" s="446" t="s">
        <v>701</v>
      </c>
      <c r="E2168" s="450" t="s">
        <v>2327</v>
      </c>
      <c r="F2168" s="449" t="s">
        <v>403</v>
      </c>
      <c r="G2168" s="450" t="s">
        <v>404</v>
      </c>
      <c r="H2168" s="450">
        <v>8</v>
      </c>
      <c r="I2168" s="450" t="s">
        <v>840</v>
      </c>
      <c r="J2168" s="459">
        <v>235</v>
      </c>
      <c r="K2168" s="460">
        <v>1880</v>
      </c>
      <c r="L2168" s="463" t="s">
        <v>47</v>
      </c>
      <c r="M2168" s="463"/>
      <c r="N2168" s="463"/>
      <c r="O2168" s="462"/>
    </row>
    <row r="2169" hidden="1" customHeight="1" spans="1:15">
      <c r="A2169" s="446">
        <v>2018</v>
      </c>
      <c r="B2169" s="446" t="s">
        <v>346</v>
      </c>
      <c r="C2169" s="446" t="s">
        <v>700</v>
      </c>
      <c r="D2169" s="446" t="s">
        <v>701</v>
      </c>
      <c r="E2169" s="450" t="s">
        <v>2328</v>
      </c>
      <c r="F2169" s="449" t="s">
        <v>403</v>
      </c>
      <c r="G2169" s="450" t="s">
        <v>404</v>
      </c>
      <c r="H2169" s="450">
        <v>8</v>
      </c>
      <c r="I2169" s="450" t="s">
        <v>840</v>
      </c>
      <c r="J2169" s="459">
        <v>480</v>
      </c>
      <c r="K2169" s="460">
        <v>3840</v>
      </c>
      <c r="L2169" s="463" t="s">
        <v>47</v>
      </c>
      <c r="M2169" s="463"/>
      <c r="N2169" s="463"/>
      <c r="O2169" s="462"/>
    </row>
    <row r="2170" hidden="1" customHeight="1" spans="1:15">
      <c r="A2170" s="446">
        <v>2019</v>
      </c>
      <c r="B2170" s="446" t="s">
        <v>346</v>
      </c>
      <c r="C2170" s="446" t="s">
        <v>700</v>
      </c>
      <c r="D2170" s="446" t="s">
        <v>701</v>
      </c>
      <c r="E2170" s="450" t="s">
        <v>2329</v>
      </c>
      <c r="F2170" s="449" t="s">
        <v>403</v>
      </c>
      <c r="G2170" s="450" t="s">
        <v>404</v>
      </c>
      <c r="H2170" s="450">
        <v>20</v>
      </c>
      <c r="I2170" s="450" t="s">
        <v>840</v>
      </c>
      <c r="J2170" s="459">
        <v>95</v>
      </c>
      <c r="K2170" s="460">
        <v>1900</v>
      </c>
      <c r="L2170" s="463" t="s">
        <v>47</v>
      </c>
      <c r="M2170" s="463"/>
      <c r="N2170" s="463"/>
      <c r="O2170" s="462"/>
    </row>
    <row r="2171" hidden="1" customHeight="1" spans="1:15">
      <c r="A2171" s="446">
        <v>2020</v>
      </c>
      <c r="B2171" s="446" t="s">
        <v>346</v>
      </c>
      <c r="C2171" s="446" t="s">
        <v>700</v>
      </c>
      <c r="D2171" s="446" t="s">
        <v>701</v>
      </c>
      <c r="E2171" s="450" t="s">
        <v>2330</v>
      </c>
      <c r="F2171" s="449" t="s">
        <v>403</v>
      </c>
      <c r="G2171" s="450" t="s">
        <v>404</v>
      </c>
      <c r="H2171" s="450">
        <v>20</v>
      </c>
      <c r="I2171" s="450" t="s">
        <v>711</v>
      </c>
      <c r="J2171" s="459">
        <v>700</v>
      </c>
      <c r="K2171" s="460">
        <v>14000</v>
      </c>
      <c r="L2171" s="463" t="s">
        <v>47</v>
      </c>
      <c r="M2171" s="463"/>
      <c r="N2171" s="463"/>
      <c r="O2171" s="462"/>
    </row>
    <row r="2172" hidden="1" customHeight="1" spans="1:15">
      <c r="A2172" s="446">
        <v>2021</v>
      </c>
      <c r="B2172" s="446" t="s">
        <v>346</v>
      </c>
      <c r="C2172" s="446" t="s">
        <v>700</v>
      </c>
      <c r="D2172" s="446" t="s">
        <v>701</v>
      </c>
      <c r="E2172" s="450" t="s">
        <v>2331</v>
      </c>
      <c r="F2172" s="449" t="s">
        <v>403</v>
      </c>
      <c r="G2172" s="450" t="s">
        <v>404</v>
      </c>
      <c r="H2172" s="450">
        <v>20</v>
      </c>
      <c r="I2172" s="450" t="s">
        <v>711</v>
      </c>
      <c r="J2172" s="459">
        <v>580</v>
      </c>
      <c r="K2172" s="460">
        <v>11600</v>
      </c>
      <c r="L2172" s="463" t="s">
        <v>47</v>
      </c>
      <c r="M2172" s="463"/>
      <c r="N2172" s="463"/>
      <c r="O2172" s="462"/>
    </row>
    <row r="2173" hidden="1" customHeight="1" spans="1:15">
      <c r="A2173" s="446">
        <v>2022</v>
      </c>
      <c r="B2173" s="446" t="s">
        <v>346</v>
      </c>
      <c r="C2173" s="446" t="s">
        <v>700</v>
      </c>
      <c r="D2173" s="446" t="s">
        <v>701</v>
      </c>
      <c r="E2173" s="450" t="s">
        <v>2332</v>
      </c>
      <c r="F2173" s="449" t="s">
        <v>403</v>
      </c>
      <c r="G2173" s="450" t="s">
        <v>404</v>
      </c>
      <c r="H2173" s="450">
        <v>20</v>
      </c>
      <c r="I2173" s="450" t="s">
        <v>840</v>
      </c>
      <c r="J2173" s="459">
        <v>148</v>
      </c>
      <c r="K2173" s="460">
        <v>2960</v>
      </c>
      <c r="L2173" s="463" t="s">
        <v>47</v>
      </c>
      <c r="M2173" s="463"/>
      <c r="N2173" s="463"/>
      <c r="O2173" s="462"/>
    </row>
    <row r="2174" hidden="1" customHeight="1" spans="1:15">
      <c r="A2174" s="446">
        <v>2023</v>
      </c>
      <c r="B2174" s="446" t="s">
        <v>346</v>
      </c>
      <c r="C2174" s="446" t="s">
        <v>700</v>
      </c>
      <c r="D2174" s="446" t="s">
        <v>701</v>
      </c>
      <c r="E2174" s="450" t="s">
        <v>2333</v>
      </c>
      <c r="F2174" s="449" t="s">
        <v>403</v>
      </c>
      <c r="G2174" s="450" t="s">
        <v>404</v>
      </c>
      <c r="H2174" s="450">
        <v>20</v>
      </c>
      <c r="I2174" s="450" t="s">
        <v>840</v>
      </c>
      <c r="J2174" s="459">
        <v>400</v>
      </c>
      <c r="K2174" s="460">
        <v>8000</v>
      </c>
      <c r="L2174" s="463" t="s">
        <v>47</v>
      </c>
      <c r="M2174" s="463"/>
      <c r="N2174" s="463"/>
      <c r="O2174" s="462"/>
    </row>
    <row r="2175" hidden="1" customHeight="1" spans="1:15">
      <c r="A2175" s="446">
        <v>2024</v>
      </c>
      <c r="B2175" s="446" t="s">
        <v>346</v>
      </c>
      <c r="C2175" s="446" t="s">
        <v>700</v>
      </c>
      <c r="D2175" s="446" t="s">
        <v>701</v>
      </c>
      <c r="E2175" s="450" t="s">
        <v>2334</v>
      </c>
      <c r="F2175" s="449" t="s">
        <v>403</v>
      </c>
      <c r="G2175" s="450" t="s">
        <v>404</v>
      </c>
      <c r="H2175" s="450">
        <v>20</v>
      </c>
      <c r="I2175" s="450" t="s">
        <v>711</v>
      </c>
      <c r="J2175" s="459">
        <v>350</v>
      </c>
      <c r="K2175" s="460">
        <v>7000</v>
      </c>
      <c r="L2175" s="463" t="s">
        <v>47</v>
      </c>
      <c r="M2175" s="463"/>
      <c r="N2175" s="463"/>
      <c r="O2175" s="462"/>
    </row>
    <row r="2176" hidden="1" customHeight="1" spans="1:15">
      <c r="A2176" s="446">
        <v>2025</v>
      </c>
      <c r="B2176" s="446" t="s">
        <v>346</v>
      </c>
      <c r="C2176" s="446" t="s">
        <v>700</v>
      </c>
      <c r="D2176" s="446" t="s">
        <v>701</v>
      </c>
      <c r="E2176" s="450" t="s">
        <v>2335</v>
      </c>
      <c r="F2176" s="449" t="s">
        <v>403</v>
      </c>
      <c r="G2176" s="450" t="s">
        <v>404</v>
      </c>
      <c r="H2176" s="450">
        <v>20</v>
      </c>
      <c r="I2176" s="450" t="s">
        <v>840</v>
      </c>
      <c r="J2176" s="459">
        <v>165</v>
      </c>
      <c r="K2176" s="460">
        <v>3300</v>
      </c>
      <c r="L2176" s="463" t="s">
        <v>47</v>
      </c>
      <c r="M2176" s="463"/>
      <c r="N2176" s="463"/>
      <c r="O2176" s="462"/>
    </row>
    <row r="2177" hidden="1" customHeight="1" spans="1:15">
      <c r="A2177" s="446">
        <v>2026</v>
      </c>
      <c r="B2177" s="446" t="s">
        <v>346</v>
      </c>
      <c r="C2177" s="446" t="s">
        <v>700</v>
      </c>
      <c r="D2177" s="446" t="s">
        <v>701</v>
      </c>
      <c r="E2177" s="450" t="s">
        <v>2336</v>
      </c>
      <c r="F2177" s="449" t="s">
        <v>403</v>
      </c>
      <c r="G2177" s="450" t="s">
        <v>404</v>
      </c>
      <c r="H2177" s="450">
        <v>20</v>
      </c>
      <c r="I2177" s="450" t="s">
        <v>840</v>
      </c>
      <c r="J2177" s="459">
        <v>60</v>
      </c>
      <c r="K2177" s="460">
        <v>1200</v>
      </c>
      <c r="L2177" s="463" t="s">
        <v>47</v>
      </c>
      <c r="M2177" s="463"/>
      <c r="N2177" s="463"/>
      <c r="O2177" s="462"/>
    </row>
    <row r="2178" hidden="1" customHeight="1" spans="1:15">
      <c r="A2178" s="446">
        <v>2027</v>
      </c>
      <c r="B2178" s="446" t="s">
        <v>346</v>
      </c>
      <c r="C2178" s="446" t="s">
        <v>700</v>
      </c>
      <c r="D2178" s="446" t="s">
        <v>701</v>
      </c>
      <c r="E2178" s="450" t="s">
        <v>2337</v>
      </c>
      <c r="F2178" s="449" t="s">
        <v>403</v>
      </c>
      <c r="G2178" s="450" t="s">
        <v>404</v>
      </c>
      <c r="H2178" s="450">
        <v>10</v>
      </c>
      <c r="I2178" s="450" t="s">
        <v>840</v>
      </c>
      <c r="J2178" s="459">
        <v>24.2</v>
      </c>
      <c r="K2178" s="460">
        <v>242</v>
      </c>
      <c r="L2178" s="463" t="s">
        <v>47</v>
      </c>
      <c r="M2178" s="463"/>
      <c r="N2178" s="463"/>
      <c r="O2178" s="462"/>
    </row>
    <row r="2179" hidden="1" customHeight="1" spans="1:15">
      <c r="A2179" s="446">
        <v>2028</v>
      </c>
      <c r="B2179" s="446" t="s">
        <v>346</v>
      </c>
      <c r="C2179" s="446" t="s">
        <v>700</v>
      </c>
      <c r="D2179" s="446" t="s">
        <v>701</v>
      </c>
      <c r="E2179" s="450" t="s">
        <v>2338</v>
      </c>
      <c r="F2179" s="449" t="s">
        <v>403</v>
      </c>
      <c r="G2179" s="450" t="s">
        <v>404</v>
      </c>
      <c r="H2179" s="450">
        <v>10</v>
      </c>
      <c r="I2179" s="450" t="s">
        <v>703</v>
      </c>
      <c r="J2179" s="459">
        <v>70</v>
      </c>
      <c r="K2179" s="460">
        <v>700</v>
      </c>
      <c r="L2179" s="463" t="s">
        <v>47</v>
      </c>
      <c r="M2179" s="463"/>
      <c r="N2179" s="463"/>
      <c r="O2179" s="462"/>
    </row>
    <row r="2180" hidden="1" customHeight="1" spans="1:15">
      <c r="A2180" s="446">
        <v>2029</v>
      </c>
      <c r="B2180" s="446" t="s">
        <v>346</v>
      </c>
      <c r="C2180" s="446" t="s">
        <v>700</v>
      </c>
      <c r="D2180" s="446" t="s">
        <v>701</v>
      </c>
      <c r="E2180" s="450" t="s">
        <v>2339</v>
      </c>
      <c r="F2180" s="449" t="s">
        <v>403</v>
      </c>
      <c r="G2180" s="450" t="s">
        <v>404</v>
      </c>
      <c r="H2180" s="450">
        <v>10</v>
      </c>
      <c r="I2180" s="450" t="s">
        <v>840</v>
      </c>
      <c r="J2180" s="459">
        <v>48</v>
      </c>
      <c r="K2180" s="460">
        <v>480</v>
      </c>
      <c r="L2180" s="463" t="s">
        <v>47</v>
      </c>
      <c r="M2180" s="463"/>
      <c r="N2180" s="463"/>
      <c r="O2180" s="462"/>
    </row>
    <row r="2181" hidden="1" customHeight="1" spans="1:15">
      <c r="A2181" s="446">
        <v>2030</v>
      </c>
      <c r="B2181" s="446" t="s">
        <v>346</v>
      </c>
      <c r="C2181" s="446" t="s">
        <v>700</v>
      </c>
      <c r="D2181" s="446" t="s">
        <v>701</v>
      </c>
      <c r="E2181" s="450" t="s">
        <v>2340</v>
      </c>
      <c r="F2181" s="449" t="s">
        <v>403</v>
      </c>
      <c r="G2181" s="450" t="s">
        <v>404</v>
      </c>
      <c r="H2181" s="450">
        <v>10</v>
      </c>
      <c r="I2181" s="450" t="s">
        <v>840</v>
      </c>
      <c r="J2181" s="459">
        <v>35</v>
      </c>
      <c r="K2181" s="460">
        <v>350</v>
      </c>
      <c r="L2181" s="463" t="s">
        <v>47</v>
      </c>
      <c r="M2181" s="463"/>
      <c r="N2181" s="463"/>
      <c r="O2181" s="462"/>
    </row>
    <row r="2182" hidden="1" customHeight="1" spans="1:15">
      <c r="A2182" s="446">
        <v>2031</v>
      </c>
      <c r="B2182" s="446" t="s">
        <v>346</v>
      </c>
      <c r="C2182" s="446" t="s">
        <v>700</v>
      </c>
      <c r="D2182" s="446" t="s">
        <v>701</v>
      </c>
      <c r="E2182" s="450" t="s">
        <v>2341</v>
      </c>
      <c r="F2182" s="449" t="s">
        <v>403</v>
      </c>
      <c r="G2182" s="450" t="s">
        <v>404</v>
      </c>
      <c r="H2182" s="450">
        <v>10</v>
      </c>
      <c r="I2182" s="450" t="s">
        <v>703</v>
      </c>
      <c r="J2182" s="459">
        <v>350</v>
      </c>
      <c r="K2182" s="460">
        <v>3500</v>
      </c>
      <c r="L2182" s="463" t="s">
        <v>47</v>
      </c>
      <c r="M2182" s="463"/>
      <c r="N2182" s="463"/>
      <c r="O2182" s="462"/>
    </row>
    <row r="2183" hidden="1" customHeight="1" spans="1:15">
      <c r="A2183" s="446">
        <v>2032</v>
      </c>
      <c r="B2183" s="446" t="s">
        <v>346</v>
      </c>
      <c r="C2183" s="446" t="s">
        <v>700</v>
      </c>
      <c r="D2183" s="446" t="s">
        <v>701</v>
      </c>
      <c r="E2183" s="450" t="s">
        <v>2342</v>
      </c>
      <c r="F2183" s="449" t="s">
        <v>403</v>
      </c>
      <c r="G2183" s="450" t="s">
        <v>404</v>
      </c>
      <c r="H2183" s="450">
        <v>6</v>
      </c>
      <c r="I2183" s="450" t="s">
        <v>703</v>
      </c>
      <c r="J2183" s="459">
        <v>350</v>
      </c>
      <c r="K2183" s="460">
        <v>2100</v>
      </c>
      <c r="L2183" s="463" t="s">
        <v>47</v>
      </c>
      <c r="M2183" s="463"/>
      <c r="N2183" s="463"/>
      <c r="O2183" s="462"/>
    </row>
    <row r="2184" hidden="1" customHeight="1" spans="1:15">
      <c r="A2184" s="446">
        <v>2033</v>
      </c>
      <c r="B2184" s="446" t="s">
        <v>346</v>
      </c>
      <c r="C2184" s="446" t="s">
        <v>700</v>
      </c>
      <c r="D2184" s="446" t="s">
        <v>701</v>
      </c>
      <c r="E2184" s="450" t="s">
        <v>2343</v>
      </c>
      <c r="F2184" s="449" t="s">
        <v>403</v>
      </c>
      <c r="G2184" s="450" t="s">
        <v>404</v>
      </c>
      <c r="H2184" s="450">
        <v>15</v>
      </c>
      <c r="I2184" s="450" t="s">
        <v>1180</v>
      </c>
      <c r="J2184" s="459">
        <v>25</v>
      </c>
      <c r="K2184" s="460">
        <v>375</v>
      </c>
      <c r="L2184" s="463" t="s">
        <v>47</v>
      </c>
      <c r="M2184" s="463"/>
      <c r="N2184" s="463"/>
      <c r="O2184" s="462"/>
    </row>
    <row r="2185" hidden="1" customHeight="1" spans="1:15">
      <c r="A2185" s="446">
        <v>2034</v>
      </c>
      <c r="B2185" s="446" t="s">
        <v>346</v>
      </c>
      <c r="C2185" s="446" t="s">
        <v>700</v>
      </c>
      <c r="D2185" s="446" t="s">
        <v>701</v>
      </c>
      <c r="E2185" s="450" t="s">
        <v>2344</v>
      </c>
      <c r="F2185" s="449" t="s">
        <v>403</v>
      </c>
      <c r="G2185" s="450" t="s">
        <v>404</v>
      </c>
      <c r="H2185" s="450">
        <v>15</v>
      </c>
      <c r="I2185" s="450" t="s">
        <v>1180</v>
      </c>
      <c r="J2185" s="459">
        <v>45</v>
      </c>
      <c r="K2185" s="460">
        <v>675</v>
      </c>
      <c r="L2185" s="463" t="s">
        <v>47</v>
      </c>
      <c r="M2185" s="463"/>
      <c r="N2185" s="463"/>
      <c r="O2185" s="462"/>
    </row>
    <row r="2186" hidden="1" customHeight="1" spans="1:15">
      <c r="A2186" s="446">
        <v>2035</v>
      </c>
      <c r="B2186" s="446" t="s">
        <v>346</v>
      </c>
      <c r="C2186" s="446" t="s">
        <v>700</v>
      </c>
      <c r="D2186" s="446" t="s">
        <v>701</v>
      </c>
      <c r="E2186" s="450" t="s">
        <v>2345</v>
      </c>
      <c r="F2186" s="449" t="s">
        <v>403</v>
      </c>
      <c r="G2186" s="450" t="s">
        <v>404</v>
      </c>
      <c r="H2186" s="450">
        <v>15</v>
      </c>
      <c r="I2186" s="450" t="s">
        <v>840</v>
      </c>
      <c r="J2186" s="459">
        <v>15</v>
      </c>
      <c r="K2186" s="460">
        <v>225</v>
      </c>
      <c r="L2186" s="463" t="s">
        <v>47</v>
      </c>
      <c r="M2186" s="463"/>
      <c r="N2186" s="463"/>
      <c r="O2186" s="462"/>
    </row>
    <row r="2187" hidden="1" customHeight="1" spans="1:15">
      <c r="A2187" s="446">
        <v>2036</v>
      </c>
      <c r="B2187" s="446" t="s">
        <v>346</v>
      </c>
      <c r="C2187" s="446" t="s">
        <v>700</v>
      </c>
      <c r="D2187" s="446" t="s">
        <v>701</v>
      </c>
      <c r="E2187" s="450" t="s">
        <v>2345</v>
      </c>
      <c r="F2187" s="449" t="s">
        <v>403</v>
      </c>
      <c r="G2187" s="450" t="s">
        <v>404</v>
      </c>
      <c r="H2187" s="450">
        <v>15</v>
      </c>
      <c r="I2187" s="450" t="s">
        <v>703</v>
      </c>
      <c r="J2187" s="459">
        <v>45</v>
      </c>
      <c r="K2187" s="460">
        <v>675</v>
      </c>
      <c r="L2187" s="463" t="s">
        <v>47</v>
      </c>
      <c r="M2187" s="463"/>
      <c r="N2187" s="463"/>
      <c r="O2187" s="462"/>
    </row>
    <row r="2188" hidden="1" customHeight="1" spans="1:15">
      <c r="A2188" s="446">
        <v>2037</v>
      </c>
      <c r="B2188" s="446" t="s">
        <v>346</v>
      </c>
      <c r="C2188" s="446" t="s">
        <v>700</v>
      </c>
      <c r="D2188" s="446" t="s">
        <v>701</v>
      </c>
      <c r="E2188" s="450" t="s">
        <v>2346</v>
      </c>
      <c r="F2188" s="449" t="s">
        <v>403</v>
      </c>
      <c r="G2188" s="450" t="s">
        <v>404</v>
      </c>
      <c r="H2188" s="450">
        <v>12</v>
      </c>
      <c r="I2188" s="450" t="s">
        <v>711</v>
      </c>
      <c r="J2188" s="459">
        <v>2950</v>
      </c>
      <c r="K2188" s="460">
        <v>35400</v>
      </c>
      <c r="L2188" s="463" t="s">
        <v>47</v>
      </c>
      <c r="M2188" s="463"/>
      <c r="N2188" s="463"/>
      <c r="O2188" s="462"/>
    </row>
    <row r="2189" hidden="1" customHeight="1" spans="1:15">
      <c r="A2189" s="446">
        <v>2038</v>
      </c>
      <c r="B2189" s="446" t="s">
        <v>346</v>
      </c>
      <c r="C2189" s="446" t="s">
        <v>700</v>
      </c>
      <c r="D2189" s="446" t="s">
        <v>701</v>
      </c>
      <c r="E2189" s="450" t="s">
        <v>2347</v>
      </c>
      <c r="F2189" s="449" t="s">
        <v>403</v>
      </c>
      <c r="G2189" s="450" t="s">
        <v>404</v>
      </c>
      <c r="H2189" s="450">
        <v>12</v>
      </c>
      <c r="I2189" s="450" t="s">
        <v>840</v>
      </c>
      <c r="J2189" s="459">
        <v>265</v>
      </c>
      <c r="K2189" s="460">
        <v>3180</v>
      </c>
      <c r="L2189" s="463" t="s">
        <v>47</v>
      </c>
      <c r="M2189" s="463"/>
      <c r="N2189" s="463"/>
      <c r="O2189" s="462"/>
    </row>
    <row r="2190" hidden="1" customHeight="1" spans="1:15">
      <c r="A2190" s="446">
        <v>2039</v>
      </c>
      <c r="B2190" s="446" t="s">
        <v>346</v>
      </c>
      <c r="C2190" s="446" t="s">
        <v>700</v>
      </c>
      <c r="D2190" s="446" t="s">
        <v>701</v>
      </c>
      <c r="E2190" s="450" t="s">
        <v>2348</v>
      </c>
      <c r="F2190" s="449" t="s">
        <v>403</v>
      </c>
      <c r="G2190" s="450" t="s">
        <v>404</v>
      </c>
      <c r="H2190" s="450">
        <v>12</v>
      </c>
      <c r="I2190" s="450" t="s">
        <v>840</v>
      </c>
      <c r="J2190" s="459">
        <v>49.5</v>
      </c>
      <c r="K2190" s="460">
        <v>594</v>
      </c>
      <c r="L2190" s="463" t="s">
        <v>47</v>
      </c>
      <c r="M2190" s="463"/>
      <c r="N2190" s="463"/>
      <c r="O2190" s="462"/>
    </row>
    <row r="2191" hidden="1" customHeight="1" spans="1:15">
      <c r="A2191" s="446">
        <v>2040</v>
      </c>
      <c r="B2191" s="446" t="s">
        <v>346</v>
      </c>
      <c r="C2191" s="446" t="s">
        <v>700</v>
      </c>
      <c r="D2191" s="446" t="s">
        <v>701</v>
      </c>
      <c r="E2191" s="450" t="s">
        <v>2349</v>
      </c>
      <c r="F2191" s="449" t="s">
        <v>403</v>
      </c>
      <c r="G2191" s="450" t="s">
        <v>404</v>
      </c>
      <c r="H2191" s="450">
        <v>6</v>
      </c>
      <c r="I2191" s="450" t="s">
        <v>840</v>
      </c>
      <c r="J2191" s="459">
        <v>30</v>
      </c>
      <c r="K2191" s="460">
        <v>180</v>
      </c>
      <c r="L2191" s="463" t="s">
        <v>47</v>
      </c>
      <c r="M2191" s="463"/>
      <c r="N2191" s="463"/>
      <c r="O2191" s="462"/>
    </row>
    <row r="2192" hidden="1" customHeight="1" spans="1:15">
      <c r="A2192" s="446">
        <v>2041</v>
      </c>
      <c r="B2192" s="446" t="s">
        <v>346</v>
      </c>
      <c r="C2192" s="446" t="s">
        <v>700</v>
      </c>
      <c r="D2192" s="446" t="s">
        <v>701</v>
      </c>
      <c r="E2192" s="450" t="s">
        <v>2350</v>
      </c>
      <c r="F2192" s="449" t="s">
        <v>403</v>
      </c>
      <c r="G2192" s="450" t="s">
        <v>404</v>
      </c>
      <c r="H2192" s="450">
        <v>10</v>
      </c>
      <c r="I2192" s="450" t="s">
        <v>840</v>
      </c>
      <c r="J2192" s="459">
        <v>45</v>
      </c>
      <c r="K2192" s="460">
        <v>450</v>
      </c>
      <c r="L2192" s="463" t="s">
        <v>47</v>
      </c>
      <c r="M2192" s="463"/>
      <c r="N2192" s="463"/>
      <c r="O2192" s="462"/>
    </row>
    <row r="2193" hidden="1" customHeight="1" spans="1:15">
      <c r="A2193" s="446">
        <v>2042</v>
      </c>
      <c r="B2193" s="446" t="s">
        <v>346</v>
      </c>
      <c r="C2193" s="446" t="s">
        <v>700</v>
      </c>
      <c r="D2193" s="446" t="s">
        <v>701</v>
      </c>
      <c r="E2193" s="450" t="s">
        <v>2351</v>
      </c>
      <c r="F2193" s="449" t="s">
        <v>403</v>
      </c>
      <c r="G2193" s="450" t="s">
        <v>404</v>
      </c>
      <c r="H2193" s="450">
        <v>10</v>
      </c>
      <c r="I2193" s="450" t="s">
        <v>840</v>
      </c>
      <c r="J2193" s="459">
        <v>20</v>
      </c>
      <c r="K2193" s="460">
        <v>200</v>
      </c>
      <c r="L2193" s="463" t="s">
        <v>47</v>
      </c>
      <c r="M2193" s="463"/>
      <c r="N2193" s="463"/>
      <c r="O2193" s="462"/>
    </row>
    <row r="2194" hidden="1" customHeight="1" spans="1:15">
      <c r="A2194" s="446">
        <v>2043</v>
      </c>
      <c r="B2194" s="446" t="s">
        <v>346</v>
      </c>
      <c r="C2194" s="446" t="s">
        <v>700</v>
      </c>
      <c r="D2194" s="446" t="s">
        <v>701</v>
      </c>
      <c r="E2194" s="450" t="s">
        <v>2352</v>
      </c>
      <c r="F2194" s="449" t="s">
        <v>403</v>
      </c>
      <c r="G2194" s="450" t="s">
        <v>404</v>
      </c>
      <c r="H2194" s="450">
        <v>12</v>
      </c>
      <c r="I2194" s="450" t="s">
        <v>238</v>
      </c>
      <c r="J2194" s="459">
        <v>5</v>
      </c>
      <c r="K2194" s="460">
        <v>60</v>
      </c>
      <c r="L2194" s="463" t="s">
        <v>47</v>
      </c>
      <c r="M2194" s="463"/>
      <c r="N2194" s="463"/>
      <c r="O2194" s="462"/>
    </row>
    <row r="2195" hidden="1" customHeight="1" spans="1:15">
      <c r="A2195" s="446">
        <v>2044</v>
      </c>
      <c r="B2195" s="446" t="s">
        <v>346</v>
      </c>
      <c r="C2195" s="446" t="s">
        <v>700</v>
      </c>
      <c r="D2195" s="446" t="s">
        <v>701</v>
      </c>
      <c r="E2195" s="450" t="s">
        <v>2353</v>
      </c>
      <c r="F2195" s="449" t="s">
        <v>403</v>
      </c>
      <c r="G2195" s="450" t="s">
        <v>404</v>
      </c>
      <c r="H2195" s="450">
        <v>10</v>
      </c>
      <c r="I2195" s="450" t="s">
        <v>840</v>
      </c>
      <c r="J2195" s="459">
        <v>45</v>
      </c>
      <c r="K2195" s="460">
        <v>450</v>
      </c>
      <c r="L2195" s="463" t="s">
        <v>47</v>
      </c>
      <c r="M2195" s="463"/>
      <c r="N2195" s="463"/>
      <c r="O2195" s="462"/>
    </row>
    <row r="2196" hidden="1" customHeight="1" spans="1:15">
      <c r="A2196" s="446">
        <v>2045</v>
      </c>
      <c r="B2196" s="446" t="s">
        <v>346</v>
      </c>
      <c r="C2196" s="446" t="s">
        <v>700</v>
      </c>
      <c r="D2196" s="446" t="s">
        <v>701</v>
      </c>
      <c r="E2196" s="450" t="s">
        <v>2354</v>
      </c>
      <c r="F2196" s="449" t="s">
        <v>403</v>
      </c>
      <c r="G2196" s="450" t="s">
        <v>404</v>
      </c>
      <c r="H2196" s="450">
        <v>10</v>
      </c>
      <c r="I2196" s="450" t="s">
        <v>840</v>
      </c>
      <c r="J2196" s="459">
        <v>24</v>
      </c>
      <c r="K2196" s="460">
        <v>240</v>
      </c>
      <c r="L2196" s="463" t="s">
        <v>47</v>
      </c>
      <c r="M2196" s="463"/>
      <c r="N2196" s="463"/>
      <c r="O2196" s="462"/>
    </row>
    <row r="2197" hidden="1" customHeight="1" spans="1:15">
      <c r="A2197" s="446">
        <v>2046</v>
      </c>
      <c r="B2197" s="446" t="s">
        <v>346</v>
      </c>
      <c r="C2197" s="446" t="s">
        <v>700</v>
      </c>
      <c r="D2197" s="446" t="s">
        <v>701</v>
      </c>
      <c r="E2197" s="450" t="s">
        <v>2355</v>
      </c>
      <c r="F2197" s="449" t="s">
        <v>403</v>
      </c>
      <c r="G2197" s="450" t="s">
        <v>404</v>
      </c>
      <c r="H2197" s="450">
        <v>10</v>
      </c>
      <c r="I2197" s="450" t="s">
        <v>840</v>
      </c>
      <c r="J2197" s="459">
        <v>57.2</v>
      </c>
      <c r="K2197" s="460">
        <v>572</v>
      </c>
      <c r="L2197" s="463" t="s">
        <v>47</v>
      </c>
      <c r="M2197" s="463"/>
      <c r="N2197" s="463"/>
      <c r="O2197" s="462"/>
    </row>
    <row r="2198" hidden="1" customHeight="1" spans="1:15">
      <c r="A2198" s="446">
        <v>2047</v>
      </c>
      <c r="B2198" s="446" t="s">
        <v>346</v>
      </c>
      <c r="C2198" s="446" t="s">
        <v>700</v>
      </c>
      <c r="D2198" s="446" t="s">
        <v>701</v>
      </c>
      <c r="E2198" s="450" t="s">
        <v>2356</v>
      </c>
      <c r="F2198" s="449" t="s">
        <v>403</v>
      </c>
      <c r="G2198" s="450" t="s">
        <v>404</v>
      </c>
      <c r="H2198" s="450">
        <v>10</v>
      </c>
      <c r="I2198" s="450" t="s">
        <v>703</v>
      </c>
      <c r="J2198" s="459">
        <v>150</v>
      </c>
      <c r="K2198" s="460">
        <v>1500</v>
      </c>
      <c r="L2198" s="463" t="s">
        <v>47</v>
      </c>
      <c r="M2198" s="463"/>
      <c r="N2198" s="463"/>
      <c r="O2198" s="462"/>
    </row>
    <row r="2199" hidden="1" customHeight="1" spans="1:15">
      <c r="A2199" s="446">
        <v>2048</v>
      </c>
      <c r="B2199" s="446" t="s">
        <v>346</v>
      </c>
      <c r="C2199" s="446" t="s">
        <v>700</v>
      </c>
      <c r="D2199" s="446" t="s">
        <v>701</v>
      </c>
      <c r="E2199" s="450" t="s">
        <v>2357</v>
      </c>
      <c r="F2199" s="449" t="s">
        <v>403</v>
      </c>
      <c r="G2199" s="450" t="s">
        <v>404</v>
      </c>
      <c r="H2199" s="450">
        <v>15</v>
      </c>
      <c r="I2199" s="450" t="s">
        <v>711</v>
      </c>
      <c r="J2199" s="459">
        <v>900</v>
      </c>
      <c r="K2199" s="460">
        <v>13500</v>
      </c>
      <c r="L2199" s="463" t="s">
        <v>47</v>
      </c>
      <c r="M2199" s="463"/>
      <c r="N2199" s="463"/>
      <c r="O2199" s="462"/>
    </row>
    <row r="2200" hidden="1" customHeight="1" spans="1:15">
      <c r="A2200" s="446">
        <v>2049</v>
      </c>
      <c r="B2200" s="446" t="s">
        <v>346</v>
      </c>
      <c r="C2200" s="446" t="s">
        <v>700</v>
      </c>
      <c r="D2200" s="446" t="s">
        <v>701</v>
      </c>
      <c r="E2200" s="450" t="s">
        <v>2358</v>
      </c>
      <c r="F2200" s="449" t="s">
        <v>403</v>
      </c>
      <c r="G2200" s="450" t="s">
        <v>404</v>
      </c>
      <c r="H2200" s="450">
        <v>10</v>
      </c>
      <c r="I2200" s="450" t="s">
        <v>711</v>
      </c>
      <c r="J2200" s="459">
        <v>600</v>
      </c>
      <c r="K2200" s="460">
        <v>6000</v>
      </c>
      <c r="L2200" s="463" t="s">
        <v>47</v>
      </c>
      <c r="M2200" s="463"/>
      <c r="N2200" s="463"/>
      <c r="O2200" s="462"/>
    </row>
    <row r="2201" hidden="1" customHeight="1" spans="1:15">
      <c r="A2201" s="446">
        <v>2050</v>
      </c>
      <c r="B2201" s="446" t="s">
        <v>346</v>
      </c>
      <c r="C2201" s="446" t="s">
        <v>700</v>
      </c>
      <c r="D2201" s="446" t="s">
        <v>701</v>
      </c>
      <c r="E2201" s="450" t="s">
        <v>2359</v>
      </c>
      <c r="F2201" s="449" t="s">
        <v>403</v>
      </c>
      <c r="G2201" s="450" t="s">
        <v>404</v>
      </c>
      <c r="H2201" s="450">
        <v>10</v>
      </c>
      <c r="I2201" s="450" t="s">
        <v>840</v>
      </c>
      <c r="J2201" s="459">
        <v>825</v>
      </c>
      <c r="K2201" s="460">
        <v>8250</v>
      </c>
      <c r="L2201" s="463" t="s">
        <v>47</v>
      </c>
      <c r="M2201" s="463"/>
      <c r="N2201" s="463"/>
      <c r="O2201" s="462"/>
    </row>
    <row r="2202" hidden="1" customHeight="1" spans="1:15">
      <c r="A2202" s="446">
        <v>2051</v>
      </c>
      <c r="B2202" s="446" t="s">
        <v>346</v>
      </c>
      <c r="C2202" s="446" t="s">
        <v>700</v>
      </c>
      <c r="D2202" s="446" t="s">
        <v>701</v>
      </c>
      <c r="E2202" s="450" t="s">
        <v>2359</v>
      </c>
      <c r="F2202" s="449" t="s">
        <v>403</v>
      </c>
      <c r="G2202" s="450" t="s">
        <v>404</v>
      </c>
      <c r="H2202" s="450">
        <v>10</v>
      </c>
      <c r="I2202" s="450" t="s">
        <v>840</v>
      </c>
      <c r="J2202" s="459">
        <v>104</v>
      </c>
      <c r="K2202" s="460">
        <v>1040</v>
      </c>
      <c r="L2202" s="463" t="s">
        <v>47</v>
      </c>
      <c r="M2202" s="463"/>
      <c r="N2202" s="463"/>
      <c r="O2202" s="462"/>
    </row>
    <row r="2203" hidden="1" customHeight="1" spans="1:15">
      <c r="A2203" s="446">
        <v>2052</v>
      </c>
      <c r="B2203" s="446" t="s">
        <v>346</v>
      </c>
      <c r="C2203" s="446" t="s">
        <v>700</v>
      </c>
      <c r="D2203" s="446" t="s">
        <v>701</v>
      </c>
      <c r="E2203" s="450" t="s">
        <v>2360</v>
      </c>
      <c r="F2203" s="449" t="s">
        <v>403</v>
      </c>
      <c r="G2203" s="450" t="s">
        <v>404</v>
      </c>
      <c r="H2203" s="450">
        <v>8</v>
      </c>
      <c r="I2203" s="450" t="s">
        <v>840</v>
      </c>
      <c r="J2203" s="459">
        <v>58</v>
      </c>
      <c r="K2203" s="460">
        <v>464</v>
      </c>
      <c r="L2203" s="463" t="s">
        <v>47</v>
      </c>
      <c r="M2203" s="463"/>
      <c r="N2203" s="463"/>
      <c r="O2203" s="462"/>
    </row>
    <row r="2204" hidden="1" customHeight="1" spans="1:15">
      <c r="A2204" s="446">
        <v>2053</v>
      </c>
      <c r="B2204" s="446" t="s">
        <v>346</v>
      </c>
      <c r="C2204" s="446" t="s">
        <v>700</v>
      </c>
      <c r="D2204" s="446" t="s">
        <v>701</v>
      </c>
      <c r="E2204" s="450" t="s">
        <v>2361</v>
      </c>
      <c r="F2204" s="449" t="s">
        <v>403</v>
      </c>
      <c r="G2204" s="450" t="s">
        <v>404</v>
      </c>
      <c r="H2204" s="450">
        <v>8</v>
      </c>
      <c r="I2204" s="450" t="s">
        <v>711</v>
      </c>
      <c r="J2204" s="459">
        <v>700</v>
      </c>
      <c r="K2204" s="460">
        <v>5600</v>
      </c>
      <c r="L2204" s="463" t="s">
        <v>47</v>
      </c>
      <c r="M2204" s="463"/>
      <c r="N2204" s="463"/>
      <c r="O2204" s="462"/>
    </row>
    <row r="2205" hidden="1" customHeight="1" spans="1:15">
      <c r="A2205" s="446">
        <v>2054</v>
      </c>
      <c r="B2205" s="446" t="s">
        <v>346</v>
      </c>
      <c r="C2205" s="446" t="s">
        <v>700</v>
      </c>
      <c r="D2205" s="446" t="s">
        <v>701</v>
      </c>
      <c r="E2205" s="450" t="s">
        <v>2362</v>
      </c>
      <c r="F2205" s="449" t="s">
        <v>403</v>
      </c>
      <c r="G2205" s="450" t="s">
        <v>404</v>
      </c>
      <c r="H2205" s="450">
        <v>8</v>
      </c>
      <c r="I2205" s="450" t="s">
        <v>840</v>
      </c>
      <c r="J2205" s="459">
        <v>30</v>
      </c>
      <c r="K2205" s="460">
        <v>240</v>
      </c>
      <c r="L2205" s="463" t="s">
        <v>47</v>
      </c>
      <c r="M2205" s="463"/>
      <c r="N2205" s="463"/>
      <c r="O2205" s="462"/>
    </row>
    <row r="2206" hidden="1" customHeight="1" spans="1:15">
      <c r="A2206" s="446">
        <v>2055</v>
      </c>
      <c r="B2206" s="446" t="s">
        <v>346</v>
      </c>
      <c r="C2206" s="446" t="s">
        <v>700</v>
      </c>
      <c r="D2206" s="446" t="s">
        <v>701</v>
      </c>
      <c r="E2206" s="450" t="s">
        <v>2363</v>
      </c>
      <c r="F2206" s="449" t="s">
        <v>403</v>
      </c>
      <c r="G2206" s="450" t="s">
        <v>404</v>
      </c>
      <c r="H2206" s="450">
        <v>8</v>
      </c>
      <c r="I2206" s="450" t="s">
        <v>1064</v>
      </c>
      <c r="J2206" s="459">
        <v>130</v>
      </c>
      <c r="K2206" s="460">
        <v>1040</v>
      </c>
      <c r="L2206" s="463" t="s">
        <v>47</v>
      </c>
      <c r="M2206" s="463"/>
      <c r="N2206" s="463"/>
      <c r="O2206" s="462"/>
    </row>
    <row r="2207" hidden="1" customHeight="1" spans="1:15">
      <c r="A2207" s="446">
        <v>2056</v>
      </c>
      <c r="B2207" s="446" t="s">
        <v>346</v>
      </c>
      <c r="C2207" s="446" t="s">
        <v>700</v>
      </c>
      <c r="D2207" s="446" t="s">
        <v>701</v>
      </c>
      <c r="E2207" s="450" t="s">
        <v>2364</v>
      </c>
      <c r="F2207" s="449" t="s">
        <v>403</v>
      </c>
      <c r="G2207" s="450" t="s">
        <v>404</v>
      </c>
      <c r="H2207" s="450">
        <v>8</v>
      </c>
      <c r="I2207" s="450" t="s">
        <v>840</v>
      </c>
      <c r="J2207" s="459">
        <v>70</v>
      </c>
      <c r="K2207" s="460">
        <v>560</v>
      </c>
      <c r="L2207" s="463" t="s">
        <v>47</v>
      </c>
      <c r="M2207" s="463"/>
      <c r="N2207" s="463"/>
      <c r="O2207" s="462"/>
    </row>
    <row r="2208" hidden="1" customHeight="1" spans="1:15">
      <c r="A2208" s="446">
        <v>2057</v>
      </c>
      <c r="B2208" s="446" t="s">
        <v>346</v>
      </c>
      <c r="C2208" s="446" t="s">
        <v>700</v>
      </c>
      <c r="D2208" s="446" t="s">
        <v>701</v>
      </c>
      <c r="E2208" s="450" t="s">
        <v>2365</v>
      </c>
      <c r="F2208" s="449" t="s">
        <v>403</v>
      </c>
      <c r="G2208" s="450" t="s">
        <v>404</v>
      </c>
      <c r="H2208" s="450">
        <v>8</v>
      </c>
      <c r="I2208" s="450" t="s">
        <v>840</v>
      </c>
      <c r="J2208" s="459">
        <v>230</v>
      </c>
      <c r="K2208" s="460">
        <v>1840</v>
      </c>
      <c r="L2208" s="463" t="s">
        <v>47</v>
      </c>
      <c r="M2208" s="463"/>
      <c r="N2208" s="463"/>
      <c r="O2208" s="462"/>
    </row>
    <row r="2209" hidden="1" customHeight="1" spans="1:15">
      <c r="A2209" s="446">
        <v>2058</v>
      </c>
      <c r="B2209" s="446" t="s">
        <v>346</v>
      </c>
      <c r="C2209" s="446" t="s">
        <v>700</v>
      </c>
      <c r="D2209" s="446" t="s">
        <v>701</v>
      </c>
      <c r="E2209" s="450" t="s">
        <v>2366</v>
      </c>
      <c r="F2209" s="449" t="s">
        <v>403</v>
      </c>
      <c r="G2209" s="450" t="s">
        <v>404</v>
      </c>
      <c r="H2209" s="450">
        <v>8</v>
      </c>
      <c r="I2209" s="450" t="s">
        <v>840</v>
      </c>
      <c r="J2209" s="459">
        <v>245</v>
      </c>
      <c r="K2209" s="460">
        <v>1960</v>
      </c>
      <c r="L2209" s="463" t="s">
        <v>47</v>
      </c>
      <c r="M2209" s="463"/>
      <c r="N2209" s="463"/>
      <c r="O2209" s="462"/>
    </row>
    <row r="2210" hidden="1" customHeight="1" spans="1:15">
      <c r="A2210" s="446">
        <v>2059</v>
      </c>
      <c r="B2210" s="446" t="s">
        <v>346</v>
      </c>
      <c r="C2210" s="446" t="s">
        <v>700</v>
      </c>
      <c r="D2210" s="446" t="s">
        <v>701</v>
      </c>
      <c r="E2210" s="450" t="s">
        <v>2367</v>
      </c>
      <c r="F2210" s="449" t="s">
        <v>403</v>
      </c>
      <c r="G2210" s="450" t="s">
        <v>404</v>
      </c>
      <c r="H2210" s="450">
        <v>8</v>
      </c>
      <c r="I2210" s="450" t="s">
        <v>840</v>
      </c>
      <c r="J2210" s="459">
        <v>50</v>
      </c>
      <c r="K2210" s="460">
        <v>400</v>
      </c>
      <c r="L2210" s="463" t="s">
        <v>47</v>
      </c>
      <c r="M2210" s="463"/>
      <c r="N2210" s="463"/>
      <c r="O2210" s="462"/>
    </row>
    <row r="2211" hidden="1" customHeight="1" spans="1:15">
      <c r="A2211" s="446">
        <v>2060</v>
      </c>
      <c r="B2211" s="446" t="s">
        <v>346</v>
      </c>
      <c r="C2211" s="446" t="s">
        <v>700</v>
      </c>
      <c r="D2211" s="446" t="s">
        <v>701</v>
      </c>
      <c r="E2211" s="450" t="s">
        <v>2368</v>
      </c>
      <c r="F2211" s="449" t="s">
        <v>403</v>
      </c>
      <c r="G2211" s="450" t="s">
        <v>404</v>
      </c>
      <c r="H2211" s="450">
        <v>15</v>
      </c>
      <c r="I2211" s="450" t="s">
        <v>840</v>
      </c>
      <c r="J2211" s="459">
        <v>74.8</v>
      </c>
      <c r="K2211" s="460">
        <v>1122</v>
      </c>
      <c r="L2211" s="463" t="s">
        <v>47</v>
      </c>
      <c r="M2211" s="463"/>
      <c r="N2211" s="463"/>
      <c r="O2211" s="462"/>
    </row>
    <row r="2212" hidden="1" customHeight="1" spans="1:15">
      <c r="A2212" s="446">
        <v>2061</v>
      </c>
      <c r="B2212" s="446" t="s">
        <v>346</v>
      </c>
      <c r="C2212" s="446" t="s">
        <v>700</v>
      </c>
      <c r="D2212" s="446" t="s">
        <v>701</v>
      </c>
      <c r="E2212" s="450" t="s">
        <v>2369</v>
      </c>
      <c r="F2212" s="449" t="s">
        <v>403</v>
      </c>
      <c r="G2212" s="450" t="s">
        <v>404</v>
      </c>
      <c r="H2212" s="450">
        <v>6</v>
      </c>
      <c r="I2212" s="450" t="s">
        <v>840</v>
      </c>
      <c r="J2212" s="459">
        <v>74.8</v>
      </c>
      <c r="K2212" s="460">
        <v>448.8</v>
      </c>
      <c r="L2212" s="463" t="s">
        <v>47</v>
      </c>
      <c r="M2212" s="463"/>
      <c r="N2212" s="463"/>
      <c r="O2212" s="462"/>
    </row>
    <row r="2213" hidden="1" customHeight="1" spans="1:15">
      <c r="A2213" s="446">
        <v>2062</v>
      </c>
      <c r="B2213" s="446" t="s">
        <v>346</v>
      </c>
      <c r="C2213" s="446" t="s">
        <v>700</v>
      </c>
      <c r="D2213" s="446" t="s">
        <v>701</v>
      </c>
      <c r="E2213" s="450" t="s">
        <v>2370</v>
      </c>
      <c r="F2213" s="449" t="s">
        <v>403</v>
      </c>
      <c r="G2213" s="450" t="s">
        <v>404</v>
      </c>
      <c r="H2213" s="450">
        <v>15</v>
      </c>
      <c r="I2213" s="450" t="s">
        <v>711</v>
      </c>
      <c r="J2213" s="459">
        <v>420</v>
      </c>
      <c r="K2213" s="460">
        <v>6300</v>
      </c>
      <c r="L2213" s="463" t="s">
        <v>47</v>
      </c>
      <c r="M2213" s="463"/>
      <c r="N2213" s="463"/>
      <c r="O2213" s="462"/>
    </row>
    <row r="2214" hidden="1" customHeight="1" spans="1:15">
      <c r="A2214" s="446">
        <v>2063</v>
      </c>
      <c r="B2214" s="446" t="s">
        <v>346</v>
      </c>
      <c r="C2214" s="446" t="s">
        <v>700</v>
      </c>
      <c r="D2214" s="446" t="s">
        <v>701</v>
      </c>
      <c r="E2214" s="450" t="s">
        <v>2371</v>
      </c>
      <c r="F2214" s="449" t="s">
        <v>403</v>
      </c>
      <c r="G2214" s="450" t="s">
        <v>404</v>
      </c>
      <c r="H2214" s="450">
        <v>15</v>
      </c>
      <c r="I2214" s="450" t="s">
        <v>840</v>
      </c>
      <c r="J2214" s="459">
        <v>135</v>
      </c>
      <c r="K2214" s="460">
        <v>2025</v>
      </c>
      <c r="L2214" s="463" t="s">
        <v>47</v>
      </c>
      <c r="M2214" s="463"/>
      <c r="N2214" s="463"/>
      <c r="O2214" s="462"/>
    </row>
    <row r="2215" hidden="1" customHeight="1" spans="1:15">
      <c r="A2215" s="446">
        <v>2064</v>
      </c>
      <c r="B2215" s="446" t="s">
        <v>346</v>
      </c>
      <c r="C2215" s="446" t="s">
        <v>700</v>
      </c>
      <c r="D2215" s="446" t="s">
        <v>701</v>
      </c>
      <c r="E2215" s="450" t="s">
        <v>2372</v>
      </c>
      <c r="F2215" s="449" t="s">
        <v>403</v>
      </c>
      <c r="G2215" s="450" t="s">
        <v>404</v>
      </c>
      <c r="H2215" s="450">
        <v>15</v>
      </c>
      <c r="I2215" s="450" t="s">
        <v>840</v>
      </c>
      <c r="J2215" s="459">
        <v>265</v>
      </c>
      <c r="K2215" s="460">
        <v>3975</v>
      </c>
      <c r="L2215" s="463" t="s">
        <v>47</v>
      </c>
      <c r="M2215" s="463"/>
      <c r="N2215" s="463"/>
      <c r="O2215" s="462"/>
    </row>
    <row r="2216" hidden="1" customHeight="1" spans="1:15">
      <c r="A2216" s="446">
        <v>2065</v>
      </c>
      <c r="B2216" s="446" t="s">
        <v>346</v>
      </c>
      <c r="C2216" s="446" t="s">
        <v>700</v>
      </c>
      <c r="D2216" s="446" t="s">
        <v>701</v>
      </c>
      <c r="E2216" s="450" t="s">
        <v>2373</v>
      </c>
      <c r="F2216" s="449" t="s">
        <v>403</v>
      </c>
      <c r="G2216" s="450" t="s">
        <v>404</v>
      </c>
      <c r="H2216" s="450">
        <v>15</v>
      </c>
      <c r="I2216" s="450" t="s">
        <v>840</v>
      </c>
      <c r="J2216" s="459">
        <v>22.5</v>
      </c>
      <c r="K2216" s="460">
        <v>337.5</v>
      </c>
      <c r="L2216" s="463" t="s">
        <v>47</v>
      </c>
      <c r="M2216" s="463"/>
      <c r="N2216" s="463"/>
      <c r="O2216" s="462"/>
    </row>
    <row r="2217" hidden="1" customHeight="1" spans="1:15">
      <c r="A2217" s="446">
        <v>2066</v>
      </c>
      <c r="B2217" s="446" t="s">
        <v>346</v>
      </c>
      <c r="C2217" s="446" t="s">
        <v>700</v>
      </c>
      <c r="D2217" s="446" t="s">
        <v>701</v>
      </c>
      <c r="E2217" s="450" t="s">
        <v>2374</v>
      </c>
      <c r="F2217" s="449" t="s">
        <v>403</v>
      </c>
      <c r="G2217" s="450" t="s">
        <v>404</v>
      </c>
      <c r="H2217" s="450">
        <v>15</v>
      </c>
      <c r="I2217" s="450" t="s">
        <v>840</v>
      </c>
      <c r="J2217" s="459">
        <v>85</v>
      </c>
      <c r="K2217" s="460">
        <v>1275</v>
      </c>
      <c r="L2217" s="463" t="s">
        <v>47</v>
      </c>
      <c r="M2217" s="463"/>
      <c r="N2217" s="463"/>
      <c r="O2217" s="462"/>
    </row>
    <row r="2218" hidden="1" customHeight="1" spans="1:15">
      <c r="A2218" s="446">
        <v>2067</v>
      </c>
      <c r="B2218" s="446" t="s">
        <v>346</v>
      </c>
      <c r="C2218" s="446" t="s">
        <v>700</v>
      </c>
      <c r="D2218" s="446" t="s">
        <v>701</v>
      </c>
      <c r="E2218" s="450" t="s">
        <v>2375</v>
      </c>
      <c r="F2218" s="449" t="s">
        <v>403</v>
      </c>
      <c r="G2218" s="450" t="s">
        <v>404</v>
      </c>
      <c r="H2218" s="450">
        <v>6</v>
      </c>
      <c r="I2218" s="450" t="s">
        <v>840</v>
      </c>
      <c r="J2218" s="459">
        <v>30</v>
      </c>
      <c r="K2218" s="460">
        <v>180</v>
      </c>
      <c r="L2218" s="463" t="s">
        <v>47</v>
      </c>
      <c r="M2218" s="463"/>
      <c r="N2218" s="463"/>
      <c r="O2218" s="462"/>
    </row>
    <row r="2219" hidden="1" customHeight="1" spans="1:15">
      <c r="A2219" s="446">
        <v>2068</v>
      </c>
      <c r="B2219" s="446" t="s">
        <v>346</v>
      </c>
      <c r="C2219" s="446" t="s">
        <v>700</v>
      </c>
      <c r="D2219" s="446" t="s">
        <v>701</v>
      </c>
      <c r="E2219" s="450" t="s">
        <v>2376</v>
      </c>
      <c r="F2219" s="449" t="s">
        <v>403</v>
      </c>
      <c r="G2219" s="450" t="s">
        <v>404</v>
      </c>
      <c r="H2219" s="450">
        <v>20</v>
      </c>
      <c r="I2219" s="450" t="s">
        <v>135</v>
      </c>
      <c r="J2219" s="459">
        <v>500</v>
      </c>
      <c r="K2219" s="460">
        <v>10000</v>
      </c>
      <c r="L2219" s="463" t="s">
        <v>47</v>
      </c>
      <c r="M2219" s="463"/>
      <c r="N2219" s="463"/>
      <c r="O2219" s="462"/>
    </row>
    <row r="2220" hidden="1" customHeight="1" spans="1:15">
      <c r="A2220" s="446">
        <v>2069</v>
      </c>
      <c r="B2220" s="446" t="s">
        <v>346</v>
      </c>
      <c r="C2220" s="446" t="s">
        <v>700</v>
      </c>
      <c r="D2220" s="446" t="s">
        <v>701</v>
      </c>
      <c r="E2220" s="450" t="s">
        <v>2377</v>
      </c>
      <c r="F2220" s="449" t="s">
        <v>403</v>
      </c>
      <c r="G2220" s="450" t="s">
        <v>404</v>
      </c>
      <c r="H2220" s="450">
        <v>20</v>
      </c>
      <c r="I2220" s="450" t="s">
        <v>840</v>
      </c>
      <c r="J2220" s="459">
        <v>119</v>
      </c>
      <c r="K2220" s="460">
        <v>2380</v>
      </c>
      <c r="L2220" s="463" t="s">
        <v>47</v>
      </c>
      <c r="M2220" s="463"/>
      <c r="N2220" s="463"/>
      <c r="O2220" s="462"/>
    </row>
    <row r="2221" hidden="1" customHeight="1" spans="1:15">
      <c r="A2221" s="446">
        <v>2070</v>
      </c>
      <c r="B2221" s="446" t="s">
        <v>346</v>
      </c>
      <c r="C2221" s="446" t="s">
        <v>700</v>
      </c>
      <c r="D2221" s="446" t="s">
        <v>701</v>
      </c>
      <c r="E2221" s="450" t="s">
        <v>2378</v>
      </c>
      <c r="F2221" s="449" t="s">
        <v>403</v>
      </c>
      <c r="G2221" s="450" t="s">
        <v>404</v>
      </c>
      <c r="H2221" s="450">
        <v>20</v>
      </c>
      <c r="I2221" s="450" t="s">
        <v>105</v>
      </c>
      <c r="J2221" s="459">
        <v>70</v>
      </c>
      <c r="K2221" s="460">
        <v>1400</v>
      </c>
      <c r="L2221" s="463" t="s">
        <v>47</v>
      </c>
      <c r="M2221" s="463"/>
      <c r="N2221" s="463"/>
      <c r="O2221" s="462"/>
    </row>
    <row r="2222" hidden="1" customHeight="1" spans="1:15">
      <c r="A2222" s="446">
        <v>2071</v>
      </c>
      <c r="B2222" s="446" t="s">
        <v>346</v>
      </c>
      <c r="C2222" s="446" t="s">
        <v>700</v>
      </c>
      <c r="D2222" s="446" t="s">
        <v>701</v>
      </c>
      <c r="E2222" s="450" t="s">
        <v>2379</v>
      </c>
      <c r="F2222" s="449" t="s">
        <v>403</v>
      </c>
      <c r="G2222" s="450" t="s">
        <v>404</v>
      </c>
      <c r="H2222" s="450">
        <v>6</v>
      </c>
      <c r="I2222" s="450" t="s">
        <v>840</v>
      </c>
      <c r="J2222" s="459">
        <v>32</v>
      </c>
      <c r="K2222" s="460">
        <v>192</v>
      </c>
      <c r="L2222" s="463" t="s">
        <v>47</v>
      </c>
      <c r="M2222" s="463"/>
      <c r="N2222" s="463"/>
      <c r="O2222" s="462"/>
    </row>
    <row r="2223" hidden="1" customHeight="1" spans="1:15">
      <c r="A2223" s="446">
        <v>2072</v>
      </c>
      <c r="B2223" s="446" t="s">
        <v>346</v>
      </c>
      <c r="C2223" s="446" t="s">
        <v>700</v>
      </c>
      <c r="D2223" s="446" t="s">
        <v>701</v>
      </c>
      <c r="E2223" s="450" t="s">
        <v>2380</v>
      </c>
      <c r="F2223" s="449" t="s">
        <v>403</v>
      </c>
      <c r="G2223" s="450" t="s">
        <v>404</v>
      </c>
      <c r="H2223" s="450">
        <v>20</v>
      </c>
      <c r="I2223" s="450" t="s">
        <v>840</v>
      </c>
      <c r="J2223" s="459">
        <v>70</v>
      </c>
      <c r="K2223" s="460">
        <v>1400</v>
      </c>
      <c r="L2223" s="463" t="s">
        <v>47</v>
      </c>
      <c r="M2223" s="463"/>
      <c r="N2223" s="463"/>
      <c r="O2223" s="462"/>
    </row>
    <row r="2224" hidden="1" customHeight="1" spans="1:15">
      <c r="A2224" s="446">
        <v>2073</v>
      </c>
      <c r="B2224" s="446" t="s">
        <v>346</v>
      </c>
      <c r="C2224" s="446" t="s">
        <v>700</v>
      </c>
      <c r="D2224" s="446" t="s">
        <v>701</v>
      </c>
      <c r="E2224" s="450" t="s">
        <v>2381</v>
      </c>
      <c r="F2224" s="449" t="s">
        <v>403</v>
      </c>
      <c r="G2224" s="450" t="s">
        <v>404</v>
      </c>
      <c r="H2224" s="450">
        <v>20</v>
      </c>
      <c r="I2224" s="450" t="s">
        <v>840</v>
      </c>
      <c r="J2224" s="459">
        <v>74.8</v>
      </c>
      <c r="K2224" s="460">
        <v>1496</v>
      </c>
      <c r="L2224" s="463" t="s">
        <v>47</v>
      </c>
      <c r="M2224" s="463"/>
      <c r="N2224" s="463"/>
      <c r="O2224" s="462"/>
    </row>
    <row r="2225" hidden="1" customHeight="1" spans="1:15">
      <c r="A2225" s="446">
        <v>2074</v>
      </c>
      <c r="B2225" s="446" t="s">
        <v>346</v>
      </c>
      <c r="C2225" s="446" t="s">
        <v>700</v>
      </c>
      <c r="D2225" s="446" t="s">
        <v>701</v>
      </c>
      <c r="E2225" s="450" t="s">
        <v>2382</v>
      </c>
      <c r="F2225" s="449" t="s">
        <v>403</v>
      </c>
      <c r="G2225" s="450" t="s">
        <v>404</v>
      </c>
      <c r="H2225" s="450">
        <v>20</v>
      </c>
      <c r="I2225" s="450" t="s">
        <v>840</v>
      </c>
      <c r="J2225" s="459">
        <v>85</v>
      </c>
      <c r="K2225" s="460">
        <v>1700</v>
      </c>
      <c r="L2225" s="463" t="s">
        <v>47</v>
      </c>
      <c r="M2225" s="463"/>
      <c r="N2225" s="463"/>
      <c r="O2225" s="462"/>
    </row>
    <row r="2226" hidden="1" customHeight="1" spans="1:15">
      <c r="A2226" s="446">
        <v>2075</v>
      </c>
      <c r="B2226" s="446" t="s">
        <v>346</v>
      </c>
      <c r="C2226" s="446" t="s">
        <v>700</v>
      </c>
      <c r="D2226" s="446" t="s">
        <v>701</v>
      </c>
      <c r="E2226" s="450" t="s">
        <v>2383</v>
      </c>
      <c r="F2226" s="449" t="s">
        <v>403</v>
      </c>
      <c r="G2226" s="450" t="s">
        <v>404</v>
      </c>
      <c r="H2226" s="450">
        <v>20</v>
      </c>
      <c r="I2226" s="450" t="s">
        <v>703</v>
      </c>
      <c r="J2226" s="459">
        <v>350</v>
      </c>
      <c r="K2226" s="460">
        <v>7000</v>
      </c>
      <c r="L2226" s="463" t="s">
        <v>47</v>
      </c>
      <c r="M2226" s="463"/>
      <c r="N2226" s="463"/>
      <c r="O2226" s="462"/>
    </row>
    <row r="2227" hidden="1" customHeight="1" spans="1:15">
      <c r="A2227" s="446">
        <v>2076</v>
      </c>
      <c r="B2227" s="446" t="s">
        <v>346</v>
      </c>
      <c r="C2227" s="446" t="s">
        <v>700</v>
      </c>
      <c r="D2227" s="446" t="s">
        <v>701</v>
      </c>
      <c r="E2227" s="450" t="s">
        <v>2384</v>
      </c>
      <c r="F2227" s="449" t="s">
        <v>403</v>
      </c>
      <c r="G2227" s="450" t="s">
        <v>404</v>
      </c>
      <c r="H2227" s="450">
        <v>10</v>
      </c>
      <c r="I2227" s="450" t="s">
        <v>703</v>
      </c>
      <c r="J2227" s="459">
        <v>350</v>
      </c>
      <c r="K2227" s="460">
        <v>3500</v>
      </c>
      <c r="L2227" s="463" t="s">
        <v>47</v>
      </c>
      <c r="M2227" s="463"/>
      <c r="N2227" s="463"/>
      <c r="O2227" s="462"/>
    </row>
    <row r="2228" hidden="1" customHeight="1" spans="1:15">
      <c r="A2228" s="446">
        <v>2077</v>
      </c>
      <c r="B2228" s="446" t="s">
        <v>346</v>
      </c>
      <c r="C2228" s="446" t="s">
        <v>700</v>
      </c>
      <c r="D2228" s="446" t="s">
        <v>701</v>
      </c>
      <c r="E2228" s="450" t="s">
        <v>2385</v>
      </c>
      <c r="F2228" s="449" t="s">
        <v>403</v>
      </c>
      <c r="G2228" s="450" t="s">
        <v>404</v>
      </c>
      <c r="H2228" s="450">
        <v>10</v>
      </c>
      <c r="I2228" s="450" t="s">
        <v>840</v>
      </c>
      <c r="J2228" s="459">
        <v>65</v>
      </c>
      <c r="K2228" s="460">
        <v>650</v>
      </c>
      <c r="L2228" s="463" t="s">
        <v>47</v>
      </c>
      <c r="M2228" s="463"/>
      <c r="N2228" s="463"/>
      <c r="O2228" s="462"/>
    </row>
    <row r="2229" hidden="1" customHeight="1" spans="1:15">
      <c r="A2229" s="446">
        <v>2078</v>
      </c>
      <c r="B2229" s="446" t="s">
        <v>346</v>
      </c>
      <c r="C2229" s="446" t="s">
        <v>700</v>
      </c>
      <c r="D2229" s="446" t="s">
        <v>701</v>
      </c>
      <c r="E2229" s="450" t="s">
        <v>2386</v>
      </c>
      <c r="F2229" s="449" t="s">
        <v>403</v>
      </c>
      <c r="G2229" s="450" t="s">
        <v>404</v>
      </c>
      <c r="H2229" s="450">
        <v>10</v>
      </c>
      <c r="I2229" s="450" t="s">
        <v>221</v>
      </c>
      <c r="J2229" s="459">
        <v>720</v>
      </c>
      <c r="K2229" s="460">
        <v>7200</v>
      </c>
      <c r="L2229" s="463" t="s">
        <v>47</v>
      </c>
      <c r="M2229" s="463"/>
      <c r="N2229" s="463"/>
      <c r="O2229" s="462"/>
    </row>
    <row r="2230" hidden="1" customHeight="1" spans="1:15">
      <c r="A2230" s="446">
        <v>2079</v>
      </c>
      <c r="B2230" s="446" t="s">
        <v>346</v>
      </c>
      <c r="C2230" s="446" t="s">
        <v>700</v>
      </c>
      <c r="D2230" s="446" t="s">
        <v>701</v>
      </c>
      <c r="E2230" s="450" t="s">
        <v>2387</v>
      </c>
      <c r="F2230" s="449" t="s">
        <v>403</v>
      </c>
      <c r="G2230" s="450" t="s">
        <v>404</v>
      </c>
      <c r="H2230" s="450">
        <v>8</v>
      </c>
      <c r="I2230" s="450" t="s">
        <v>840</v>
      </c>
      <c r="J2230" s="459">
        <v>59.8</v>
      </c>
      <c r="K2230" s="460">
        <v>478.4</v>
      </c>
      <c r="L2230" s="463" t="s">
        <v>47</v>
      </c>
      <c r="M2230" s="463"/>
      <c r="N2230" s="463"/>
      <c r="O2230" s="462"/>
    </row>
    <row r="2231" hidden="1" customHeight="1" spans="1:15">
      <c r="A2231" s="446">
        <v>2080</v>
      </c>
      <c r="B2231" s="446" t="s">
        <v>346</v>
      </c>
      <c r="C2231" s="446" t="s">
        <v>700</v>
      </c>
      <c r="D2231" s="446" t="s">
        <v>701</v>
      </c>
      <c r="E2231" s="450" t="s">
        <v>2388</v>
      </c>
      <c r="F2231" s="449" t="s">
        <v>403</v>
      </c>
      <c r="G2231" s="450" t="s">
        <v>404</v>
      </c>
      <c r="H2231" s="450">
        <v>8</v>
      </c>
      <c r="I2231" s="450" t="s">
        <v>840</v>
      </c>
      <c r="J2231" s="459">
        <v>150</v>
      </c>
      <c r="K2231" s="460">
        <v>1200</v>
      </c>
      <c r="L2231" s="463" t="s">
        <v>47</v>
      </c>
      <c r="M2231" s="463"/>
      <c r="N2231" s="463"/>
      <c r="O2231" s="462"/>
    </row>
    <row r="2232" hidden="1" customHeight="1" spans="1:15">
      <c r="A2232" s="446">
        <v>2081</v>
      </c>
      <c r="B2232" s="446" t="s">
        <v>346</v>
      </c>
      <c r="C2232" s="446" t="s">
        <v>700</v>
      </c>
      <c r="D2232" s="446" t="s">
        <v>701</v>
      </c>
      <c r="E2232" s="450" t="s">
        <v>2389</v>
      </c>
      <c r="F2232" s="449" t="s">
        <v>403</v>
      </c>
      <c r="G2232" s="450" t="s">
        <v>404</v>
      </c>
      <c r="H2232" s="450">
        <v>8</v>
      </c>
      <c r="I2232" s="450" t="s">
        <v>840</v>
      </c>
      <c r="J2232" s="459">
        <v>75</v>
      </c>
      <c r="K2232" s="460">
        <v>600</v>
      </c>
      <c r="L2232" s="463" t="s">
        <v>47</v>
      </c>
      <c r="M2232" s="463"/>
      <c r="N2232" s="463"/>
      <c r="O2232" s="462"/>
    </row>
    <row r="2233" hidden="1" customHeight="1" spans="1:15">
      <c r="A2233" s="446">
        <v>2082</v>
      </c>
      <c r="B2233" s="446" t="s">
        <v>346</v>
      </c>
      <c r="C2233" s="446" t="s">
        <v>700</v>
      </c>
      <c r="D2233" s="446" t="s">
        <v>701</v>
      </c>
      <c r="E2233" s="450" t="s">
        <v>2390</v>
      </c>
      <c r="F2233" s="449" t="s">
        <v>403</v>
      </c>
      <c r="G2233" s="450" t="s">
        <v>404</v>
      </c>
      <c r="H2233" s="450">
        <v>8</v>
      </c>
      <c r="I2233" s="450" t="s">
        <v>703</v>
      </c>
      <c r="J2233" s="459">
        <v>10</v>
      </c>
      <c r="K2233" s="460">
        <v>80</v>
      </c>
      <c r="L2233" s="463" t="s">
        <v>47</v>
      </c>
      <c r="M2233" s="463"/>
      <c r="N2233" s="463"/>
      <c r="O2233" s="462"/>
    </row>
    <row r="2234" hidden="1" customHeight="1" spans="1:15">
      <c r="A2234" s="446">
        <v>2083</v>
      </c>
      <c r="B2234" s="446" t="s">
        <v>346</v>
      </c>
      <c r="C2234" s="446" t="s">
        <v>700</v>
      </c>
      <c r="D2234" s="446" t="s">
        <v>701</v>
      </c>
      <c r="E2234" s="450" t="s">
        <v>2391</v>
      </c>
      <c r="F2234" s="449" t="s">
        <v>403</v>
      </c>
      <c r="G2234" s="450" t="s">
        <v>404</v>
      </c>
      <c r="H2234" s="450">
        <v>8</v>
      </c>
      <c r="I2234" s="450" t="s">
        <v>840</v>
      </c>
      <c r="J2234" s="459">
        <v>72</v>
      </c>
      <c r="K2234" s="460">
        <v>576</v>
      </c>
      <c r="L2234" s="463" t="s">
        <v>47</v>
      </c>
      <c r="M2234" s="463"/>
      <c r="N2234" s="463"/>
      <c r="O2234" s="462"/>
    </row>
    <row r="2235" hidden="1" customHeight="1" spans="1:15">
      <c r="A2235" s="446">
        <v>2084</v>
      </c>
      <c r="B2235" s="446" t="s">
        <v>346</v>
      </c>
      <c r="C2235" s="446" t="s">
        <v>700</v>
      </c>
      <c r="D2235" s="446" t="s">
        <v>701</v>
      </c>
      <c r="E2235" s="450" t="s">
        <v>2392</v>
      </c>
      <c r="F2235" s="449" t="s">
        <v>403</v>
      </c>
      <c r="G2235" s="450" t="s">
        <v>404</v>
      </c>
      <c r="H2235" s="450">
        <v>10</v>
      </c>
      <c r="I2235" s="450" t="s">
        <v>703</v>
      </c>
      <c r="J2235" s="459">
        <v>100</v>
      </c>
      <c r="K2235" s="460">
        <v>1000</v>
      </c>
      <c r="L2235" s="463" t="s">
        <v>47</v>
      </c>
      <c r="M2235" s="463"/>
      <c r="N2235" s="463"/>
      <c r="O2235" s="462"/>
    </row>
    <row r="2236" hidden="1" customHeight="1" spans="1:15">
      <c r="A2236" s="446">
        <v>2085</v>
      </c>
      <c r="B2236" s="446" t="s">
        <v>346</v>
      </c>
      <c r="C2236" s="446" t="s">
        <v>700</v>
      </c>
      <c r="D2236" s="446" t="s">
        <v>701</v>
      </c>
      <c r="E2236" s="450" t="s">
        <v>2393</v>
      </c>
      <c r="F2236" s="449" t="s">
        <v>403</v>
      </c>
      <c r="G2236" s="450" t="s">
        <v>404</v>
      </c>
      <c r="H2236" s="450">
        <v>6</v>
      </c>
      <c r="I2236" s="450" t="s">
        <v>703</v>
      </c>
      <c r="J2236" s="459">
        <v>100</v>
      </c>
      <c r="K2236" s="460">
        <v>600</v>
      </c>
      <c r="L2236" s="463" t="s">
        <v>47</v>
      </c>
      <c r="M2236" s="463"/>
      <c r="N2236" s="463"/>
      <c r="O2236" s="462"/>
    </row>
    <row r="2237" hidden="1" customHeight="1" spans="1:15">
      <c r="A2237" s="446">
        <v>2086</v>
      </c>
      <c r="B2237" s="446" t="s">
        <v>346</v>
      </c>
      <c r="C2237" s="446" t="s">
        <v>700</v>
      </c>
      <c r="D2237" s="446" t="s">
        <v>701</v>
      </c>
      <c r="E2237" s="450" t="s">
        <v>2394</v>
      </c>
      <c r="F2237" s="449" t="s">
        <v>403</v>
      </c>
      <c r="G2237" s="450" t="s">
        <v>404</v>
      </c>
      <c r="H2237" s="450">
        <v>15</v>
      </c>
      <c r="I2237" s="450" t="s">
        <v>840</v>
      </c>
      <c r="J2237" s="459">
        <v>30</v>
      </c>
      <c r="K2237" s="460">
        <v>450</v>
      </c>
      <c r="L2237" s="463" t="s">
        <v>47</v>
      </c>
      <c r="M2237" s="463"/>
      <c r="N2237" s="463"/>
      <c r="O2237" s="462"/>
    </row>
    <row r="2238" hidden="1" customHeight="1" spans="1:15">
      <c r="A2238" s="446">
        <v>2087</v>
      </c>
      <c r="B2238" s="446" t="s">
        <v>346</v>
      </c>
      <c r="C2238" s="446" t="s">
        <v>700</v>
      </c>
      <c r="D2238" s="446" t="s">
        <v>701</v>
      </c>
      <c r="E2238" s="450" t="s">
        <v>2395</v>
      </c>
      <c r="F2238" s="449" t="s">
        <v>403</v>
      </c>
      <c r="G2238" s="450" t="s">
        <v>404</v>
      </c>
      <c r="H2238" s="450">
        <v>4</v>
      </c>
      <c r="I2238" s="450" t="s">
        <v>840</v>
      </c>
      <c r="J2238" s="459">
        <v>265</v>
      </c>
      <c r="K2238" s="460">
        <v>1060</v>
      </c>
      <c r="L2238" s="463" t="s">
        <v>47</v>
      </c>
      <c r="M2238" s="463"/>
      <c r="N2238" s="463"/>
      <c r="O2238" s="462"/>
    </row>
    <row r="2239" hidden="1" customHeight="1" spans="1:15">
      <c r="A2239" s="446">
        <v>2088</v>
      </c>
      <c r="B2239" s="446" t="s">
        <v>346</v>
      </c>
      <c r="C2239" s="446" t="s">
        <v>700</v>
      </c>
      <c r="D2239" s="446" t="s">
        <v>701</v>
      </c>
      <c r="E2239" s="450" t="s">
        <v>2396</v>
      </c>
      <c r="F2239" s="449" t="s">
        <v>403</v>
      </c>
      <c r="G2239" s="450" t="s">
        <v>404</v>
      </c>
      <c r="H2239" s="450">
        <v>5</v>
      </c>
      <c r="I2239" s="450" t="s">
        <v>840</v>
      </c>
      <c r="J2239" s="459">
        <v>65</v>
      </c>
      <c r="K2239" s="460">
        <v>325</v>
      </c>
      <c r="L2239" s="463" t="s">
        <v>47</v>
      </c>
      <c r="M2239" s="463"/>
      <c r="N2239" s="463"/>
      <c r="O2239" s="462"/>
    </row>
    <row r="2240" hidden="1" customHeight="1" spans="1:15">
      <c r="A2240" s="446">
        <v>2089</v>
      </c>
      <c r="B2240" s="446" t="s">
        <v>346</v>
      </c>
      <c r="C2240" s="446" t="s">
        <v>700</v>
      </c>
      <c r="D2240" s="446" t="s">
        <v>701</v>
      </c>
      <c r="E2240" s="450" t="s">
        <v>2397</v>
      </c>
      <c r="F2240" s="449" t="s">
        <v>403</v>
      </c>
      <c r="G2240" s="450" t="s">
        <v>404</v>
      </c>
      <c r="H2240" s="450">
        <v>12</v>
      </c>
      <c r="I2240" s="450" t="s">
        <v>840</v>
      </c>
      <c r="J2240" s="459">
        <v>65</v>
      </c>
      <c r="K2240" s="460">
        <v>780</v>
      </c>
      <c r="L2240" s="463" t="s">
        <v>47</v>
      </c>
      <c r="M2240" s="463"/>
      <c r="N2240" s="463"/>
      <c r="O2240" s="462"/>
    </row>
    <row r="2241" hidden="1" customHeight="1" spans="1:15">
      <c r="A2241" s="446">
        <v>2090</v>
      </c>
      <c r="B2241" s="446" t="s">
        <v>346</v>
      </c>
      <c r="C2241" s="446" t="s">
        <v>700</v>
      </c>
      <c r="D2241" s="446" t="s">
        <v>701</v>
      </c>
      <c r="E2241" s="450" t="s">
        <v>2398</v>
      </c>
      <c r="F2241" s="449" t="s">
        <v>403</v>
      </c>
      <c r="G2241" s="450" t="s">
        <v>404</v>
      </c>
      <c r="H2241" s="450">
        <v>8</v>
      </c>
      <c r="I2241" s="450" t="s">
        <v>101</v>
      </c>
      <c r="J2241" s="459">
        <v>48</v>
      </c>
      <c r="K2241" s="460">
        <v>384</v>
      </c>
      <c r="L2241" s="463" t="s">
        <v>47</v>
      </c>
      <c r="M2241" s="463"/>
      <c r="N2241" s="463"/>
      <c r="O2241" s="462"/>
    </row>
    <row r="2242" hidden="1" customHeight="1" spans="1:15">
      <c r="A2242" s="446">
        <v>2091</v>
      </c>
      <c r="B2242" s="446" t="s">
        <v>346</v>
      </c>
      <c r="C2242" s="446" t="s">
        <v>700</v>
      </c>
      <c r="D2242" s="446" t="s">
        <v>701</v>
      </c>
      <c r="E2242" s="450" t="s">
        <v>2399</v>
      </c>
      <c r="F2242" s="449" t="s">
        <v>403</v>
      </c>
      <c r="G2242" s="450" t="s">
        <v>404</v>
      </c>
      <c r="H2242" s="450">
        <v>8</v>
      </c>
      <c r="I2242" s="450" t="s">
        <v>840</v>
      </c>
      <c r="J2242" s="459">
        <v>65</v>
      </c>
      <c r="K2242" s="460">
        <v>520</v>
      </c>
      <c r="L2242" s="463" t="s">
        <v>47</v>
      </c>
      <c r="M2242" s="463"/>
      <c r="N2242" s="463"/>
      <c r="O2242" s="462"/>
    </row>
    <row r="2243" hidden="1" customHeight="1" spans="1:15">
      <c r="A2243" s="446">
        <v>2092</v>
      </c>
      <c r="B2243" s="446" t="s">
        <v>346</v>
      </c>
      <c r="C2243" s="446" t="s">
        <v>700</v>
      </c>
      <c r="D2243" s="446" t="s">
        <v>701</v>
      </c>
      <c r="E2243" s="450" t="s">
        <v>2400</v>
      </c>
      <c r="F2243" s="449" t="s">
        <v>403</v>
      </c>
      <c r="G2243" s="450" t="s">
        <v>404</v>
      </c>
      <c r="H2243" s="450">
        <v>8</v>
      </c>
      <c r="I2243" s="450" t="s">
        <v>840</v>
      </c>
      <c r="J2243" s="459">
        <v>65</v>
      </c>
      <c r="K2243" s="460">
        <v>520</v>
      </c>
      <c r="L2243" s="463" t="s">
        <v>47</v>
      </c>
      <c r="M2243" s="463"/>
      <c r="N2243" s="463"/>
      <c r="O2243" s="462"/>
    </row>
    <row r="2244" hidden="1" customHeight="1" spans="1:15">
      <c r="A2244" s="446">
        <v>2093</v>
      </c>
      <c r="B2244" s="446" t="s">
        <v>346</v>
      </c>
      <c r="C2244" s="446" t="s">
        <v>700</v>
      </c>
      <c r="D2244" s="446" t="s">
        <v>701</v>
      </c>
      <c r="E2244" s="450" t="s">
        <v>2401</v>
      </c>
      <c r="F2244" s="449" t="s">
        <v>403</v>
      </c>
      <c r="G2244" s="450" t="s">
        <v>404</v>
      </c>
      <c r="H2244" s="450">
        <v>8</v>
      </c>
      <c r="I2244" s="450" t="s">
        <v>840</v>
      </c>
      <c r="J2244" s="459">
        <v>135</v>
      </c>
      <c r="K2244" s="460">
        <v>1080</v>
      </c>
      <c r="L2244" s="463" t="s">
        <v>47</v>
      </c>
      <c r="M2244" s="463"/>
      <c r="N2244" s="463"/>
      <c r="O2244" s="462"/>
    </row>
    <row r="2245" hidden="1" customHeight="1" spans="1:15">
      <c r="A2245" s="446">
        <v>2094</v>
      </c>
      <c r="B2245" s="446" t="s">
        <v>346</v>
      </c>
      <c r="C2245" s="446" t="s">
        <v>700</v>
      </c>
      <c r="D2245" s="446" t="s">
        <v>701</v>
      </c>
      <c r="E2245" s="450" t="s">
        <v>2402</v>
      </c>
      <c r="F2245" s="449" t="s">
        <v>403</v>
      </c>
      <c r="G2245" s="450" t="s">
        <v>404</v>
      </c>
      <c r="H2245" s="450">
        <v>10</v>
      </c>
      <c r="I2245" s="450" t="s">
        <v>840</v>
      </c>
      <c r="J2245" s="459">
        <v>185</v>
      </c>
      <c r="K2245" s="460">
        <v>1850</v>
      </c>
      <c r="L2245" s="463" t="s">
        <v>47</v>
      </c>
      <c r="M2245" s="463"/>
      <c r="N2245" s="463"/>
      <c r="O2245" s="462"/>
    </row>
    <row r="2246" hidden="1" customHeight="1" spans="1:15">
      <c r="A2246" s="446">
        <v>2095</v>
      </c>
      <c r="B2246" s="446" t="s">
        <v>346</v>
      </c>
      <c r="C2246" s="446" t="s">
        <v>700</v>
      </c>
      <c r="D2246" s="446" t="s">
        <v>701</v>
      </c>
      <c r="E2246" s="450" t="s">
        <v>2403</v>
      </c>
      <c r="F2246" s="449" t="s">
        <v>403</v>
      </c>
      <c r="G2246" s="450" t="s">
        <v>404</v>
      </c>
      <c r="H2246" s="450">
        <v>10</v>
      </c>
      <c r="I2246" s="450" t="s">
        <v>840</v>
      </c>
      <c r="J2246" s="459">
        <v>75</v>
      </c>
      <c r="K2246" s="460">
        <v>750</v>
      </c>
      <c r="L2246" s="463" t="s">
        <v>47</v>
      </c>
      <c r="M2246" s="463"/>
      <c r="N2246" s="463"/>
      <c r="O2246" s="462"/>
    </row>
    <row r="2247" hidden="1" customHeight="1" spans="1:15">
      <c r="A2247" s="446">
        <v>2096</v>
      </c>
      <c r="B2247" s="446" t="s">
        <v>346</v>
      </c>
      <c r="C2247" s="446" t="s">
        <v>700</v>
      </c>
      <c r="D2247" s="446" t="s">
        <v>701</v>
      </c>
      <c r="E2247" s="450" t="s">
        <v>2404</v>
      </c>
      <c r="F2247" s="449" t="s">
        <v>403</v>
      </c>
      <c r="G2247" s="450" t="s">
        <v>404</v>
      </c>
      <c r="H2247" s="450">
        <v>10</v>
      </c>
      <c r="I2247" s="450" t="s">
        <v>711</v>
      </c>
      <c r="J2247" s="459">
        <v>480</v>
      </c>
      <c r="K2247" s="460">
        <v>4800</v>
      </c>
      <c r="L2247" s="463" t="s">
        <v>47</v>
      </c>
      <c r="M2247" s="463"/>
      <c r="N2247" s="463"/>
      <c r="O2247" s="462"/>
    </row>
    <row r="2248" hidden="1" customHeight="1" spans="1:15">
      <c r="A2248" s="446">
        <v>2097</v>
      </c>
      <c r="B2248" s="446" t="s">
        <v>346</v>
      </c>
      <c r="C2248" s="446" t="s">
        <v>700</v>
      </c>
      <c r="D2248" s="446" t="s">
        <v>701</v>
      </c>
      <c r="E2248" s="450" t="s">
        <v>2405</v>
      </c>
      <c r="F2248" s="449" t="s">
        <v>403</v>
      </c>
      <c r="G2248" s="450" t="s">
        <v>404</v>
      </c>
      <c r="H2248" s="450">
        <v>10</v>
      </c>
      <c r="I2248" s="450" t="s">
        <v>703</v>
      </c>
      <c r="J2248" s="459">
        <v>150</v>
      </c>
      <c r="K2248" s="460">
        <v>1500</v>
      </c>
      <c r="L2248" s="463" t="s">
        <v>47</v>
      </c>
      <c r="M2248" s="463"/>
      <c r="N2248" s="463"/>
      <c r="O2248" s="462"/>
    </row>
    <row r="2249" hidden="1" customHeight="1" spans="1:15">
      <c r="A2249" s="446">
        <v>2098</v>
      </c>
      <c r="B2249" s="446" t="s">
        <v>346</v>
      </c>
      <c r="C2249" s="446" t="s">
        <v>700</v>
      </c>
      <c r="D2249" s="446" t="s">
        <v>701</v>
      </c>
      <c r="E2249" s="450" t="s">
        <v>2406</v>
      </c>
      <c r="F2249" s="449" t="s">
        <v>403</v>
      </c>
      <c r="G2249" s="450" t="s">
        <v>404</v>
      </c>
      <c r="H2249" s="450">
        <v>15</v>
      </c>
      <c r="I2249" s="450" t="s">
        <v>2407</v>
      </c>
      <c r="J2249" s="459">
        <v>33000</v>
      </c>
      <c r="K2249" s="460">
        <v>495000</v>
      </c>
      <c r="L2249" s="463" t="s">
        <v>47</v>
      </c>
      <c r="M2249" s="463"/>
      <c r="N2249" s="463"/>
      <c r="O2249" s="462"/>
    </row>
    <row r="2250" hidden="1" customHeight="1" spans="1:15">
      <c r="A2250" s="446">
        <v>2099</v>
      </c>
      <c r="B2250" s="446" t="s">
        <v>346</v>
      </c>
      <c r="C2250" s="446" t="s">
        <v>700</v>
      </c>
      <c r="D2250" s="446" t="s">
        <v>701</v>
      </c>
      <c r="E2250" s="450" t="s">
        <v>2155</v>
      </c>
      <c r="F2250" s="449" t="s">
        <v>403</v>
      </c>
      <c r="G2250" s="450" t="s">
        <v>404</v>
      </c>
      <c r="H2250" s="450">
        <v>15</v>
      </c>
      <c r="I2250" s="450" t="s">
        <v>840</v>
      </c>
      <c r="J2250" s="459">
        <v>70</v>
      </c>
      <c r="K2250" s="460">
        <v>1050</v>
      </c>
      <c r="L2250" s="463" t="s">
        <v>47</v>
      </c>
      <c r="M2250" s="463"/>
      <c r="N2250" s="463"/>
      <c r="O2250" s="462"/>
    </row>
    <row r="2251" hidden="1" customHeight="1" spans="1:15">
      <c r="A2251" s="446">
        <v>2100</v>
      </c>
      <c r="B2251" s="446" t="s">
        <v>346</v>
      </c>
      <c r="C2251" s="446" t="s">
        <v>700</v>
      </c>
      <c r="D2251" s="446" t="s">
        <v>701</v>
      </c>
      <c r="E2251" s="450" t="s">
        <v>2408</v>
      </c>
      <c r="F2251" s="449" t="s">
        <v>403</v>
      </c>
      <c r="G2251" s="450" t="s">
        <v>404</v>
      </c>
      <c r="H2251" s="450">
        <v>15</v>
      </c>
      <c r="I2251" s="450" t="s">
        <v>840</v>
      </c>
      <c r="J2251" s="459">
        <v>230</v>
      </c>
      <c r="K2251" s="460">
        <v>3450</v>
      </c>
      <c r="L2251" s="463" t="s">
        <v>47</v>
      </c>
      <c r="M2251" s="463"/>
      <c r="N2251" s="463"/>
      <c r="O2251" s="462"/>
    </row>
    <row r="2252" hidden="1" customHeight="1" spans="1:15">
      <c r="A2252" s="446">
        <v>2101</v>
      </c>
      <c r="B2252" s="446" t="s">
        <v>346</v>
      </c>
      <c r="C2252" s="446" t="s">
        <v>700</v>
      </c>
      <c r="D2252" s="446" t="s">
        <v>701</v>
      </c>
      <c r="E2252" s="450" t="s">
        <v>2409</v>
      </c>
      <c r="F2252" s="449" t="s">
        <v>403</v>
      </c>
      <c r="G2252" s="450" t="s">
        <v>404</v>
      </c>
      <c r="H2252" s="450">
        <v>6</v>
      </c>
      <c r="I2252" s="450" t="s">
        <v>840</v>
      </c>
      <c r="J2252" s="459">
        <v>68</v>
      </c>
      <c r="K2252" s="460">
        <v>408</v>
      </c>
      <c r="L2252" s="463" t="s">
        <v>47</v>
      </c>
      <c r="M2252" s="463"/>
      <c r="N2252" s="463"/>
      <c r="O2252" s="462"/>
    </row>
    <row r="2253" hidden="1" customHeight="1" spans="1:15">
      <c r="A2253" s="446">
        <v>2102</v>
      </c>
      <c r="B2253" s="446" t="s">
        <v>346</v>
      </c>
      <c r="C2253" s="446" t="s">
        <v>700</v>
      </c>
      <c r="D2253" s="446" t="s">
        <v>701</v>
      </c>
      <c r="E2253" s="450" t="s">
        <v>2410</v>
      </c>
      <c r="F2253" s="449" t="s">
        <v>403</v>
      </c>
      <c r="G2253" s="450" t="s">
        <v>404</v>
      </c>
      <c r="H2253" s="450">
        <v>6</v>
      </c>
      <c r="I2253" s="450" t="s">
        <v>840</v>
      </c>
      <c r="J2253" s="459">
        <v>30</v>
      </c>
      <c r="K2253" s="460">
        <v>180</v>
      </c>
      <c r="L2253" s="463" t="s">
        <v>47</v>
      </c>
      <c r="M2253" s="463"/>
      <c r="N2253" s="463"/>
      <c r="O2253" s="462"/>
    </row>
    <row r="2254" hidden="1" customHeight="1" spans="1:15">
      <c r="A2254" s="446">
        <v>2103</v>
      </c>
      <c r="B2254" s="446" t="s">
        <v>346</v>
      </c>
      <c r="C2254" s="446" t="s">
        <v>700</v>
      </c>
      <c r="D2254" s="446" t="s">
        <v>701</v>
      </c>
      <c r="E2254" s="450" t="s">
        <v>2411</v>
      </c>
      <c r="F2254" s="449" t="s">
        <v>403</v>
      </c>
      <c r="G2254" s="450" t="s">
        <v>404</v>
      </c>
      <c r="H2254" s="450">
        <v>6</v>
      </c>
      <c r="I2254" s="450" t="s">
        <v>840</v>
      </c>
      <c r="J2254" s="459">
        <v>150</v>
      </c>
      <c r="K2254" s="460">
        <v>900</v>
      </c>
      <c r="L2254" s="463" t="s">
        <v>47</v>
      </c>
      <c r="M2254" s="463"/>
      <c r="N2254" s="463"/>
      <c r="O2254" s="462"/>
    </row>
    <row r="2255" hidden="1" customHeight="1" spans="1:15">
      <c r="A2255" s="446">
        <v>2104</v>
      </c>
      <c r="B2255" s="446" t="s">
        <v>346</v>
      </c>
      <c r="C2255" s="446" t="s">
        <v>700</v>
      </c>
      <c r="D2255" s="446" t="s">
        <v>701</v>
      </c>
      <c r="E2255" s="450" t="s">
        <v>2412</v>
      </c>
      <c r="F2255" s="449" t="s">
        <v>403</v>
      </c>
      <c r="G2255" s="450" t="s">
        <v>404</v>
      </c>
      <c r="H2255" s="450">
        <v>6</v>
      </c>
      <c r="I2255" s="450" t="s">
        <v>840</v>
      </c>
      <c r="J2255" s="459">
        <v>30</v>
      </c>
      <c r="K2255" s="460">
        <v>180</v>
      </c>
      <c r="L2255" s="463" t="s">
        <v>47</v>
      </c>
      <c r="M2255" s="463"/>
      <c r="N2255" s="463"/>
      <c r="O2255" s="462"/>
    </row>
    <row r="2256" hidden="1" customHeight="1" spans="1:15">
      <c r="A2256" s="446">
        <v>2105</v>
      </c>
      <c r="B2256" s="446" t="s">
        <v>346</v>
      </c>
      <c r="C2256" s="446" t="s">
        <v>700</v>
      </c>
      <c r="D2256" s="446" t="s">
        <v>701</v>
      </c>
      <c r="E2256" s="450" t="s">
        <v>2413</v>
      </c>
      <c r="F2256" s="449" t="s">
        <v>403</v>
      </c>
      <c r="G2256" s="450" t="s">
        <v>404</v>
      </c>
      <c r="H2256" s="450">
        <v>6</v>
      </c>
      <c r="I2256" s="450" t="s">
        <v>840</v>
      </c>
      <c r="J2256" s="459">
        <v>30</v>
      </c>
      <c r="K2256" s="460">
        <v>180</v>
      </c>
      <c r="L2256" s="463" t="s">
        <v>47</v>
      </c>
      <c r="M2256" s="463"/>
      <c r="N2256" s="463"/>
      <c r="O2256" s="462"/>
    </row>
    <row r="2257" hidden="1" customHeight="1" spans="1:15">
      <c r="A2257" s="446">
        <v>2106</v>
      </c>
      <c r="B2257" s="446" t="s">
        <v>346</v>
      </c>
      <c r="C2257" s="446" t="s">
        <v>700</v>
      </c>
      <c r="D2257" s="446" t="s">
        <v>701</v>
      </c>
      <c r="E2257" s="450" t="s">
        <v>2414</v>
      </c>
      <c r="F2257" s="449" t="s">
        <v>403</v>
      </c>
      <c r="G2257" s="450" t="s">
        <v>404</v>
      </c>
      <c r="H2257" s="450">
        <v>6</v>
      </c>
      <c r="I2257" s="450" t="s">
        <v>840</v>
      </c>
      <c r="J2257" s="459">
        <v>54</v>
      </c>
      <c r="K2257" s="460">
        <v>324</v>
      </c>
      <c r="L2257" s="463" t="s">
        <v>47</v>
      </c>
      <c r="M2257" s="463"/>
      <c r="N2257" s="463"/>
      <c r="O2257" s="462"/>
    </row>
    <row r="2258" hidden="1" customHeight="1" spans="1:15">
      <c r="A2258" s="446">
        <v>2107</v>
      </c>
      <c r="B2258" s="446" t="s">
        <v>346</v>
      </c>
      <c r="C2258" s="446" t="s">
        <v>700</v>
      </c>
      <c r="D2258" s="446" t="s">
        <v>701</v>
      </c>
      <c r="E2258" s="450" t="s">
        <v>2415</v>
      </c>
      <c r="F2258" s="449" t="s">
        <v>403</v>
      </c>
      <c r="G2258" s="450" t="s">
        <v>404</v>
      </c>
      <c r="H2258" s="450">
        <v>6</v>
      </c>
      <c r="I2258" s="450" t="s">
        <v>840</v>
      </c>
      <c r="J2258" s="459">
        <v>150</v>
      </c>
      <c r="K2258" s="460">
        <v>900</v>
      </c>
      <c r="L2258" s="463" t="s">
        <v>47</v>
      </c>
      <c r="M2258" s="463"/>
      <c r="N2258" s="463"/>
      <c r="O2258" s="462"/>
    </row>
    <row r="2259" hidden="1" customHeight="1" spans="1:15">
      <c r="A2259" s="446">
        <v>2108</v>
      </c>
      <c r="B2259" s="446" t="s">
        <v>346</v>
      </c>
      <c r="C2259" s="446" t="s">
        <v>700</v>
      </c>
      <c r="D2259" s="446" t="s">
        <v>701</v>
      </c>
      <c r="E2259" s="450" t="s">
        <v>2416</v>
      </c>
      <c r="F2259" s="449" t="s">
        <v>403</v>
      </c>
      <c r="G2259" s="450" t="s">
        <v>404</v>
      </c>
      <c r="H2259" s="450">
        <v>10</v>
      </c>
      <c r="I2259" s="450" t="s">
        <v>840</v>
      </c>
      <c r="J2259" s="459">
        <v>95</v>
      </c>
      <c r="K2259" s="460">
        <v>950</v>
      </c>
      <c r="L2259" s="463" t="s">
        <v>47</v>
      </c>
      <c r="M2259" s="463"/>
      <c r="N2259" s="463"/>
      <c r="O2259" s="462"/>
    </row>
    <row r="2260" hidden="1" customHeight="1" spans="1:15">
      <c r="A2260" s="446">
        <v>2109</v>
      </c>
      <c r="B2260" s="446" t="s">
        <v>346</v>
      </c>
      <c r="C2260" s="446" t="s">
        <v>700</v>
      </c>
      <c r="D2260" s="446" t="s">
        <v>701</v>
      </c>
      <c r="E2260" s="450" t="s">
        <v>2417</v>
      </c>
      <c r="F2260" s="449" t="s">
        <v>403</v>
      </c>
      <c r="G2260" s="450" t="s">
        <v>404</v>
      </c>
      <c r="H2260" s="450">
        <v>10</v>
      </c>
      <c r="I2260" s="450" t="s">
        <v>840</v>
      </c>
      <c r="J2260" s="459">
        <v>45</v>
      </c>
      <c r="K2260" s="460">
        <v>450</v>
      </c>
      <c r="L2260" s="463" t="s">
        <v>47</v>
      </c>
      <c r="M2260" s="463"/>
      <c r="N2260" s="463"/>
      <c r="O2260" s="462"/>
    </row>
    <row r="2261" hidden="1" customHeight="1" spans="1:15">
      <c r="A2261" s="446">
        <v>2110</v>
      </c>
      <c r="B2261" s="446" t="s">
        <v>346</v>
      </c>
      <c r="C2261" s="446" t="s">
        <v>700</v>
      </c>
      <c r="D2261" s="446" t="s">
        <v>701</v>
      </c>
      <c r="E2261" s="450" t="s">
        <v>2418</v>
      </c>
      <c r="F2261" s="449" t="s">
        <v>403</v>
      </c>
      <c r="G2261" s="450" t="s">
        <v>404</v>
      </c>
      <c r="H2261" s="450">
        <v>10</v>
      </c>
      <c r="I2261" s="450" t="s">
        <v>703</v>
      </c>
      <c r="J2261" s="459">
        <v>35</v>
      </c>
      <c r="K2261" s="460">
        <v>350</v>
      </c>
      <c r="L2261" s="463" t="s">
        <v>47</v>
      </c>
      <c r="M2261" s="463"/>
      <c r="N2261" s="463"/>
      <c r="O2261" s="462"/>
    </row>
    <row r="2262" hidden="1" customHeight="1" spans="1:15">
      <c r="A2262" s="446">
        <v>2111</v>
      </c>
      <c r="B2262" s="446" t="s">
        <v>346</v>
      </c>
      <c r="C2262" s="446" t="s">
        <v>700</v>
      </c>
      <c r="D2262" s="446" t="s">
        <v>701</v>
      </c>
      <c r="E2262" s="450" t="s">
        <v>2419</v>
      </c>
      <c r="F2262" s="449" t="s">
        <v>403</v>
      </c>
      <c r="G2262" s="450" t="s">
        <v>404</v>
      </c>
      <c r="H2262" s="450">
        <v>20</v>
      </c>
      <c r="I2262" s="450" t="s">
        <v>1176</v>
      </c>
      <c r="J2262" s="459">
        <v>25</v>
      </c>
      <c r="K2262" s="460">
        <v>500</v>
      </c>
      <c r="L2262" s="463" t="s">
        <v>47</v>
      </c>
      <c r="M2262" s="463"/>
      <c r="N2262" s="463"/>
      <c r="O2262" s="462"/>
    </row>
    <row r="2263" hidden="1" customHeight="1" spans="1:15">
      <c r="A2263" s="446">
        <v>2112</v>
      </c>
      <c r="B2263" s="446" t="s">
        <v>346</v>
      </c>
      <c r="C2263" s="446" t="s">
        <v>700</v>
      </c>
      <c r="D2263" s="446" t="s">
        <v>701</v>
      </c>
      <c r="E2263" s="450" t="s">
        <v>2420</v>
      </c>
      <c r="F2263" s="449" t="s">
        <v>403</v>
      </c>
      <c r="G2263" s="450" t="s">
        <v>404</v>
      </c>
      <c r="H2263" s="450">
        <v>20</v>
      </c>
      <c r="I2263" s="450" t="s">
        <v>1176</v>
      </c>
      <c r="J2263" s="459">
        <v>25</v>
      </c>
      <c r="K2263" s="460">
        <v>500</v>
      </c>
      <c r="L2263" s="463" t="s">
        <v>47</v>
      </c>
      <c r="M2263" s="463"/>
      <c r="N2263" s="463"/>
      <c r="O2263" s="462"/>
    </row>
    <row r="2264" hidden="1" customHeight="1" spans="1:15">
      <c r="A2264" s="446">
        <v>2113</v>
      </c>
      <c r="B2264" s="446" t="s">
        <v>346</v>
      </c>
      <c r="C2264" s="446" t="s">
        <v>700</v>
      </c>
      <c r="D2264" s="446" t="s">
        <v>701</v>
      </c>
      <c r="E2264" s="450" t="s">
        <v>2421</v>
      </c>
      <c r="F2264" s="449" t="s">
        <v>403</v>
      </c>
      <c r="G2264" s="450" t="s">
        <v>404</v>
      </c>
      <c r="H2264" s="450">
        <v>20</v>
      </c>
      <c r="I2264" s="450" t="s">
        <v>1176</v>
      </c>
      <c r="J2264" s="459">
        <v>35</v>
      </c>
      <c r="K2264" s="460">
        <v>700</v>
      </c>
      <c r="L2264" s="463" t="s">
        <v>47</v>
      </c>
      <c r="M2264" s="463"/>
      <c r="N2264" s="463"/>
      <c r="O2264" s="462"/>
    </row>
    <row r="2265" hidden="1" customHeight="1" spans="1:15">
      <c r="A2265" s="446">
        <v>2114</v>
      </c>
      <c r="B2265" s="446" t="s">
        <v>346</v>
      </c>
      <c r="C2265" s="446" t="s">
        <v>700</v>
      </c>
      <c r="D2265" s="446" t="s">
        <v>701</v>
      </c>
      <c r="E2265" s="450" t="s">
        <v>2422</v>
      </c>
      <c r="F2265" s="449" t="s">
        <v>403</v>
      </c>
      <c r="G2265" s="450" t="s">
        <v>404</v>
      </c>
      <c r="H2265" s="450">
        <v>20</v>
      </c>
      <c r="I2265" s="450" t="s">
        <v>840</v>
      </c>
      <c r="J2265" s="459">
        <v>240</v>
      </c>
      <c r="K2265" s="460">
        <v>4800</v>
      </c>
      <c r="L2265" s="463" t="s">
        <v>47</v>
      </c>
      <c r="M2265" s="463"/>
      <c r="N2265" s="463"/>
      <c r="O2265" s="462"/>
    </row>
    <row r="2266" hidden="1" customHeight="1" spans="1:15">
      <c r="A2266" s="446">
        <v>2115</v>
      </c>
      <c r="B2266" s="446" t="s">
        <v>346</v>
      </c>
      <c r="C2266" s="446" t="s">
        <v>700</v>
      </c>
      <c r="D2266" s="446" t="s">
        <v>701</v>
      </c>
      <c r="E2266" s="450" t="s">
        <v>2423</v>
      </c>
      <c r="F2266" s="449" t="s">
        <v>403</v>
      </c>
      <c r="G2266" s="450" t="s">
        <v>404</v>
      </c>
      <c r="H2266" s="450">
        <v>10</v>
      </c>
      <c r="I2266" s="450" t="s">
        <v>840</v>
      </c>
      <c r="J2266" s="459">
        <v>69</v>
      </c>
      <c r="K2266" s="460">
        <v>690</v>
      </c>
      <c r="L2266" s="463" t="s">
        <v>47</v>
      </c>
      <c r="M2266" s="463"/>
      <c r="N2266" s="463"/>
      <c r="O2266" s="462"/>
    </row>
    <row r="2267" hidden="1" customHeight="1" spans="1:15">
      <c r="A2267" s="446">
        <v>2116</v>
      </c>
      <c r="B2267" s="446" t="s">
        <v>346</v>
      </c>
      <c r="C2267" s="446" t="s">
        <v>700</v>
      </c>
      <c r="D2267" s="446" t="s">
        <v>701</v>
      </c>
      <c r="E2267" s="450" t="s">
        <v>2424</v>
      </c>
      <c r="F2267" s="449" t="s">
        <v>403</v>
      </c>
      <c r="G2267" s="450" t="s">
        <v>404</v>
      </c>
      <c r="H2267" s="450">
        <v>6</v>
      </c>
      <c r="I2267" s="450" t="s">
        <v>840</v>
      </c>
      <c r="J2267" s="459">
        <v>65</v>
      </c>
      <c r="K2267" s="460">
        <v>390</v>
      </c>
      <c r="L2267" s="463" t="s">
        <v>47</v>
      </c>
      <c r="M2267" s="463"/>
      <c r="N2267" s="463"/>
      <c r="O2267" s="462"/>
    </row>
    <row r="2268" hidden="1" customHeight="1" spans="1:15">
      <c r="A2268" s="446">
        <v>2117</v>
      </c>
      <c r="B2268" s="446" t="s">
        <v>346</v>
      </c>
      <c r="C2268" s="446" t="s">
        <v>700</v>
      </c>
      <c r="D2268" s="446" t="s">
        <v>701</v>
      </c>
      <c r="E2268" s="450" t="s">
        <v>2425</v>
      </c>
      <c r="F2268" s="449" t="s">
        <v>403</v>
      </c>
      <c r="G2268" s="450" t="s">
        <v>404</v>
      </c>
      <c r="H2268" s="450">
        <v>10</v>
      </c>
      <c r="I2268" s="450" t="s">
        <v>840</v>
      </c>
      <c r="J2268" s="459">
        <v>77.6</v>
      </c>
      <c r="K2268" s="460">
        <v>776</v>
      </c>
      <c r="L2268" s="463" t="s">
        <v>47</v>
      </c>
      <c r="M2268" s="463"/>
      <c r="N2268" s="463"/>
      <c r="O2268" s="462"/>
    </row>
    <row r="2269" hidden="1" customHeight="1" spans="1:15">
      <c r="A2269" s="446">
        <v>2118</v>
      </c>
      <c r="B2269" s="446" t="s">
        <v>346</v>
      </c>
      <c r="C2269" s="446" t="s">
        <v>700</v>
      </c>
      <c r="D2269" s="446" t="s">
        <v>701</v>
      </c>
      <c r="E2269" s="450" t="s">
        <v>2426</v>
      </c>
      <c r="F2269" s="449" t="s">
        <v>403</v>
      </c>
      <c r="G2269" s="450" t="s">
        <v>404</v>
      </c>
      <c r="H2269" s="450">
        <v>10</v>
      </c>
      <c r="I2269" s="450" t="s">
        <v>840</v>
      </c>
      <c r="J2269" s="459">
        <v>17.9</v>
      </c>
      <c r="K2269" s="460">
        <v>179</v>
      </c>
      <c r="L2269" s="463" t="s">
        <v>47</v>
      </c>
      <c r="M2269" s="463"/>
      <c r="N2269" s="463"/>
      <c r="O2269" s="462"/>
    </row>
    <row r="2270" hidden="1" customHeight="1" spans="1:15">
      <c r="A2270" s="446">
        <v>2119</v>
      </c>
      <c r="B2270" s="446" t="s">
        <v>346</v>
      </c>
      <c r="C2270" s="446" t="s">
        <v>700</v>
      </c>
      <c r="D2270" s="446" t="s">
        <v>701</v>
      </c>
      <c r="E2270" s="450" t="s">
        <v>2427</v>
      </c>
      <c r="F2270" s="449" t="s">
        <v>403</v>
      </c>
      <c r="G2270" s="450" t="s">
        <v>404</v>
      </c>
      <c r="H2270" s="450">
        <v>10</v>
      </c>
      <c r="I2270" s="450" t="s">
        <v>704</v>
      </c>
      <c r="J2270" s="459">
        <v>28</v>
      </c>
      <c r="K2270" s="460">
        <v>280</v>
      </c>
      <c r="L2270" s="463" t="s">
        <v>47</v>
      </c>
      <c r="M2270" s="463"/>
      <c r="N2270" s="463"/>
      <c r="O2270" s="462"/>
    </row>
    <row r="2271" hidden="1" customHeight="1" spans="1:15">
      <c r="A2271" s="446">
        <v>2120</v>
      </c>
      <c r="B2271" s="446" t="s">
        <v>346</v>
      </c>
      <c r="C2271" s="446" t="s">
        <v>700</v>
      </c>
      <c r="D2271" s="446" t="s">
        <v>701</v>
      </c>
      <c r="E2271" s="450" t="s">
        <v>2428</v>
      </c>
      <c r="F2271" s="449" t="s">
        <v>403</v>
      </c>
      <c r="G2271" s="450" t="s">
        <v>404</v>
      </c>
      <c r="H2271" s="450">
        <v>20</v>
      </c>
      <c r="I2271" s="450" t="s">
        <v>704</v>
      </c>
      <c r="J2271" s="459">
        <v>7</v>
      </c>
      <c r="K2271" s="460">
        <v>140</v>
      </c>
      <c r="L2271" s="463" t="s">
        <v>47</v>
      </c>
      <c r="M2271" s="463"/>
      <c r="N2271" s="463"/>
      <c r="O2271" s="462"/>
    </row>
    <row r="2272" hidden="1" customHeight="1" spans="1:15">
      <c r="A2272" s="446">
        <v>2121</v>
      </c>
      <c r="B2272" s="446" t="s">
        <v>346</v>
      </c>
      <c r="C2272" s="446" t="s">
        <v>700</v>
      </c>
      <c r="D2272" s="446" t="s">
        <v>701</v>
      </c>
      <c r="E2272" s="450" t="s">
        <v>2429</v>
      </c>
      <c r="F2272" s="449" t="s">
        <v>403</v>
      </c>
      <c r="G2272" s="450" t="s">
        <v>404</v>
      </c>
      <c r="H2272" s="450">
        <v>20</v>
      </c>
      <c r="I2272" s="450" t="s">
        <v>703</v>
      </c>
      <c r="J2272" s="459">
        <v>525</v>
      </c>
      <c r="K2272" s="460">
        <v>10500</v>
      </c>
      <c r="L2272" s="463" t="s">
        <v>47</v>
      </c>
      <c r="M2272" s="463"/>
      <c r="N2272" s="463"/>
      <c r="O2272" s="462"/>
    </row>
    <row r="2273" hidden="1" customHeight="1" spans="1:15">
      <c r="A2273" s="446">
        <v>2122</v>
      </c>
      <c r="B2273" s="446" t="s">
        <v>346</v>
      </c>
      <c r="C2273" s="446" t="s">
        <v>700</v>
      </c>
      <c r="D2273" s="446" t="s">
        <v>701</v>
      </c>
      <c r="E2273" s="450" t="s">
        <v>2430</v>
      </c>
      <c r="F2273" s="449" t="s">
        <v>403</v>
      </c>
      <c r="G2273" s="450" t="s">
        <v>404</v>
      </c>
      <c r="H2273" s="450">
        <v>20</v>
      </c>
      <c r="I2273" s="450" t="s">
        <v>703</v>
      </c>
      <c r="J2273" s="459">
        <v>450</v>
      </c>
      <c r="K2273" s="460">
        <v>9000</v>
      </c>
      <c r="L2273" s="463" t="s">
        <v>47</v>
      </c>
      <c r="M2273" s="463"/>
      <c r="N2273" s="463"/>
      <c r="O2273" s="462"/>
    </row>
    <row r="2274" hidden="1" customHeight="1" spans="1:15">
      <c r="A2274" s="446">
        <v>2123</v>
      </c>
      <c r="B2274" s="446" t="s">
        <v>346</v>
      </c>
      <c r="C2274" s="446" t="s">
        <v>700</v>
      </c>
      <c r="D2274" s="446" t="s">
        <v>701</v>
      </c>
      <c r="E2274" s="450" t="s">
        <v>2431</v>
      </c>
      <c r="F2274" s="449" t="s">
        <v>403</v>
      </c>
      <c r="G2274" s="450" t="s">
        <v>404</v>
      </c>
      <c r="H2274" s="450">
        <v>20</v>
      </c>
      <c r="I2274" s="450" t="s">
        <v>703</v>
      </c>
      <c r="J2274" s="459">
        <v>525</v>
      </c>
      <c r="K2274" s="460">
        <v>10500</v>
      </c>
      <c r="L2274" s="463" t="s">
        <v>47</v>
      </c>
      <c r="M2274" s="463"/>
      <c r="N2274" s="463"/>
      <c r="O2274" s="462"/>
    </row>
    <row r="2275" hidden="1" customHeight="1" spans="1:15">
      <c r="A2275" s="446">
        <v>2124</v>
      </c>
      <c r="B2275" s="446" t="s">
        <v>346</v>
      </c>
      <c r="C2275" s="446" t="s">
        <v>700</v>
      </c>
      <c r="D2275" s="446" t="s">
        <v>701</v>
      </c>
      <c r="E2275" s="450" t="s">
        <v>2432</v>
      </c>
      <c r="F2275" s="449" t="s">
        <v>403</v>
      </c>
      <c r="G2275" s="450" t="s">
        <v>404</v>
      </c>
      <c r="H2275" s="450">
        <v>20</v>
      </c>
      <c r="I2275" s="450" t="s">
        <v>703</v>
      </c>
      <c r="J2275" s="459">
        <v>525</v>
      </c>
      <c r="K2275" s="460">
        <v>10500</v>
      </c>
      <c r="L2275" s="463" t="s">
        <v>47</v>
      </c>
      <c r="M2275" s="463"/>
      <c r="N2275" s="463"/>
      <c r="O2275" s="462"/>
    </row>
    <row r="2276" hidden="1" customHeight="1" spans="1:15">
      <c r="A2276" s="446">
        <v>2125</v>
      </c>
      <c r="B2276" s="446" t="s">
        <v>346</v>
      </c>
      <c r="C2276" s="446" t="s">
        <v>700</v>
      </c>
      <c r="D2276" s="446" t="s">
        <v>701</v>
      </c>
      <c r="E2276" s="450" t="s">
        <v>2433</v>
      </c>
      <c r="F2276" s="449" t="s">
        <v>403</v>
      </c>
      <c r="G2276" s="450" t="s">
        <v>404</v>
      </c>
      <c r="H2276" s="450">
        <v>20</v>
      </c>
      <c r="I2276" s="450" t="s">
        <v>703</v>
      </c>
      <c r="J2276" s="459">
        <v>525</v>
      </c>
      <c r="K2276" s="460">
        <v>10500</v>
      </c>
      <c r="L2276" s="463" t="s">
        <v>47</v>
      </c>
      <c r="M2276" s="463"/>
      <c r="N2276" s="463"/>
      <c r="O2276" s="462"/>
    </row>
    <row r="2277" hidden="1" customHeight="1" spans="1:15">
      <c r="A2277" s="446">
        <v>2126</v>
      </c>
      <c r="B2277" s="446" t="s">
        <v>346</v>
      </c>
      <c r="C2277" s="446" t="s">
        <v>700</v>
      </c>
      <c r="D2277" s="446" t="s">
        <v>701</v>
      </c>
      <c r="E2277" s="450" t="s">
        <v>2434</v>
      </c>
      <c r="F2277" s="449" t="s">
        <v>403</v>
      </c>
      <c r="G2277" s="450" t="s">
        <v>404</v>
      </c>
      <c r="H2277" s="450">
        <v>20</v>
      </c>
      <c r="I2277" s="450" t="s">
        <v>703</v>
      </c>
      <c r="J2277" s="459">
        <v>525</v>
      </c>
      <c r="K2277" s="460">
        <v>10500</v>
      </c>
      <c r="L2277" s="463" t="s">
        <v>47</v>
      </c>
      <c r="M2277" s="463"/>
      <c r="N2277" s="463"/>
      <c r="O2277" s="462"/>
    </row>
    <row r="2278" hidden="1" customHeight="1" spans="1:15">
      <c r="A2278" s="446">
        <v>2127</v>
      </c>
      <c r="B2278" s="446" t="s">
        <v>346</v>
      </c>
      <c r="C2278" s="446" t="s">
        <v>700</v>
      </c>
      <c r="D2278" s="446" t="s">
        <v>701</v>
      </c>
      <c r="E2278" s="450" t="s">
        <v>2435</v>
      </c>
      <c r="F2278" s="449" t="s">
        <v>403</v>
      </c>
      <c r="G2278" s="450" t="s">
        <v>404</v>
      </c>
      <c r="H2278" s="450">
        <v>20</v>
      </c>
      <c r="I2278" s="450" t="s">
        <v>703</v>
      </c>
      <c r="J2278" s="459">
        <v>315</v>
      </c>
      <c r="K2278" s="460">
        <v>6300</v>
      </c>
      <c r="L2278" s="463" t="s">
        <v>47</v>
      </c>
      <c r="M2278" s="463"/>
      <c r="N2278" s="463"/>
      <c r="O2278" s="462"/>
    </row>
    <row r="2279" hidden="1" customHeight="1" spans="1:15">
      <c r="A2279" s="446">
        <v>2128</v>
      </c>
      <c r="B2279" s="446" t="s">
        <v>346</v>
      </c>
      <c r="C2279" s="446" t="s">
        <v>700</v>
      </c>
      <c r="D2279" s="446" t="s">
        <v>701</v>
      </c>
      <c r="E2279" s="450" t="s">
        <v>2436</v>
      </c>
      <c r="F2279" s="449" t="s">
        <v>403</v>
      </c>
      <c r="G2279" s="450" t="s">
        <v>404</v>
      </c>
      <c r="H2279" s="450">
        <v>8</v>
      </c>
      <c r="I2279" s="450" t="s">
        <v>703</v>
      </c>
      <c r="J2279" s="459">
        <v>450</v>
      </c>
      <c r="K2279" s="460">
        <v>3600</v>
      </c>
      <c r="L2279" s="463" t="s">
        <v>47</v>
      </c>
      <c r="M2279" s="463"/>
      <c r="N2279" s="463"/>
      <c r="O2279" s="462"/>
    </row>
    <row r="2280" hidden="1" customHeight="1" spans="1:15">
      <c r="A2280" s="446">
        <v>2129</v>
      </c>
      <c r="B2280" s="446" t="s">
        <v>346</v>
      </c>
      <c r="C2280" s="446" t="s">
        <v>700</v>
      </c>
      <c r="D2280" s="446" t="s">
        <v>701</v>
      </c>
      <c r="E2280" s="450" t="s">
        <v>2437</v>
      </c>
      <c r="F2280" s="449" t="s">
        <v>403</v>
      </c>
      <c r="G2280" s="450" t="s">
        <v>404</v>
      </c>
      <c r="H2280" s="450">
        <v>8</v>
      </c>
      <c r="I2280" s="450" t="s">
        <v>703</v>
      </c>
      <c r="J2280" s="459">
        <v>450</v>
      </c>
      <c r="K2280" s="460">
        <v>3600</v>
      </c>
      <c r="L2280" s="463" t="s">
        <v>47</v>
      </c>
      <c r="M2280" s="463"/>
      <c r="N2280" s="463"/>
      <c r="O2280" s="462"/>
    </row>
    <row r="2281" hidden="1" customHeight="1" spans="1:15">
      <c r="A2281" s="446">
        <v>2130</v>
      </c>
      <c r="B2281" s="446" t="s">
        <v>346</v>
      </c>
      <c r="C2281" s="446" t="s">
        <v>700</v>
      </c>
      <c r="D2281" s="446" t="s">
        <v>701</v>
      </c>
      <c r="E2281" s="450" t="s">
        <v>2438</v>
      </c>
      <c r="F2281" s="449" t="s">
        <v>403</v>
      </c>
      <c r="G2281" s="450" t="s">
        <v>404</v>
      </c>
      <c r="H2281" s="450">
        <v>8</v>
      </c>
      <c r="I2281" s="450" t="s">
        <v>703</v>
      </c>
      <c r="J2281" s="459">
        <v>525</v>
      </c>
      <c r="K2281" s="460">
        <v>4200</v>
      </c>
      <c r="L2281" s="463" t="s">
        <v>47</v>
      </c>
      <c r="M2281" s="463"/>
      <c r="N2281" s="463"/>
      <c r="O2281" s="462"/>
    </row>
    <row r="2282" hidden="1" customHeight="1" spans="1:15">
      <c r="A2282" s="446">
        <v>2131</v>
      </c>
      <c r="B2282" s="446" t="s">
        <v>346</v>
      </c>
      <c r="C2282" s="446" t="s">
        <v>700</v>
      </c>
      <c r="D2282" s="446" t="s">
        <v>701</v>
      </c>
      <c r="E2282" s="450" t="s">
        <v>2439</v>
      </c>
      <c r="F2282" s="449" t="s">
        <v>403</v>
      </c>
      <c r="G2282" s="450" t="s">
        <v>404</v>
      </c>
      <c r="H2282" s="450">
        <v>8</v>
      </c>
      <c r="I2282" s="450" t="s">
        <v>840</v>
      </c>
      <c r="J2282" s="459">
        <v>60</v>
      </c>
      <c r="K2282" s="460">
        <v>480</v>
      </c>
      <c r="L2282" s="463" t="s">
        <v>47</v>
      </c>
      <c r="M2282" s="463"/>
      <c r="N2282" s="463"/>
      <c r="O2282" s="462"/>
    </row>
    <row r="2283" hidden="1" customHeight="1" spans="1:15">
      <c r="A2283" s="446">
        <v>2132</v>
      </c>
      <c r="B2283" s="446" t="s">
        <v>346</v>
      </c>
      <c r="C2283" s="446" t="s">
        <v>700</v>
      </c>
      <c r="D2283" s="446" t="s">
        <v>701</v>
      </c>
      <c r="E2283" s="450" t="s">
        <v>2440</v>
      </c>
      <c r="F2283" s="449" t="s">
        <v>403</v>
      </c>
      <c r="G2283" s="450" t="s">
        <v>404</v>
      </c>
      <c r="H2283" s="450">
        <v>6</v>
      </c>
      <c r="I2283" s="450" t="s">
        <v>840</v>
      </c>
      <c r="J2283" s="459">
        <v>90</v>
      </c>
      <c r="K2283" s="460">
        <v>540</v>
      </c>
      <c r="L2283" s="463" t="s">
        <v>47</v>
      </c>
      <c r="M2283" s="463"/>
      <c r="N2283" s="463"/>
      <c r="O2283" s="462"/>
    </row>
    <row r="2284" hidden="1" customHeight="1" spans="1:15">
      <c r="A2284" s="446">
        <v>2133</v>
      </c>
      <c r="B2284" s="446" t="s">
        <v>346</v>
      </c>
      <c r="C2284" s="446" t="s">
        <v>700</v>
      </c>
      <c r="D2284" s="446" t="s">
        <v>701</v>
      </c>
      <c r="E2284" s="450" t="s">
        <v>2441</v>
      </c>
      <c r="F2284" s="449" t="s">
        <v>403</v>
      </c>
      <c r="G2284" s="450" t="s">
        <v>404</v>
      </c>
      <c r="H2284" s="450">
        <v>6</v>
      </c>
      <c r="I2284" s="450" t="s">
        <v>840</v>
      </c>
      <c r="J2284" s="459">
        <v>45</v>
      </c>
      <c r="K2284" s="460">
        <v>270</v>
      </c>
      <c r="L2284" s="463" t="s">
        <v>47</v>
      </c>
      <c r="M2284" s="463"/>
      <c r="N2284" s="463"/>
      <c r="O2284" s="462"/>
    </row>
    <row r="2285" hidden="1" customHeight="1" spans="1:15">
      <c r="A2285" s="446">
        <v>2134</v>
      </c>
      <c r="B2285" s="446" t="s">
        <v>346</v>
      </c>
      <c r="C2285" s="446" t="s">
        <v>700</v>
      </c>
      <c r="D2285" s="446" t="s">
        <v>701</v>
      </c>
      <c r="E2285" s="450" t="s">
        <v>2442</v>
      </c>
      <c r="F2285" s="449" t="s">
        <v>403</v>
      </c>
      <c r="G2285" s="450" t="s">
        <v>404</v>
      </c>
      <c r="H2285" s="450">
        <v>6</v>
      </c>
      <c r="I2285" s="450" t="s">
        <v>840</v>
      </c>
      <c r="J2285" s="459">
        <v>165</v>
      </c>
      <c r="K2285" s="460">
        <v>990</v>
      </c>
      <c r="L2285" s="463" t="s">
        <v>47</v>
      </c>
      <c r="M2285" s="463"/>
      <c r="N2285" s="463"/>
      <c r="O2285" s="462"/>
    </row>
    <row r="2286" hidden="1" customHeight="1" spans="1:15">
      <c r="A2286" s="446">
        <v>2135</v>
      </c>
      <c r="B2286" s="446" t="s">
        <v>346</v>
      </c>
      <c r="C2286" s="446" t="s">
        <v>700</v>
      </c>
      <c r="D2286" s="446" t="s">
        <v>701</v>
      </c>
      <c r="E2286" s="450" t="s">
        <v>2443</v>
      </c>
      <c r="F2286" s="449" t="s">
        <v>403</v>
      </c>
      <c r="G2286" s="450" t="s">
        <v>404</v>
      </c>
      <c r="H2286" s="450">
        <v>6</v>
      </c>
      <c r="I2286" s="450" t="s">
        <v>840</v>
      </c>
      <c r="J2286" s="459">
        <v>210</v>
      </c>
      <c r="K2286" s="460">
        <v>1260</v>
      </c>
      <c r="L2286" s="463" t="s">
        <v>47</v>
      </c>
      <c r="M2286" s="463"/>
      <c r="N2286" s="463"/>
      <c r="O2286" s="462"/>
    </row>
    <row r="2287" hidden="1" customHeight="1" spans="1:15">
      <c r="A2287" s="446">
        <v>2136</v>
      </c>
      <c r="B2287" s="446" t="s">
        <v>346</v>
      </c>
      <c r="C2287" s="446" t="s">
        <v>700</v>
      </c>
      <c r="D2287" s="446" t="s">
        <v>701</v>
      </c>
      <c r="E2287" s="450" t="s">
        <v>2444</v>
      </c>
      <c r="F2287" s="449" t="s">
        <v>403</v>
      </c>
      <c r="G2287" s="450" t="s">
        <v>404</v>
      </c>
      <c r="H2287" s="450">
        <v>6</v>
      </c>
      <c r="I2287" s="450" t="s">
        <v>840</v>
      </c>
      <c r="J2287" s="459">
        <v>21.6</v>
      </c>
      <c r="K2287" s="460">
        <v>129.6</v>
      </c>
      <c r="L2287" s="463" t="s">
        <v>47</v>
      </c>
      <c r="M2287" s="463"/>
      <c r="N2287" s="463"/>
      <c r="O2287" s="462"/>
    </row>
    <row r="2288" hidden="1" customHeight="1" spans="1:15">
      <c r="A2288" s="446">
        <v>2137</v>
      </c>
      <c r="B2288" s="446" t="s">
        <v>346</v>
      </c>
      <c r="C2288" s="446" t="s">
        <v>700</v>
      </c>
      <c r="D2288" s="446" t="s">
        <v>701</v>
      </c>
      <c r="E2288" s="450" t="s">
        <v>2445</v>
      </c>
      <c r="F2288" s="449" t="s">
        <v>403</v>
      </c>
      <c r="G2288" s="450" t="s">
        <v>404</v>
      </c>
      <c r="H2288" s="450">
        <v>6</v>
      </c>
      <c r="I2288" s="450" t="s">
        <v>840</v>
      </c>
      <c r="J2288" s="459">
        <v>45</v>
      </c>
      <c r="K2288" s="460">
        <v>270</v>
      </c>
      <c r="L2288" s="463" t="s">
        <v>47</v>
      </c>
      <c r="M2288" s="463"/>
      <c r="N2288" s="463"/>
      <c r="O2288" s="462"/>
    </row>
    <row r="2289" hidden="1" customHeight="1" spans="1:15">
      <c r="A2289" s="446">
        <v>2138</v>
      </c>
      <c r="B2289" s="446" t="s">
        <v>346</v>
      </c>
      <c r="C2289" s="446" t="s">
        <v>700</v>
      </c>
      <c r="D2289" s="446" t="s">
        <v>701</v>
      </c>
      <c r="E2289" s="450" t="s">
        <v>2446</v>
      </c>
      <c r="F2289" s="449" t="s">
        <v>403</v>
      </c>
      <c r="G2289" s="450" t="s">
        <v>404</v>
      </c>
      <c r="H2289" s="450">
        <v>5</v>
      </c>
      <c r="I2289" s="450" t="s">
        <v>840</v>
      </c>
      <c r="J2289" s="459">
        <v>35</v>
      </c>
      <c r="K2289" s="460">
        <v>175</v>
      </c>
      <c r="L2289" s="463" t="s">
        <v>47</v>
      </c>
      <c r="M2289" s="463"/>
      <c r="N2289" s="463"/>
      <c r="O2289" s="462"/>
    </row>
    <row r="2290" hidden="1" customHeight="1" spans="1:15">
      <c r="A2290" s="446">
        <v>2139</v>
      </c>
      <c r="B2290" s="446" t="s">
        <v>346</v>
      </c>
      <c r="C2290" s="446" t="s">
        <v>700</v>
      </c>
      <c r="D2290" s="446" t="s">
        <v>701</v>
      </c>
      <c r="E2290" s="450" t="s">
        <v>2447</v>
      </c>
      <c r="F2290" s="449" t="s">
        <v>403</v>
      </c>
      <c r="G2290" s="450" t="s">
        <v>404</v>
      </c>
      <c r="H2290" s="450">
        <v>5</v>
      </c>
      <c r="I2290" s="450" t="s">
        <v>840</v>
      </c>
      <c r="J2290" s="459">
        <v>260</v>
      </c>
      <c r="K2290" s="460">
        <v>1300</v>
      </c>
      <c r="L2290" s="463" t="s">
        <v>47</v>
      </c>
      <c r="M2290" s="463"/>
      <c r="N2290" s="463"/>
      <c r="O2290" s="462"/>
    </row>
    <row r="2291" hidden="1" customHeight="1" spans="1:15">
      <c r="A2291" s="446">
        <v>2140</v>
      </c>
      <c r="B2291" s="446" t="s">
        <v>346</v>
      </c>
      <c r="C2291" s="446" t="s">
        <v>700</v>
      </c>
      <c r="D2291" s="446" t="s">
        <v>701</v>
      </c>
      <c r="E2291" s="450" t="s">
        <v>2448</v>
      </c>
      <c r="F2291" s="449" t="s">
        <v>403</v>
      </c>
      <c r="G2291" s="450" t="s">
        <v>404</v>
      </c>
      <c r="H2291" s="450">
        <v>5</v>
      </c>
      <c r="I2291" s="450" t="s">
        <v>703</v>
      </c>
      <c r="J2291" s="459">
        <v>280</v>
      </c>
      <c r="K2291" s="460">
        <v>1400</v>
      </c>
      <c r="L2291" s="463" t="s">
        <v>47</v>
      </c>
      <c r="M2291" s="463"/>
      <c r="N2291" s="463"/>
      <c r="O2291" s="462"/>
    </row>
    <row r="2292" hidden="1" customHeight="1" spans="1:15">
      <c r="A2292" s="446">
        <v>2141</v>
      </c>
      <c r="B2292" s="446" t="s">
        <v>346</v>
      </c>
      <c r="C2292" s="446" t="s">
        <v>700</v>
      </c>
      <c r="D2292" s="446" t="s">
        <v>701</v>
      </c>
      <c r="E2292" s="450" t="s">
        <v>2449</v>
      </c>
      <c r="F2292" s="449" t="s">
        <v>403</v>
      </c>
      <c r="G2292" s="450" t="s">
        <v>404</v>
      </c>
      <c r="H2292" s="450">
        <v>3</v>
      </c>
      <c r="I2292" s="450" t="s">
        <v>703</v>
      </c>
      <c r="J2292" s="459">
        <v>280</v>
      </c>
      <c r="K2292" s="460">
        <v>840</v>
      </c>
      <c r="L2292" s="463" t="s">
        <v>47</v>
      </c>
      <c r="M2292" s="463"/>
      <c r="N2292" s="463"/>
      <c r="O2292" s="462"/>
    </row>
    <row r="2293" hidden="1" customHeight="1" spans="1:15">
      <c r="A2293" s="446">
        <v>2142</v>
      </c>
      <c r="B2293" s="446" t="s">
        <v>346</v>
      </c>
      <c r="C2293" s="446" t="s">
        <v>700</v>
      </c>
      <c r="D2293" s="446" t="s">
        <v>701</v>
      </c>
      <c r="E2293" s="450" t="s">
        <v>2450</v>
      </c>
      <c r="F2293" s="449" t="s">
        <v>403</v>
      </c>
      <c r="G2293" s="450" t="s">
        <v>404</v>
      </c>
      <c r="H2293" s="450">
        <v>8</v>
      </c>
      <c r="I2293" s="450" t="s">
        <v>703</v>
      </c>
      <c r="J2293" s="459">
        <v>280</v>
      </c>
      <c r="K2293" s="460">
        <v>2240</v>
      </c>
      <c r="L2293" s="463" t="s">
        <v>47</v>
      </c>
      <c r="M2293" s="463"/>
      <c r="N2293" s="463"/>
      <c r="O2293" s="462"/>
    </row>
    <row r="2294" hidden="1" customHeight="1" spans="1:15">
      <c r="A2294" s="446">
        <v>2143</v>
      </c>
      <c r="B2294" s="446" t="s">
        <v>346</v>
      </c>
      <c r="C2294" s="446" t="s">
        <v>700</v>
      </c>
      <c r="D2294" s="446" t="s">
        <v>701</v>
      </c>
      <c r="E2294" s="450" t="s">
        <v>2451</v>
      </c>
      <c r="F2294" s="449" t="s">
        <v>403</v>
      </c>
      <c r="G2294" s="450" t="s">
        <v>404</v>
      </c>
      <c r="H2294" s="450">
        <v>8</v>
      </c>
      <c r="I2294" s="450" t="s">
        <v>703</v>
      </c>
      <c r="J2294" s="459">
        <v>300</v>
      </c>
      <c r="K2294" s="460">
        <v>2400</v>
      </c>
      <c r="L2294" s="463" t="s">
        <v>47</v>
      </c>
      <c r="M2294" s="463"/>
      <c r="N2294" s="463"/>
      <c r="O2294" s="462"/>
    </row>
    <row r="2295" hidden="1" customHeight="1" spans="1:15">
      <c r="A2295" s="446">
        <v>2144</v>
      </c>
      <c r="B2295" s="446" t="s">
        <v>346</v>
      </c>
      <c r="C2295" s="446" t="s">
        <v>700</v>
      </c>
      <c r="D2295" s="446" t="s">
        <v>701</v>
      </c>
      <c r="E2295" s="450" t="s">
        <v>2452</v>
      </c>
      <c r="F2295" s="449" t="s">
        <v>403</v>
      </c>
      <c r="G2295" s="450" t="s">
        <v>404</v>
      </c>
      <c r="H2295" s="450">
        <v>8</v>
      </c>
      <c r="I2295" s="450" t="s">
        <v>840</v>
      </c>
      <c r="J2295" s="459">
        <v>38</v>
      </c>
      <c r="K2295" s="460">
        <v>304</v>
      </c>
      <c r="L2295" s="463" t="s">
        <v>47</v>
      </c>
      <c r="M2295" s="463"/>
      <c r="N2295" s="463"/>
      <c r="O2295" s="462"/>
    </row>
    <row r="2296" hidden="1" customHeight="1" spans="1:15">
      <c r="A2296" s="446">
        <v>2145</v>
      </c>
      <c r="B2296" s="446" t="s">
        <v>346</v>
      </c>
      <c r="C2296" s="446" t="s">
        <v>700</v>
      </c>
      <c r="D2296" s="446" t="s">
        <v>701</v>
      </c>
      <c r="E2296" s="450" t="s">
        <v>2453</v>
      </c>
      <c r="F2296" s="449" t="s">
        <v>403</v>
      </c>
      <c r="G2296" s="450" t="s">
        <v>404</v>
      </c>
      <c r="H2296" s="450">
        <v>3</v>
      </c>
      <c r="I2296" s="450" t="s">
        <v>840</v>
      </c>
      <c r="J2296" s="459">
        <v>43.5</v>
      </c>
      <c r="K2296" s="460">
        <v>130.5</v>
      </c>
      <c r="L2296" s="463" t="s">
        <v>47</v>
      </c>
      <c r="M2296" s="463"/>
      <c r="N2296" s="463"/>
      <c r="O2296" s="462"/>
    </row>
    <row r="2297" hidden="1" customHeight="1" spans="1:15">
      <c r="A2297" s="446">
        <v>2146</v>
      </c>
      <c r="B2297" s="446" t="s">
        <v>346</v>
      </c>
      <c r="C2297" s="446" t="s">
        <v>700</v>
      </c>
      <c r="D2297" s="446" t="s">
        <v>701</v>
      </c>
      <c r="E2297" s="450" t="s">
        <v>2454</v>
      </c>
      <c r="F2297" s="449" t="s">
        <v>403</v>
      </c>
      <c r="G2297" s="450" t="s">
        <v>404</v>
      </c>
      <c r="H2297" s="450">
        <v>6</v>
      </c>
      <c r="I2297" s="450" t="s">
        <v>840</v>
      </c>
      <c r="J2297" s="459">
        <v>30</v>
      </c>
      <c r="K2297" s="460">
        <v>180</v>
      </c>
      <c r="L2297" s="463" t="s">
        <v>47</v>
      </c>
      <c r="M2297" s="463"/>
      <c r="N2297" s="463"/>
      <c r="O2297" s="462"/>
    </row>
    <row r="2298" hidden="1" customHeight="1" spans="1:15">
      <c r="A2298" s="446">
        <v>2147</v>
      </c>
      <c r="B2298" s="446" t="s">
        <v>346</v>
      </c>
      <c r="C2298" s="446" t="s">
        <v>700</v>
      </c>
      <c r="D2298" s="446" t="s">
        <v>701</v>
      </c>
      <c r="E2298" s="450" t="s">
        <v>2455</v>
      </c>
      <c r="F2298" s="449" t="s">
        <v>403</v>
      </c>
      <c r="G2298" s="450" t="s">
        <v>404</v>
      </c>
      <c r="H2298" s="450">
        <v>6</v>
      </c>
      <c r="I2298" s="450" t="s">
        <v>840</v>
      </c>
      <c r="J2298" s="459">
        <v>20.5</v>
      </c>
      <c r="K2298" s="460">
        <v>123</v>
      </c>
      <c r="L2298" s="463" t="s">
        <v>47</v>
      </c>
      <c r="M2298" s="463"/>
      <c r="N2298" s="463"/>
      <c r="O2298" s="462"/>
    </row>
    <row r="2299" hidden="1" customHeight="1" spans="1:15">
      <c r="A2299" s="446">
        <v>2148</v>
      </c>
      <c r="B2299" s="446" t="s">
        <v>346</v>
      </c>
      <c r="C2299" s="446" t="s">
        <v>700</v>
      </c>
      <c r="D2299" s="446" t="s">
        <v>701</v>
      </c>
      <c r="E2299" s="450" t="s">
        <v>2456</v>
      </c>
      <c r="F2299" s="449" t="s">
        <v>403</v>
      </c>
      <c r="G2299" s="450" t="s">
        <v>404</v>
      </c>
      <c r="H2299" s="450">
        <v>6</v>
      </c>
      <c r="I2299" s="450" t="s">
        <v>840</v>
      </c>
      <c r="J2299" s="459">
        <v>36</v>
      </c>
      <c r="K2299" s="460">
        <v>216</v>
      </c>
      <c r="L2299" s="463" t="s">
        <v>47</v>
      </c>
      <c r="M2299" s="463"/>
      <c r="N2299" s="463"/>
      <c r="O2299" s="462"/>
    </row>
    <row r="2300" hidden="1" customHeight="1" spans="1:15">
      <c r="A2300" s="446">
        <v>2149</v>
      </c>
      <c r="B2300" s="446" t="s">
        <v>346</v>
      </c>
      <c r="C2300" s="446" t="s">
        <v>700</v>
      </c>
      <c r="D2300" s="446" t="s">
        <v>701</v>
      </c>
      <c r="E2300" s="450" t="s">
        <v>2457</v>
      </c>
      <c r="F2300" s="449" t="s">
        <v>403</v>
      </c>
      <c r="G2300" s="450" t="s">
        <v>404</v>
      </c>
      <c r="H2300" s="450">
        <v>6</v>
      </c>
      <c r="I2300" s="450" t="s">
        <v>840</v>
      </c>
      <c r="J2300" s="459">
        <v>202.5</v>
      </c>
      <c r="K2300" s="460">
        <v>1215</v>
      </c>
      <c r="L2300" s="463" t="s">
        <v>47</v>
      </c>
      <c r="M2300" s="463"/>
      <c r="N2300" s="463"/>
      <c r="O2300" s="462"/>
    </row>
    <row r="2301" hidden="1" customHeight="1" spans="1:15">
      <c r="A2301" s="446">
        <v>2150</v>
      </c>
      <c r="B2301" s="446" t="s">
        <v>346</v>
      </c>
      <c r="C2301" s="446" t="s">
        <v>700</v>
      </c>
      <c r="D2301" s="446" t="s">
        <v>701</v>
      </c>
      <c r="E2301" s="450" t="s">
        <v>2458</v>
      </c>
      <c r="F2301" s="449" t="s">
        <v>403</v>
      </c>
      <c r="G2301" s="450" t="s">
        <v>404</v>
      </c>
      <c r="H2301" s="450">
        <v>6</v>
      </c>
      <c r="I2301" s="450" t="s">
        <v>840</v>
      </c>
      <c r="J2301" s="459">
        <v>51</v>
      </c>
      <c r="K2301" s="460">
        <v>306</v>
      </c>
      <c r="L2301" s="463" t="s">
        <v>47</v>
      </c>
      <c r="M2301" s="463"/>
      <c r="N2301" s="463"/>
      <c r="O2301" s="462"/>
    </row>
    <row r="2302" hidden="1" customHeight="1" spans="1:15">
      <c r="A2302" s="446">
        <v>2151</v>
      </c>
      <c r="B2302" s="446" t="s">
        <v>346</v>
      </c>
      <c r="C2302" s="446" t="s">
        <v>700</v>
      </c>
      <c r="D2302" s="446" t="s">
        <v>701</v>
      </c>
      <c r="E2302" s="450" t="s">
        <v>2459</v>
      </c>
      <c r="F2302" s="449" t="s">
        <v>403</v>
      </c>
      <c r="G2302" s="450" t="s">
        <v>404</v>
      </c>
      <c r="H2302" s="450">
        <v>4</v>
      </c>
      <c r="I2302" s="450" t="s">
        <v>840</v>
      </c>
      <c r="J2302" s="459">
        <v>32.5</v>
      </c>
      <c r="K2302" s="460">
        <v>130</v>
      </c>
      <c r="L2302" s="463" t="s">
        <v>47</v>
      </c>
      <c r="M2302" s="463"/>
      <c r="N2302" s="463"/>
      <c r="O2302" s="462"/>
    </row>
    <row r="2303" hidden="1" customHeight="1" spans="1:15">
      <c r="A2303" s="446">
        <v>2152</v>
      </c>
      <c r="B2303" s="446" t="s">
        <v>346</v>
      </c>
      <c r="C2303" s="446" t="s">
        <v>700</v>
      </c>
      <c r="D2303" s="446" t="s">
        <v>701</v>
      </c>
      <c r="E2303" s="450" t="s">
        <v>2460</v>
      </c>
      <c r="F2303" s="449" t="s">
        <v>403</v>
      </c>
      <c r="G2303" s="450" t="s">
        <v>404</v>
      </c>
      <c r="H2303" s="450">
        <v>4</v>
      </c>
      <c r="I2303" s="450" t="s">
        <v>840</v>
      </c>
      <c r="J2303" s="459">
        <v>49.5</v>
      </c>
      <c r="K2303" s="460">
        <v>198</v>
      </c>
      <c r="L2303" s="463" t="s">
        <v>47</v>
      </c>
      <c r="M2303" s="463"/>
      <c r="N2303" s="463"/>
      <c r="O2303" s="462"/>
    </row>
    <row r="2304" hidden="1" customHeight="1" spans="1:15">
      <c r="A2304" s="446">
        <v>2153</v>
      </c>
      <c r="B2304" s="446" t="s">
        <v>346</v>
      </c>
      <c r="C2304" s="446" t="s">
        <v>700</v>
      </c>
      <c r="D2304" s="446" t="s">
        <v>701</v>
      </c>
      <c r="E2304" s="450" t="s">
        <v>2461</v>
      </c>
      <c r="F2304" s="449" t="s">
        <v>403</v>
      </c>
      <c r="G2304" s="450" t="s">
        <v>404</v>
      </c>
      <c r="H2304" s="450">
        <v>4</v>
      </c>
      <c r="I2304" s="450" t="s">
        <v>1180</v>
      </c>
      <c r="J2304" s="459">
        <v>650</v>
      </c>
      <c r="K2304" s="460">
        <v>2600</v>
      </c>
      <c r="L2304" s="463" t="s">
        <v>47</v>
      </c>
      <c r="M2304" s="463"/>
      <c r="N2304" s="463"/>
      <c r="O2304" s="462"/>
    </row>
    <row r="2305" hidden="1" customHeight="1" spans="1:15">
      <c r="A2305" s="446">
        <v>2154</v>
      </c>
      <c r="B2305" s="446" t="s">
        <v>346</v>
      </c>
      <c r="C2305" s="446" t="s">
        <v>700</v>
      </c>
      <c r="D2305" s="446" t="s">
        <v>701</v>
      </c>
      <c r="E2305" s="450" t="s">
        <v>2462</v>
      </c>
      <c r="F2305" s="449" t="s">
        <v>403</v>
      </c>
      <c r="G2305" s="450" t="s">
        <v>404</v>
      </c>
      <c r="H2305" s="450">
        <v>4</v>
      </c>
      <c r="I2305" s="450" t="s">
        <v>1180</v>
      </c>
      <c r="J2305" s="459">
        <v>450</v>
      </c>
      <c r="K2305" s="460">
        <v>1800</v>
      </c>
      <c r="L2305" s="463" t="s">
        <v>47</v>
      </c>
      <c r="M2305" s="463"/>
      <c r="N2305" s="463"/>
      <c r="O2305" s="462"/>
    </row>
    <row r="2306" hidden="1" customHeight="1" spans="1:15">
      <c r="A2306" s="446">
        <v>2155</v>
      </c>
      <c r="B2306" s="446" t="s">
        <v>346</v>
      </c>
      <c r="C2306" s="446" t="s">
        <v>700</v>
      </c>
      <c r="D2306" s="446" t="s">
        <v>701</v>
      </c>
      <c r="E2306" s="450" t="s">
        <v>2463</v>
      </c>
      <c r="F2306" s="449" t="s">
        <v>403</v>
      </c>
      <c r="G2306" s="450" t="s">
        <v>404</v>
      </c>
      <c r="H2306" s="450">
        <v>4</v>
      </c>
      <c r="I2306" s="450" t="s">
        <v>1180</v>
      </c>
      <c r="J2306" s="459">
        <v>12</v>
      </c>
      <c r="K2306" s="460">
        <v>48</v>
      </c>
      <c r="L2306" s="463" t="s">
        <v>47</v>
      </c>
      <c r="M2306" s="463"/>
      <c r="N2306" s="463"/>
      <c r="O2306" s="462"/>
    </row>
    <row r="2307" hidden="1" customHeight="1" spans="1:15">
      <c r="A2307" s="446">
        <v>2156</v>
      </c>
      <c r="B2307" s="446" t="s">
        <v>346</v>
      </c>
      <c r="C2307" s="446" t="s">
        <v>700</v>
      </c>
      <c r="D2307" s="446" t="s">
        <v>701</v>
      </c>
      <c r="E2307" s="450" t="s">
        <v>2464</v>
      </c>
      <c r="F2307" s="449" t="s">
        <v>403</v>
      </c>
      <c r="G2307" s="450" t="s">
        <v>404</v>
      </c>
      <c r="H2307" s="450">
        <v>4</v>
      </c>
      <c r="I2307" s="450" t="s">
        <v>1180</v>
      </c>
      <c r="J2307" s="459">
        <v>24</v>
      </c>
      <c r="K2307" s="460">
        <v>96</v>
      </c>
      <c r="L2307" s="463" t="s">
        <v>47</v>
      </c>
      <c r="M2307" s="463"/>
      <c r="N2307" s="463"/>
      <c r="O2307" s="462"/>
    </row>
    <row r="2308" hidden="1" customHeight="1" spans="1:15">
      <c r="A2308" s="446">
        <v>2157</v>
      </c>
      <c r="B2308" s="446" t="s">
        <v>346</v>
      </c>
      <c r="C2308" s="446" t="s">
        <v>700</v>
      </c>
      <c r="D2308" s="446" t="s">
        <v>701</v>
      </c>
      <c r="E2308" s="450" t="s">
        <v>2465</v>
      </c>
      <c r="F2308" s="449" t="s">
        <v>403</v>
      </c>
      <c r="G2308" s="450" t="s">
        <v>404</v>
      </c>
      <c r="H2308" s="450">
        <v>4</v>
      </c>
      <c r="I2308" s="450" t="s">
        <v>1180</v>
      </c>
      <c r="J2308" s="459">
        <v>56</v>
      </c>
      <c r="K2308" s="460">
        <v>224</v>
      </c>
      <c r="L2308" s="463" t="s">
        <v>47</v>
      </c>
      <c r="M2308" s="463"/>
      <c r="N2308" s="463"/>
      <c r="O2308" s="462"/>
    </row>
    <row r="2309" hidden="1" customHeight="1" spans="1:15">
      <c r="A2309" s="446">
        <v>2158</v>
      </c>
      <c r="B2309" s="446" t="s">
        <v>346</v>
      </c>
      <c r="C2309" s="446" t="s">
        <v>700</v>
      </c>
      <c r="D2309" s="446" t="s">
        <v>701</v>
      </c>
      <c r="E2309" s="450" t="s">
        <v>2466</v>
      </c>
      <c r="F2309" s="449" t="s">
        <v>403</v>
      </c>
      <c r="G2309" s="450" t="s">
        <v>404</v>
      </c>
      <c r="H2309" s="450">
        <v>4</v>
      </c>
      <c r="I2309" s="450" t="s">
        <v>840</v>
      </c>
      <c r="J2309" s="459">
        <v>96</v>
      </c>
      <c r="K2309" s="460">
        <v>384</v>
      </c>
      <c r="L2309" s="463" t="s">
        <v>47</v>
      </c>
      <c r="M2309" s="463"/>
      <c r="N2309" s="463"/>
      <c r="O2309" s="462"/>
    </row>
    <row r="2310" hidden="1" customHeight="1" spans="1:15">
      <c r="A2310" s="446">
        <v>2159</v>
      </c>
      <c r="B2310" s="446" t="s">
        <v>346</v>
      </c>
      <c r="C2310" s="446" t="s">
        <v>700</v>
      </c>
      <c r="D2310" s="446" t="s">
        <v>701</v>
      </c>
      <c r="E2310" s="450" t="s">
        <v>2467</v>
      </c>
      <c r="F2310" s="449" t="s">
        <v>403</v>
      </c>
      <c r="G2310" s="450" t="s">
        <v>404</v>
      </c>
      <c r="H2310" s="450">
        <v>4</v>
      </c>
      <c r="I2310" s="450" t="s">
        <v>704</v>
      </c>
      <c r="J2310" s="459">
        <v>80</v>
      </c>
      <c r="K2310" s="460">
        <v>320</v>
      </c>
      <c r="L2310" s="463" t="s">
        <v>47</v>
      </c>
      <c r="M2310" s="463"/>
      <c r="N2310" s="463"/>
      <c r="O2310" s="462"/>
    </row>
    <row r="2311" hidden="1" customHeight="1" spans="1:15">
      <c r="A2311" s="446">
        <v>2160</v>
      </c>
      <c r="B2311" s="446" t="s">
        <v>346</v>
      </c>
      <c r="C2311" s="446" t="s">
        <v>700</v>
      </c>
      <c r="D2311" s="446" t="s">
        <v>701</v>
      </c>
      <c r="E2311" s="450" t="s">
        <v>2468</v>
      </c>
      <c r="F2311" s="449" t="s">
        <v>403</v>
      </c>
      <c r="G2311" s="450" t="s">
        <v>404</v>
      </c>
      <c r="H2311" s="450">
        <v>6</v>
      </c>
      <c r="I2311" s="450" t="s">
        <v>840</v>
      </c>
      <c r="J2311" s="459">
        <v>144</v>
      </c>
      <c r="K2311" s="460">
        <v>864</v>
      </c>
      <c r="L2311" s="463" t="s">
        <v>47</v>
      </c>
      <c r="M2311" s="463"/>
      <c r="N2311" s="463"/>
      <c r="O2311" s="462"/>
    </row>
    <row r="2312" hidden="1" customHeight="1" spans="1:15">
      <c r="A2312" s="446">
        <v>2161</v>
      </c>
      <c r="B2312" s="446" t="s">
        <v>346</v>
      </c>
      <c r="C2312" s="446" t="s">
        <v>700</v>
      </c>
      <c r="D2312" s="446" t="s">
        <v>701</v>
      </c>
      <c r="E2312" s="450" t="s">
        <v>2469</v>
      </c>
      <c r="F2312" s="449" t="s">
        <v>403</v>
      </c>
      <c r="G2312" s="450" t="s">
        <v>404</v>
      </c>
      <c r="H2312" s="450">
        <v>5</v>
      </c>
      <c r="I2312" s="450" t="s">
        <v>840</v>
      </c>
      <c r="J2312" s="459">
        <v>144</v>
      </c>
      <c r="K2312" s="460">
        <v>720</v>
      </c>
      <c r="L2312" s="463" t="s">
        <v>47</v>
      </c>
      <c r="M2312" s="463"/>
      <c r="N2312" s="463"/>
      <c r="O2312" s="462"/>
    </row>
    <row r="2313" hidden="1" customHeight="1" spans="1:15">
      <c r="A2313" s="446">
        <v>2162</v>
      </c>
      <c r="B2313" s="446" t="s">
        <v>346</v>
      </c>
      <c r="C2313" s="446" t="s">
        <v>700</v>
      </c>
      <c r="D2313" s="446" t="s">
        <v>701</v>
      </c>
      <c r="E2313" s="450" t="s">
        <v>2470</v>
      </c>
      <c r="F2313" s="449" t="s">
        <v>403</v>
      </c>
      <c r="G2313" s="450" t="s">
        <v>404</v>
      </c>
      <c r="H2313" s="450">
        <v>6</v>
      </c>
      <c r="I2313" s="450" t="s">
        <v>840</v>
      </c>
      <c r="J2313" s="459">
        <v>216</v>
      </c>
      <c r="K2313" s="460">
        <v>1296</v>
      </c>
      <c r="L2313" s="463" t="s">
        <v>47</v>
      </c>
      <c r="M2313" s="463"/>
      <c r="N2313" s="463"/>
      <c r="O2313" s="462"/>
    </row>
    <row r="2314" hidden="1" customHeight="1" spans="1:15">
      <c r="A2314" s="446">
        <v>2163</v>
      </c>
      <c r="B2314" s="446" t="s">
        <v>346</v>
      </c>
      <c r="C2314" s="446" t="s">
        <v>700</v>
      </c>
      <c r="D2314" s="446" t="s">
        <v>701</v>
      </c>
      <c r="E2314" s="450" t="s">
        <v>2471</v>
      </c>
      <c r="F2314" s="449" t="s">
        <v>403</v>
      </c>
      <c r="G2314" s="450" t="s">
        <v>404</v>
      </c>
      <c r="H2314" s="450">
        <v>4</v>
      </c>
      <c r="I2314" s="450" t="s">
        <v>840</v>
      </c>
      <c r="J2314" s="459">
        <v>160</v>
      </c>
      <c r="K2314" s="460">
        <v>640</v>
      </c>
      <c r="L2314" s="463" t="s">
        <v>47</v>
      </c>
      <c r="M2314" s="463"/>
      <c r="N2314" s="463"/>
      <c r="O2314" s="462"/>
    </row>
    <row r="2315" hidden="1" customHeight="1" spans="1:15">
      <c r="A2315" s="446">
        <v>2164</v>
      </c>
      <c r="B2315" s="446" t="s">
        <v>346</v>
      </c>
      <c r="C2315" s="446" t="s">
        <v>700</v>
      </c>
      <c r="D2315" s="446" t="s">
        <v>701</v>
      </c>
      <c r="E2315" s="450" t="s">
        <v>2472</v>
      </c>
      <c r="F2315" s="449" t="s">
        <v>403</v>
      </c>
      <c r="G2315" s="450" t="s">
        <v>404</v>
      </c>
      <c r="H2315" s="450">
        <v>3</v>
      </c>
      <c r="I2315" s="450" t="s">
        <v>840</v>
      </c>
      <c r="J2315" s="459">
        <v>24</v>
      </c>
      <c r="K2315" s="460">
        <v>72</v>
      </c>
      <c r="L2315" s="463" t="s">
        <v>47</v>
      </c>
      <c r="M2315" s="463"/>
      <c r="N2315" s="463"/>
      <c r="O2315" s="462"/>
    </row>
    <row r="2316" hidden="1" customHeight="1" spans="1:15">
      <c r="A2316" s="446">
        <v>2165</v>
      </c>
      <c r="B2316" s="446" t="s">
        <v>346</v>
      </c>
      <c r="C2316" s="446" t="s">
        <v>700</v>
      </c>
      <c r="D2316" s="446" t="s">
        <v>701</v>
      </c>
      <c r="E2316" s="450" t="s">
        <v>2473</v>
      </c>
      <c r="F2316" s="449" t="s">
        <v>403</v>
      </c>
      <c r="G2316" s="450" t="s">
        <v>404</v>
      </c>
      <c r="H2316" s="450">
        <v>8</v>
      </c>
      <c r="I2316" s="450" t="s">
        <v>704</v>
      </c>
      <c r="J2316" s="459">
        <v>95</v>
      </c>
      <c r="K2316" s="460">
        <v>760</v>
      </c>
      <c r="L2316" s="463" t="s">
        <v>47</v>
      </c>
      <c r="M2316" s="463"/>
      <c r="N2316" s="463"/>
      <c r="O2316" s="462"/>
    </row>
    <row r="2317" hidden="1" customHeight="1" spans="1:15">
      <c r="A2317" s="446">
        <v>2166</v>
      </c>
      <c r="B2317" s="446" t="s">
        <v>346</v>
      </c>
      <c r="C2317" s="446" t="s">
        <v>700</v>
      </c>
      <c r="D2317" s="446" t="s">
        <v>701</v>
      </c>
      <c r="E2317" s="450" t="s">
        <v>2474</v>
      </c>
      <c r="F2317" s="449" t="s">
        <v>403</v>
      </c>
      <c r="G2317" s="450" t="s">
        <v>404</v>
      </c>
      <c r="H2317" s="450">
        <v>8</v>
      </c>
      <c r="I2317" s="450" t="s">
        <v>704</v>
      </c>
      <c r="J2317" s="459">
        <v>128</v>
      </c>
      <c r="K2317" s="460">
        <v>1024</v>
      </c>
      <c r="L2317" s="463" t="s">
        <v>47</v>
      </c>
      <c r="M2317" s="463"/>
      <c r="N2317" s="463"/>
      <c r="O2317" s="462"/>
    </row>
    <row r="2318" hidden="1" customHeight="1" spans="1:15">
      <c r="A2318" s="446">
        <v>2167</v>
      </c>
      <c r="B2318" s="446" t="s">
        <v>346</v>
      </c>
      <c r="C2318" s="446" t="s">
        <v>700</v>
      </c>
      <c r="D2318" s="446" t="s">
        <v>701</v>
      </c>
      <c r="E2318" s="450" t="s">
        <v>2475</v>
      </c>
      <c r="F2318" s="449" t="s">
        <v>403</v>
      </c>
      <c r="G2318" s="450" t="s">
        <v>404</v>
      </c>
      <c r="H2318" s="450">
        <v>8</v>
      </c>
      <c r="I2318" s="450" t="s">
        <v>704</v>
      </c>
      <c r="J2318" s="459">
        <v>350</v>
      </c>
      <c r="K2318" s="460">
        <v>2800</v>
      </c>
      <c r="L2318" s="463" t="s">
        <v>47</v>
      </c>
      <c r="M2318" s="463"/>
      <c r="N2318" s="463"/>
      <c r="O2318" s="462"/>
    </row>
    <row r="2319" hidden="1" customHeight="1" spans="1:15">
      <c r="A2319" s="446">
        <v>2168</v>
      </c>
      <c r="B2319" s="446" t="s">
        <v>346</v>
      </c>
      <c r="C2319" s="446" t="s">
        <v>700</v>
      </c>
      <c r="D2319" s="446" t="s">
        <v>701</v>
      </c>
      <c r="E2319" s="450" t="s">
        <v>2476</v>
      </c>
      <c r="F2319" s="449" t="s">
        <v>403</v>
      </c>
      <c r="G2319" s="450" t="s">
        <v>404</v>
      </c>
      <c r="H2319" s="450">
        <v>8</v>
      </c>
      <c r="I2319" s="450" t="s">
        <v>704</v>
      </c>
      <c r="J2319" s="459">
        <v>1063.2</v>
      </c>
      <c r="K2319" s="460">
        <v>8505.6</v>
      </c>
      <c r="L2319" s="463" t="s">
        <v>47</v>
      </c>
      <c r="M2319" s="463"/>
      <c r="N2319" s="463"/>
      <c r="O2319" s="462"/>
    </row>
    <row r="2320" hidden="1" customHeight="1" spans="1:15">
      <c r="A2320" s="446">
        <v>2169</v>
      </c>
      <c r="B2320" s="446" t="s">
        <v>346</v>
      </c>
      <c r="C2320" s="446" t="s">
        <v>700</v>
      </c>
      <c r="D2320" s="446" t="s">
        <v>701</v>
      </c>
      <c r="E2320" s="450" t="s">
        <v>2477</v>
      </c>
      <c r="F2320" s="449" t="s">
        <v>403</v>
      </c>
      <c r="G2320" s="450" t="s">
        <v>404</v>
      </c>
      <c r="H2320" s="450">
        <v>8</v>
      </c>
      <c r="I2320" s="450" t="s">
        <v>1180</v>
      </c>
      <c r="J2320" s="459">
        <v>43.2</v>
      </c>
      <c r="K2320" s="460">
        <v>345.6</v>
      </c>
      <c r="L2320" s="463" t="s">
        <v>47</v>
      </c>
      <c r="M2320" s="463"/>
      <c r="N2320" s="463"/>
      <c r="O2320" s="462"/>
    </row>
    <row r="2321" hidden="1" customHeight="1" spans="1:15">
      <c r="A2321" s="446">
        <v>2170</v>
      </c>
      <c r="B2321" s="446" t="s">
        <v>346</v>
      </c>
      <c r="C2321" s="446" t="s">
        <v>700</v>
      </c>
      <c r="D2321" s="446" t="s">
        <v>701</v>
      </c>
      <c r="E2321" s="450" t="s">
        <v>2478</v>
      </c>
      <c r="F2321" s="449" t="s">
        <v>403</v>
      </c>
      <c r="G2321" s="450" t="s">
        <v>404</v>
      </c>
      <c r="H2321" s="450">
        <v>9</v>
      </c>
      <c r="I2321" s="450" t="s">
        <v>1180</v>
      </c>
      <c r="J2321" s="459">
        <v>350</v>
      </c>
      <c r="K2321" s="460">
        <v>3150</v>
      </c>
      <c r="L2321" s="463" t="s">
        <v>47</v>
      </c>
      <c r="M2321" s="463"/>
      <c r="N2321" s="463"/>
      <c r="O2321" s="462"/>
    </row>
    <row r="2322" hidden="1" customHeight="1" spans="1:15">
      <c r="A2322" s="446">
        <v>2171</v>
      </c>
      <c r="B2322" s="446" t="s">
        <v>346</v>
      </c>
      <c r="C2322" s="446" t="s">
        <v>700</v>
      </c>
      <c r="D2322" s="446" t="s">
        <v>701</v>
      </c>
      <c r="E2322" s="450" t="s">
        <v>2479</v>
      </c>
      <c r="F2322" s="449" t="s">
        <v>403</v>
      </c>
      <c r="G2322" s="450" t="s">
        <v>404</v>
      </c>
      <c r="H2322" s="450">
        <v>9</v>
      </c>
      <c r="I2322" s="450" t="s">
        <v>704</v>
      </c>
      <c r="J2322" s="459">
        <v>392</v>
      </c>
      <c r="K2322" s="460">
        <v>3528</v>
      </c>
      <c r="L2322" s="463" t="s">
        <v>47</v>
      </c>
      <c r="M2322" s="463"/>
      <c r="N2322" s="463"/>
      <c r="O2322" s="462"/>
    </row>
    <row r="2323" hidden="1" customHeight="1" spans="1:15">
      <c r="A2323" s="446">
        <v>2172</v>
      </c>
      <c r="B2323" s="446" t="s">
        <v>346</v>
      </c>
      <c r="C2323" s="446" t="s">
        <v>700</v>
      </c>
      <c r="D2323" s="446" t="s">
        <v>701</v>
      </c>
      <c r="E2323" s="450" t="s">
        <v>2480</v>
      </c>
      <c r="F2323" s="449" t="s">
        <v>403</v>
      </c>
      <c r="G2323" s="450" t="s">
        <v>404</v>
      </c>
      <c r="H2323" s="450">
        <v>9</v>
      </c>
      <c r="I2323" s="450" t="s">
        <v>704</v>
      </c>
      <c r="J2323" s="459">
        <v>672</v>
      </c>
      <c r="K2323" s="460">
        <v>6048</v>
      </c>
      <c r="L2323" s="463" t="s">
        <v>47</v>
      </c>
      <c r="M2323" s="463"/>
      <c r="N2323" s="463"/>
      <c r="O2323" s="462"/>
    </row>
    <row r="2324" hidden="1" customHeight="1" spans="1:15">
      <c r="A2324" s="446">
        <v>2173</v>
      </c>
      <c r="B2324" s="446" t="s">
        <v>346</v>
      </c>
      <c r="C2324" s="446" t="s">
        <v>700</v>
      </c>
      <c r="D2324" s="446" t="s">
        <v>701</v>
      </c>
      <c r="E2324" s="450" t="s">
        <v>2481</v>
      </c>
      <c r="F2324" s="449" t="s">
        <v>403</v>
      </c>
      <c r="G2324" s="450" t="s">
        <v>404</v>
      </c>
      <c r="H2324" s="450">
        <v>10</v>
      </c>
      <c r="I2324" s="450" t="s">
        <v>704</v>
      </c>
      <c r="J2324" s="459">
        <v>60</v>
      </c>
      <c r="K2324" s="460">
        <v>600</v>
      </c>
      <c r="L2324" s="463" t="s">
        <v>47</v>
      </c>
      <c r="M2324" s="463"/>
      <c r="N2324" s="463"/>
      <c r="O2324" s="462"/>
    </row>
    <row r="2325" hidden="1" customHeight="1" spans="1:15">
      <c r="A2325" s="446">
        <v>2174</v>
      </c>
      <c r="B2325" s="446" t="s">
        <v>346</v>
      </c>
      <c r="C2325" s="446" t="s">
        <v>700</v>
      </c>
      <c r="D2325" s="446" t="s">
        <v>701</v>
      </c>
      <c r="E2325" s="450" t="s">
        <v>2482</v>
      </c>
      <c r="F2325" s="449" t="s">
        <v>403</v>
      </c>
      <c r="G2325" s="450" t="s">
        <v>404</v>
      </c>
      <c r="H2325" s="450">
        <v>6</v>
      </c>
      <c r="I2325" s="450" t="s">
        <v>840</v>
      </c>
      <c r="J2325" s="459">
        <v>45</v>
      </c>
      <c r="K2325" s="460">
        <v>270</v>
      </c>
      <c r="L2325" s="463" t="s">
        <v>47</v>
      </c>
      <c r="M2325" s="463"/>
      <c r="N2325" s="463"/>
      <c r="O2325" s="462"/>
    </row>
    <row r="2326" hidden="1" customHeight="1" spans="1:15">
      <c r="A2326" s="446">
        <v>2175</v>
      </c>
      <c r="B2326" s="446" t="s">
        <v>346</v>
      </c>
      <c r="C2326" s="446" t="s">
        <v>700</v>
      </c>
      <c r="D2326" s="446" t="s">
        <v>701</v>
      </c>
      <c r="E2326" s="450" t="s">
        <v>2483</v>
      </c>
      <c r="F2326" s="449" t="s">
        <v>403</v>
      </c>
      <c r="G2326" s="450" t="s">
        <v>404</v>
      </c>
      <c r="H2326" s="450">
        <v>6</v>
      </c>
      <c r="I2326" s="450" t="s">
        <v>711</v>
      </c>
      <c r="J2326" s="459">
        <v>380</v>
      </c>
      <c r="K2326" s="460">
        <v>2280</v>
      </c>
      <c r="L2326" s="463" t="s">
        <v>47</v>
      </c>
      <c r="M2326" s="463"/>
      <c r="N2326" s="463"/>
      <c r="O2326" s="462"/>
    </row>
    <row r="2327" hidden="1" customHeight="1" spans="1:15">
      <c r="A2327" s="446">
        <v>2176</v>
      </c>
      <c r="B2327" s="446" t="s">
        <v>346</v>
      </c>
      <c r="C2327" s="446" t="s">
        <v>700</v>
      </c>
      <c r="D2327" s="446" t="s">
        <v>701</v>
      </c>
      <c r="E2327" s="450" t="s">
        <v>2484</v>
      </c>
      <c r="F2327" s="449" t="s">
        <v>403</v>
      </c>
      <c r="G2327" s="450" t="s">
        <v>404</v>
      </c>
      <c r="H2327" s="450">
        <v>6</v>
      </c>
      <c r="I2327" s="450" t="s">
        <v>711</v>
      </c>
      <c r="J2327" s="459">
        <v>400</v>
      </c>
      <c r="K2327" s="460">
        <v>2400</v>
      </c>
      <c r="L2327" s="463" t="s">
        <v>47</v>
      </c>
      <c r="M2327" s="463"/>
      <c r="N2327" s="463"/>
      <c r="O2327" s="462"/>
    </row>
    <row r="2328" hidden="1" customHeight="1" spans="1:15">
      <c r="A2328" s="446">
        <v>2177</v>
      </c>
      <c r="B2328" s="446" t="s">
        <v>346</v>
      </c>
      <c r="C2328" s="446" t="s">
        <v>700</v>
      </c>
      <c r="D2328" s="446" t="s">
        <v>701</v>
      </c>
      <c r="E2328" s="450" t="s">
        <v>2485</v>
      </c>
      <c r="F2328" s="449" t="s">
        <v>403</v>
      </c>
      <c r="G2328" s="450" t="s">
        <v>404</v>
      </c>
      <c r="H2328" s="450">
        <v>3</v>
      </c>
      <c r="I2328" s="450" t="s">
        <v>840</v>
      </c>
      <c r="J2328" s="459">
        <v>24</v>
      </c>
      <c r="K2328" s="460">
        <v>72</v>
      </c>
      <c r="L2328" s="463" t="s">
        <v>47</v>
      </c>
      <c r="M2328" s="463"/>
      <c r="N2328" s="463"/>
      <c r="O2328" s="462"/>
    </row>
    <row r="2329" hidden="1" customHeight="1" spans="1:15">
      <c r="A2329" s="446">
        <v>2178</v>
      </c>
      <c r="B2329" s="446" t="s">
        <v>346</v>
      </c>
      <c r="C2329" s="446" t="s">
        <v>700</v>
      </c>
      <c r="D2329" s="446" t="s">
        <v>701</v>
      </c>
      <c r="E2329" s="450" t="s">
        <v>2486</v>
      </c>
      <c r="F2329" s="449" t="s">
        <v>403</v>
      </c>
      <c r="G2329" s="450" t="s">
        <v>404</v>
      </c>
      <c r="H2329" s="450">
        <v>6</v>
      </c>
      <c r="I2329" s="450" t="s">
        <v>840</v>
      </c>
      <c r="J2329" s="459">
        <v>37.5</v>
      </c>
      <c r="K2329" s="460">
        <v>225</v>
      </c>
      <c r="L2329" s="463" t="s">
        <v>47</v>
      </c>
      <c r="M2329" s="463"/>
      <c r="N2329" s="463"/>
      <c r="O2329" s="462"/>
    </row>
    <row r="2330" hidden="1" customHeight="1" spans="1:15">
      <c r="A2330" s="446">
        <v>2179</v>
      </c>
      <c r="B2330" s="446" t="s">
        <v>346</v>
      </c>
      <c r="C2330" s="446" t="s">
        <v>700</v>
      </c>
      <c r="D2330" s="446" t="s">
        <v>701</v>
      </c>
      <c r="E2330" s="450" t="s">
        <v>2487</v>
      </c>
      <c r="F2330" s="449" t="s">
        <v>403</v>
      </c>
      <c r="G2330" s="450" t="s">
        <v>404</v>
      </c>
      <c r="H2330" s="450">
        <v>5</v>
      </c>
      <c r="I2330" s="450" t="s">
        <v>840</v>
      </c>
      <c r="J2330" s="459">
        <v>112.5</v>
      </c>
      <c r="K2330" s="460">
        <v>562.5</v>
      </c>
      <c r="L2330" s="463" t="s">
        <v>47</v>
      </c>
      <c r="M2330" s="463"/>
      <c r="N2330" s="463"/>
      <c r="O2330" s="462"/>
    </row>
    <row r="2331" hidden="1" customHeight="1" spans="1:15">
      <c r="A2331" s="446">
        <v>2180</v>
      </c>
      <c r="B2331" s="446" t="s">
        <v>346</v>
      </c>
      <c r="C2331" s="446" t="s">
        <v>700</v>
      </c>
      <c r="D2331" s="446" t="s">
        <v>701</v>
      </c>
      <c r="E2331" s="450" t="s">
        <v>2488</v>
      </c>
      <c r="F2331" s="449" t="s">
        <v>403</v>
      </c>
      <c r="G2331" s="450" t="s">
        <v>404</v>
      </c>
      <c r="H2331" s="450">
        <v>5</v>
      </c>
      <c r="I2331" s="450" t="s">
        <v>704</v>
      </c>
      <c r="J2331" s="459">
        <v>25.4</v>
      </c>
      <c r="K2331" s="460">
        <v>127</v>
      </c>
      <c r="L2331" s="463" t="s">
        <v>47</v>
      </c>
      <c r="M2331" s="463"/>
      <c r="N2331" s="463"/>
      <c r="O2331" s="462"/>
    </row>
    <row r="2332" hidden="1" customHeight="1" spans="1:15">
      <c r="A2332" s="446">
        <v>2181</v>
      </c>
      <c r="B2332" s="446" t="s">
        <v>346</v>
      </c>
      <c r="C2332" s="446" t="s">
        <v>700</v>
      </c>
      <c r="D2332" s="446" t="s">
        <v>701</v>
      </c>
      <c r="E2332" s="450" t="s">
        <v>2489</v>
      </c>
      <c r="F2332" s="449" t="s">
        <v>403</v>
      </c>
      <c r="G2332" s="450" t="s">
        <v>404</v>
      </c>
      <c r="H2332" s="450">
        <v>5</v>
      </c>
      <c r="I2332" s="450" t="s">
        <v>704</v>
      </c>
      <c r="J2332" s="459">
        <v>128</v>
      </c>
      <c r="K2332" s="460">
        <v>640</v>
      </c>
      <c r="L2332" s="463" t="s">
        <v>47</v>
      </c>
      <c r="M2332" s="463"/>
      <c r="N2332" s="463"/>
      <c r="O2332" s="462"/>
    </row>
    <row r="2333" hidden="1" customHeight="1" spans="1:15">
      <c r="A2333" s="446">
        <v>2182</v>
      </c>
      <c r="B2333" s="446" t="s">
        <v>346</v>
      </c>
      <c r="C2333" s="446" t="s">
        <v>700</v>
      </c>
      <c r="D2333" s="446" t="s">
        <v>701</v>
      </c>
      <c r="E2333" s="450" t="s">
        <v>2490</v>
      </c>
      <c r="F2333" s="449" t="s">
        <v>403</v>
      </c>
      <c r="G2333" s="450" t="s">
        <v>404</v>
      </c>
      <c r="H2333" s="450">
        <v>5</v>
      </c>
      <c r="I2333" s="450" t="s">
        <v>840</v>
      </c>
      <c r="J2333" s="459">
        <v>72</v>
      </c>
      <c r="K2333" s="460">
        <v>360</v>
      </c>
      <c r="L2333" s="463" t="s">
        <v>47</v>
      </c>
      <c r="M2333" s="463"/>
      <c r="N2333" s="463"/>
      <c r="O2333" s="462"/>
    </row>
    <row r="2334" hidden="1" customHeight="1" spans="1:15">
      <c r="A2334" s="446">
        <v>2183</v>
      </c>
      <c r="B2334" s="446" t="s">
        <v>346</v>
      </c>
      <c r="C2334" s="446" t="s">
        <v>700</v>
      </c>
      <c r="D2334" s="446" t="s">
        <v>701</v>
      </c>
      <c r="E2334" s="450" t="s">
        <v>2491</v>
      </c>
      <c r="F2334" s="449" t="s">
        <v>403</v>
      </c>
      <c r="G2334" s="450" t="s">
        <v>404</v>
      </c>
      <c r="H2334" s="450">
        <v>6</v>
      </c>
      <c r="I2334" s="450" t="s">
        <v>840</v>
      </c>
      <c r="J2334" s="459">
        <v>72</v>
      </c>
      <c r="K2334" s="460">
        <v>432</v>
      </c>
      <c r="L2334" s="463" t="s">
        <v>47</v>
      </c>
      <c r="M2334" s="463"/>
      <c r="N2334" s="463"/>
      <c r="O2334" s="462"/>
    </row>
    <row r="2335" hidden="1" customHeight="1" spans="1:15">
      <c r="A2335" s="446">
        <v>2184</v>
      </c>
      <c r="B2335" s="446" t="s">
        <v>346</v>
      </c>
      <c r="C2335" s="446" t="s">
        <v>700</v>
      </c>
      <c r="D2335" s="446" t="s">
        <v>701</v>
      </c>
      <c r="E2335" s="450" t="s">
        <v>2492</v>
      </c>
      <c r="F2335" s="449" t="s">
        <v>403</v>
      </c>
      <c r="G2335" s="450" t="s">
        <v>404</v>
      </c>
      <c r="H2335" s="450">
        <v>5</v>
      </c>
      <c r="I2335" s="450" t="s">
        <v>840</v>
      </c>
      <c r="J2335" s="459">
        <v>34</v>
      </c>
      <c r="K2335" s="460">
        <v>170</v>
      </c>
      <c r="L2335" s="463" t="s">
        <v>47</v>
      </c>
      <c r="M2335" s="463"/>
      <c r="N2335" s="463"/>
      <c r="O2335" s="462"/>
    </row>
    <row r="2336" hidden="1" customHeight="1" spans="1:15">
      <c r="A2336" s="446">
        <v>2185</v>
      </c>
      <c r="B2336" s="446" t="s">
        <v>346</v>
      </c>
      <c r="C2336" s="446" t="s">
        <v>700</v>
      </c>
      <c r="D2336" s="446" t="s">
        <v>701</v>
      </c>
      <c r="E2336" s="450" t="s">
        <v>2493</v>
      </c>
      <c r="F2336" s="449" t="s">
        <v>403</v>
      </c>
      <c r="G2336" s="450" t="s">
        <v>404</v>
      </c>
      <c r="H2336" s="450">
        <v>6</v>
      </c>
      <c r="I2336" s="450" t="s">
        <v>840</v>
      </c>
      <c r="J2336" s="459">
        <v>30.5</v>
      </c>
      <c r="K2336" s="460">
        <v>183</v>
      </c>
      <c r="L2336" s="463" t="s">
        <v>47</v>
      </c>
      <c r="M2336" s="463"/>
      <c r="N2336" s="463"/>
      <c r="O2336" s="462"/>
    </row>
    <row r="2337" hidden="1" customHeight="1" spans="1:15">
      <c r="A2337" s="446">
        <v>2186</v>
      </c>
      <c r="B2337" s="446" t="s">
        <v>346</v>
      </c>
      <c r="C2337" s="446" t="s">
        <v>700</v>
      </c>
      <c r="D2337" s="446" t="s">
        <v>701</v>
      </c>
      <c r="E2337" s="450" t="s">
        <v>2494</v>
      </c>
      <c r="F2337" s="449" t="s">
        <v>403</v>
      </c>
      <c r="G2337" s="450" t="s">
        <v>404</v>
      </c>
      <c r="H2337" s="450">
        <v>8</v>
      </c>
      <c r="I2337" s="450" t="s">
        <v>840</v>
      </c>
      <c r="J2337" s="459">
        <v>135</v>
      </c>
      <c r="K2337" s="460">
        <v>1080</v>
      </c>
      <c r="L2337" s="463" t="s">
        <v>47</v>
      </c>
      <c r="M2337" s="463"/>
      <c r="N2337" s="463"/>
      <c r="O2337" s="462"/>
    </row>
    <row r="2338" hidden="1" customHeight="1" spans="1:15">
      <c r="A2338" s="446">
        <v>2187</v>
      </c>
      <c r="B2338" s="446" t="s">
        <v>346</v>
      </c>
      <c r="C2338" s="446" t="s">
        <v>700</v>
      </c>
      <c r="D2338" s="446" t="s">
        <v>701</v>
      </c>
      <c r="E2338" s="450" t="s">
        <v>2495</v>
      </c>
      <c r="F2338" s="449" t="s">
        <v>403</v>
      </c>
      <c r="G2338" s="450" t="s">
        <v>404</v>
      </c>
      <c r="H2338" s="450">
        <v>9</v>
      </c>
      <c r="I2338" s="450" t="s">
        <v>840</v>
      </c>
      <c r="J2338" s="459">
        <v>136</v>
      </c>
      <c r="K2338" s="460">
        <v>1224</v>
      </c>
      <c r="L2338" s="463" t="s">
        <v>47</v>
      </c>
      <c r="M2338" s="463"/>
      <c r="N2338" s="463"/>
      <c r="O2338" s="462"/>
    </row>
    <row r="2339" hidden="1" customHeight="1" spans="1:15">
      <c r="A2339" s="446">
        <v>2188</v>
      </c>
      <c r="B2339" s="446" t="s">
        <v>346</v>
      </c>
      <c r="C2339" s="446" t="s">
        <v>700</v>
      </c>
      <c r="D2339" s="446" t="s">
        <v>701</v>
      </c>
      <c r="E2339" s="450" t="s">
        <v>2496</v>
      </c>
      <c r="F2339" s="449" t="s">
        <v>403</v>
      </c>
      <c r="G2339" s="450" t="s">
        <v>404</v>
      </c>
      <c r="H2339" s="450">
        <v>8</v>
      </c>
      <c r="I2339" s="450" t="s">
        <v>703</v>
      </c>
      <c r="J2339" s="459">
        <v>85.5</v>
      </c>
      <c r="K2339" s="460">
        <v>684</v>
      </c>
      <c r="L2339" s="463" t="s">
        <v>47</v>
      </c>
      <c r="M2339" s="463"/>
      <c r="N2339" s="463"/>
      <c r="O2339" s="462"/>
    </row>
    <row r="2340" hidden="1" customHeight="1" spans="1:15">
      <c r="A2340" s="446">
        <v>2189</v>
      </c>
      <c r="B2340" s="446" t="s">
        <v>346</v>
      </c>
      <c r="C2340" s="446" t="s">
        <v>700</v>
      </c>
      <c r="D2340" s="446" t="s">
        <v>701</v>
      </c>
      <c r="E2340" s="450" t="s">
        <v>2497</v>
      </c>
      <c r="F2340" s="449" t="s">
        <v>403</v>
      </c>
      <c r="G2340" s="450" t="s">
        <v>404</v>
      </c>
      <c r="H2340" s="450">
        <v>8</v>
      </c>
      <c r="I2340" s="450" t="s">
        <v>745</v>
      </c>
      <c r="J2340" s="459">
        <v>110</v>
      </c>
      <c r="K2340" s="460">
        <v>880</v>
      </c>
      <c r="L2340" s="463" t="s">
        <v>47</v>
      </c>
      <c r="M2340" s="463"/>
      <c r="N2340" s="463"/>
      <c r="O2340" s="462"/>
    </row>
    <row r="2341" hidden="1" customHeight="1" spans="1:15">
      <c r="A2341" s="446">
        <v>2190</v>
      </c>
      <c r="B2341" s="446" t="s">
        <v>346</v>
      </c>
      <c r="C2341" s="446" t="s">
        <v>700</v>
      </c>
      <c r="D2341" s="446" t="s">
        <v>701</v>
      </c>
      <c r="E2341" s="450" t="s">
        <v>2498</v>
      </c>
      <c r="F2341" s="449" t="s">
        <v>403</v>
      </c>
      <c r="G2341" s="450" t="s">
        <v>404</v>
      </c>
      <c r="H2341" s="450">
        <v>8</v>
      </c>
      <c r="I2341" s="450" t="s">
        <v>703</v>
      </c>
      <c r="J2341" s="459">
        <v>2000</v>
      </c>
      <c r="K2341" s="460">
        <v>16000</v>
      </c>
      <c r="L2341" s="463" t="s">
        <v>47</v>
      </c>
      <c r="M2341" s="463"/>
      <c r="N2341" s="463"/>
      <c r="O2341" s="462"/>
    </row>
    <row r="2342" hidden="1" customHeight="1" spans="1:15">
      <c r="A2342" s="446">
        <v>2191</v>
      </c>
      <c r="B2342" s="446" t="s">
        <v>346</v>
      </c>
      <c r="C2342" s="446" t="s">
        <v>700</v>
      </c>
      <c r="D2342" s="446" t="s">
        <v>701</v>
      </c>
      <c r="E2342" s="450" t="s">
        <v>2499</v>
      </c>
      <c r="F2342" s="449" t="s">
        <v>403</v>
      </c>
      <c r="G2342" s="450" t="s">
        <v>404</v>
      </c>
      <c r="H2342" s="450">
        <v>8</v>
      </c>
      <c r="I2342" s="450" t="s">
        <v>703</v>
      </c>
      <c r="J2342" s="459">
        <v>2250</v>
      </c>
      <c r="K2342" s="460">
        <v>18000</v>
      </c>
      <c r="L2342" s="463" t="s">
        <v>47</v>
      </c>
      <c r="M2342" s="463"/>
      <c r="N2342" s="463"/>
      <c r="O2342" s="462"/>
    </row>
    <row r="2343" hidden="1" customHeight="1" spans="1:15">
      <c r="A2343" s="446">
        <v>2192</v>
      </c>
      <c r="B2343" s="446" t="s">
        <v>346</v>
      </c>
      <c r="C2343" s="446" t="s">
        <v>700</v>
      </c>
      <c r="D2343" s="446" t="s">
        <v>701</v>
      </c>
      <c r="E2343" s="450" t="s">
        <v>2500</v>
      </c>
      <c r="F2343" s="449" t="s">
        <v>403</v>
      </c>
      <c r="G2343" s="450" t="s">
        <v>404</v>
      </c>
      <c r="H2343" s="450">
        <v>9</v>
      </c>
      <c r="I2343" s="450" t="s">
        <v>703</v>
      </c>
      <c r="J2343" s="459">
        <v>2500</v>
      </c>
      <c r="K2343" s="460">
        <v>22500</v>
      </c>
      <c r="L2343" s="463" t="s">
        <v>47</v>
      </c>
      <c r="M2343" s="463"/>
      <c r="N2343" s="463"/>
      <c r="O2343" s="462"/>
    </row>
    <row r="2344" hidden="1" customHeight="1" spans="1:15">
      <c r="A2344" s="446">
        <v>2193</v>
      </c>
      <c r="B2344" s="446" t="s">
        <v>346</v>
      </c>
      <c r="C2344" s="446" t="s">
        <v>700</v>
      </c>
      <c r="D2344" s="446" t="s">
        <v>701</v>
      </c>
      <c r="E2344" s="450" t="s">
        <v>2501</v>
      </c>
      <c r="F2344" s="449" t="s">
        <v>403</v>
      </c>
      <c r="G2344" s="450" t="s">
        <v>404</v>
      </c>
      <c r="H2344" s="450">
        <v>8</v>
      </c>
      <c r="I2344" s="450" t="s">
        <v>703</v>
      </c>
      <c r="J2344" s="459">
        <v>3000</v>
      </c>
      <c r="K2344" s="460">
        <v>24000</v>
      </c>
      <c r="L2344" s="463" t="s">
        <v>47</v>
      </c>
      <c r="M2344" s="463"/>
      <c r="N2344" s="463"/>
      <c r="O2344" s="462"/>
    </row>
    <row r="2345" hidden="1" customHeight="1" spans="1:15">
      <c r="A2345" s="446">
        <v>2194</v>
      </c>
      <c r="B2345" s="446" t="s">
        <v>346</v>
      </c>
      <c r="C2345" s="446" t="s">
        <v>700</v>
      </c>
      <c r="D2345" s="446" t="s">
        <v>701</v>
      </c>
      <c r="E2345" s="450" t="s">
        <v>2502</v>
      </c>
      <c r="F2345" s="449" t="s">
        <v>403</v>
      </c>
      <c r="G2345" s="450" t="s">
        <v>404</v>
      </c>
      <c r="H2345" s="450">
        <v>9</v>
      </c>
      <c r="I2345" s="450" t="s">
        <v>704</v>
      </c>
      <c r="J2345" s="459">
        <v>300</v>
      </c>
      <c r="K2345" s="460">
        <v>2700</v>
      </c>
      <c r="L2345" s="463" t="s">
        <v>47</v>
      </c>
      <c r="M2345" s="463"/>
      <c r="N2345" s="463"/>
      <c r="O2345" s="462"/>
    </row>
    <row r="2346" hidden="1" customHeight="1" spans="1:15">
      <c r="A2346" s="446">
        <v>2195</v>
      </c>
      <c r="B2346" s="446" t="s">
        <v>346</v>
      </c>
      <c r="C2346" s="446" t="s">
        <v>700</v>
      </c>
      <c r="D2346" s="446" t="s">
        <v>701</v>
      </c>
      <c r="E2346" s="450" t="s">
        <v>2503</v>
      </c>
      <c r="F2346" s="449" t="s">
        <v>403</v>
      </c>
      <c r="G2346" s="450" t="s">
        <v>404</v>
      </c>
      <c r="H2346" s="450">
        <v>8</v>
      </c>
      <c r="I2346" s="450" t="s">
        <v>704</v>
      </c>
      <c r="J2346" s="459">
        <v>320</v>
      </c>
      <c r="K2346" s="460">
        <v>2560</v>
      </c>
      <c r="L2346" s="463" t="s">
        <v>47</v>
      </c>
      <c r="M2346" s="463"/>
      <c r="N2346" s="463"/>
      <c r="O2346" s="462"/>
    </row>
    <row r="2347" hidden="1" customHeight="1" spans="1:15">
      <c r="A2347" s="446">
        <v>2196</v>
      </c>
      <c r="B2347" s="446" t="s">
        <v>346</v>
      </c>
      <c r="C2347" s="446" t="s">
        <v>700</v>
      </c>
      <c r="D2347" s="446" t="s">
        <v>701</v>
      </c>
      <c r="E2347" s="450" t="s">
        <v>2504</v>
      </c>
      <c r="F2347" s="449" t="s">
        <v>403</v>
      </c>
      <c r="G2347" s="450" t="s">
        <v>404</v>
      </c>
      <c r="H2347" s="450">
        <v>9</v>
      </c>
      <c r="I2347" s="450" t="s">
        <v>704</v>
      </c>
      <c r="J2347" s="459">
        <v>550</v>
      </c>
      <c r="K2347" s="460">
        <v>4950</v>
      </c>
      <c r="L2347" s="463" t="s">
        <v>47</v>
      </c>
      <c r="M2347" s="463"/>
      <c r="N2347" s="463"/>
      <c r="O2347" s="462"/>
    </row>
    <row r="2348" hidden="1" customHeight="1" spans="1:15">
      <c r="A2348" s="446">
        <v>2197</v>
      </c>
      <c r="B2348" s="446" t="s">
        <v>346</v>
      </c>
      <c r="C2348" s="446" t="s">
        <v>700</v>
      </c>
      <c r="D2348" s="446" t="s">
        <v>701</v>
      </c>
      <c r="E2348" s="450" t="s">
        <v>2505</v>
      </c>
      <c r="F2348" s="449" t="s">
        <v>403</v>
      </c>
      <c r="G2348" s="450" t="s">
        <v>404</v>
      </c>
      <c r="H2348" s="450">
        <v>5</v>
      </c>
      <c r="I2348" s="450" t="s">
        <v>704</v>
      </c>
      <c r="J2348" s="459">
        <v>127</v>
      </c>
      <c r="K2348" s="460">
        <v>635</v>
      </c>
      <c r="L2348" s="463" t="s">
        <v>47</v>
      </c>
      <c r="M2348" s="463"/>
      <c r="N2348" s="463"/>
      <c r="O2348" s="462"/>
    </row>
    <row r="2349" hidden="1" customHeight="1" spans="1:15">
      <c r="A2349" s="446">
        <v>2198</v>
      </c>
      <c r="B2349" s="446" t="s">
        <v>346</v>
      </c>
      <c r="C2349" s="446" t="s">
        <v>700</v>
      </c>
      <c r="D2349" s="446" t="s">
        <v>701</v>
      </c>
      <c r="E2349" s="450" t="s">
        <v>2506</v>
      </c>
      <c r="F2349" s="449" t="s">
        <v>403</v>
      </c>
      <c r="G2349" s="450" t="s">
        <v>404</v>
      </c>
      <c r="H2349" s="450">
        <v>6</v>
      </c>
      <c r="I2349" s="450" t="s">
        <v>840</v>
      </c>
      <c r="J2349" s="459">
        <v>150</v>
      </c>
      <c r="K2349" s="460">
        <v>900</v>
      </c>
      <c r="L2349" s="463" t="s">
        <v>47</v>
      </c>
      <c r="M2349" s="463"/>
      <c r="N2349" s="463"/>
      <c r="O2349" s="462"/>
    </row>
    <row r="2350" hidden="1" customHeight="1" spans="1:15">
      <c r="A2350" s="446">
        <v>2199</v>
      </c>
      <c r="B2350" s="446" t="s">
        <v>346</v>
      </c>
      <c r="C2350" s="446" t="s">
        <v>700</v>
      </c>
      <c r="D2350" s="446" t="s">
        <v>701</v>
      </c>
      <c r="E2350" s="450" t="s">
        <v>2507</v>
      </c>
      <c r="F2350" s="449" t="s">
        <v>403</v>
      </c>
      <c r="G2350" s="450" t="s">
        <v>404</v>
      </c>
      <c r="H2350" s="450">
        <v>4</v>
      </c>
      <c r="I2350" s="450" t="s">
        <v>840</v>
      </c>
      <c r="J2350" s="459">
        <v>59.8</v>
      </c>
      <c r="K2350" s="460">
        <v>239.2</v>
      </c>
      <c r="L2350" s="463" t="s">
        <v>47</v>
      </c>
      <c r="M2350" s="463"/>
      <c r="N2350" s="463"/>
      <c r="O2350" s="462"/>
    </row>
    <row r="2351" hidden="1" customHeight="1" spans="1:15">
      <c r="A2351" s="446">
        <v>2200</v>
      </c>
      <c r="B2351" s="446" t="s">
        <v>346</v>
      </c>
      <c r="C2351" s="446" t="s">
        <v>700</v>
      </c>
      <c r="D2351" s="446" t="s">
        <v>701</v>
      </c>
      <c r="E2351" s="450" t="s">
        <v>2508</v>
      </c>
      <c r="F2351" s="449" t="s">
        <v>403</v>
      </c>
      <c r="G2351" s="450" t="s">
        <v>404</v>
      </c>
      <c r="H2351" s="450">
        <v>6</v>
      </c>
      <c r="I2351" s="450" t="s">
        <v>840</v>
      </c>
      <c r="J2351" s="459">
        <v>80</v>
      </c>
      <c r="K2351" s="460">
        <v>480</v>
      </c>
      <c r="L2351" s="463" t="s">
        <v>47</v>
      </c>
      <c r="M2351" s="463"/>
      <c r="N2351" s="463"/>
      <c r="O2351" s="462"/>
    </row>
    <row r="2352" hidden="1" customHeight="1" spans="1:15">
      <c r="A2352" s="446">
        <v>2201</v>
      </c>
      <c r="B2352" s="446" t="s">
        <v>346</v>
      </c>
      <c r="C2352" s="446" t="s">
        <v>700</v>
      </c>
      <c r="D2352" s="446" t="s">
        <v>701</v>
      </c>
      <c r="E2352" s="450" t="s">
        <v>2509</v>
      </c>
      <c r="F2352" s="449" t="s">
        <v>403</v>
      </c>
      <c r="G2352" s="450" t="s">
        <v>404</v>
      </c>
      <c r="H2352" s="450">
        <v>4</v>
      </c>
      <c r="I2352" s="450" t="s">
        <v>840</v>
      </c>
      <c r="J2352" s="459">
        <v>28</v>
      </c>
      <c r="K2352" s="460">
        <v>112</v>
      </c>
      <c r="L2352" s="463" t="s">
        <v>47</v>
      </c>
      <c r="M2352" s="463"/>
      <c r="N2352" s="463"/>
      <c r="O2352" s="462"/>
    </row>
    <row r="2353" hidden="1" customHeight="1" spans="1:15">
      <c r="A2353" s="446">
        <v>2202</v>
      </c>
      <c r="B2353" s="446" t="s">
        <v>346</v>
      </c>
      <c r="C2353" s="446" t="s">
        <v>700</v>
      </c>
      <c r="D2353" s="446" t="s">
        <v>701</v>
      </c>
      <c r="E2353" s="450" t="s">
        <v>2510</v>
      </c>
      <c r="F2353" s="449" t="s">
        <v>403</v>
      </c>
      <c r="G2353" s="450" t="s">
        <v>404</v>
      </c>
      <c r="H2353" s="450">
        <v>6</v>
      </c>
      <c r="I2353" s="450" t="s">
        <v>840</v>
      </c>
      <c r="J2353" s="459">
        <v>35.2</v>
      </c>
      <c r="K2353" s="460">
        <v>211.2</v>
      </c>
      <c r="L2353" s="463" t="s">
        <v>47</v>
      </c>
      <c r="M2353" s="463"/>
      <c r="N2353" s="463"/>
      <c r="O2353" s="462"/>
    </row>
    <row r="2354" hidden="1" customHeight="1" spans="1:15">
      <c r="A2354" s="446">
        <v>2203</v>
      </c>
      <c r="B2354" s="446" t="s">
        <v>346</v>
      </c>
      <c r="C2354" s="446" t="s">
        <v>700</v>
      </c>
      <c r="D2354" s="446" t="s">
        <v>701</v>
      </c>
      <c r="E2354" s="450" t="s">
        <v>2511</v>
      </c>
      <c r="F2354" s="449" t="s">
        <v>403</v>
      </c>
      <c r="G2354" s="450" t="s">
        <v>404</v>
      </c>
      <c r="H2354" s="450">
        <v>4</v>
      </c>
      <c r="I2354" s="450" t="s">
        <v>840</v>
      </c>
      <c r="J2354" s="459">
        <v>68.2</v>
      </c>
      <c r="K2354" s="460">
        <v>272.8</v>
      </c>
      <c r="L2354" s="463" t="s">
        <v>47</v>
      </c>
      <c r="M2354" s="463"/>
      <c r="N2354" s="463"/>
      <c r="O2354" s="462"/>
    </row>
    <row r="2355" hidden="1" customHeight="1" spans="1:15">
      <c r="A2355" s="446">
        <v>2204</v>
      </c>
      <c r="B2355" s="446" t="s">
        <v>346</v>
      </c>
      <c r="C2355" s="446" t="s">
        <v>700</v>
      </c>
      <c r="D2355" s="446" t="s">
        <v>701</v>
      </c>
      <c r="E2355" s="450" t="s">
        <v>2512</v>
      </c>
      <c r="F2355" s="449" t="s">
        <v>403</v>
      </c>
      <c r="G2355" s="450" t="s">
        <v>404</v>
      </c>
      <c r="H2355" s="450">
        <v>6</v>
      </c>
      <c r="I2355" s="450" t="s">
        <v>840</v>
      </c>
      <c r="J2355" s="459">
        <v>80.8</v>
      </c>
      <c r="K2355" s="460">
        <v>484.8</v>
      </c>
      <c r="L2355" s="463" t="s">
        <v>47</v>
      </c>
      <c r="M2355" s="463"/>
      <c r="N2355" s="463"/>
      <c r="O2355" s="462"/>
    </row>
    <row r="2356" hidden="1" customHeight="1" spans="1:15">
      <c r="A2356" s="446">
        <v>2205</v>
      </c>
      <c r="B2356" s="446" t="s">
        <v>346</v>
      </c>
      <c r="C2356" s="446" t="s">
        <v>700</v>
      </c>
      <c r="D2356" s="446" t="s">
        <v>701</v>
      </c>
      <c r="E2356" s="450" t="s">
        <v>2513</v>
      </c>
      <c r="F2356" s="449" t="s">
        <v>403</v>
      </c>
      <c r="G2356" s="450" t="s">
        <v>404</v>
      </c>
      <c r="H2356" s="450">
        <v>3</v>
      </c>
      <c r="I2356" s="450" t="s">
        <v>840</v>
      </c>
      <c r="J2356" s="459">
        <v>184</v>
      </c>
      <c r="K2356" s="460">
        <v>552</v>
      </c>
      <c r="L2356" s="463" t="s">
        <v>47</v>
      </c>
      <c r="M2356" s="463"/>
      <c r="N2356" s="463"/>
      <c r="O2356" s="462"/>
    </row>
    <row r="2357" hidden="1" customHeight="1" spans="1:15">
      <c r="A2357" s="446">
        <v>2206</v>
      </c>
      <c r="B2357" s="446" t="s">
        <v>346</v>
      </c>
      <c r="C2357" s="446" t="s">
        <v>700</v>
      </c>
      <c r="D2357" s="446" t="s">
        <v>701</v>
      </c>
      <c r="E2357" s="450" t="s">
        <v>2514</v>
      </c>
      <c r="F2357" s="449" t="s">
        <v>403</v>
      </c>
      <c r="G2357" s="450" t="s">
        <v>404</v>
      </c>
      <c r="H2357" s="450">
        <v>2</v>
      </c>
      <c r="I2357" s="450" t="s">
        <v>840</v>
      </c>
      <c r="J2357" s="459">
        <v>368</v>
      </c>
      <c r="K2357" s="460">
        <v>736</v>
      </c>
      <c r="L2357" s="463" t="s">
        <v>47</v>
      </c>
      <c r="M2357" s="463"/>
      <c r="N2357" s="463"/>
      <c r="O2357" s="462"/>
    </row>
    <row r="2358" hidden="1" customHeight="1" spans="1:15">
      <c r="A2358" s="446">
        <v>2207</v>
      </c>
      <c r="B2358" s="446" t="s">
        <v>346</v>
      </c>
      <c r="C2358" s="446" t="s">
        <v>700</v>
      </c>
      <c r="D2358" s="446" t="s">
        <v>701</v>
      </c>
      <c r="E2358" s="450" t="s">
        <v>2515</v>
      </c>
      <c r="F2358" s="449" t="s">
        <v>403</v>
      </c>
      <c r="G2358" s="450" t="s">
        <v>404</v>
      </c>
      <c r="H2358" s="450">
        <v>5</v>
      </c>
      <c r="I2358" s="450" t="s">
        <v>840</v>
      </c>
      <c r="J2358" s="459">
        <v>166.2</v>
      </c>
      <c r="K2358" s="460">
        <v>831</v>
      </c>
      <c r="L2358" s="463" t="s">
        <v>47</v>
      </c>
      <c r="M2358" s="463"/>
      <c r="N2358" s="463"/>
      <c r="O2358" s="462"/>
    </row>
    <row r="2359" hidden="1" customHeight="1" spans="1:15">
      <c r="A2359" s="446">
        <v>2208</v>
      </c>
      <c r="B2359" s="446" t="s">
        <v>346</v>
      </c>
      <c r="C2359" s="446" t="s">
        <v>700</v>
      </c>
      <c r="D2359" s="446" t="s">
        <v>701</v>
      </c>
      <c r="E2359" s="450" t="s">
        <v>2516</v>
      </c>
      <c r="F2359" s="449" t="s">
        <v>403</v>
      </c>
      <c r="G2359" s="450" t="s">
        <v>404</v>
      </c>
      <c r="H2359" s="450">
        <v>6</v>
      </c>
      <c r="I2359" s="450" t="s">
        <v>840</v>
      </c>
      <c r="J2359" s="459">
        <v>80</v>
      </c>
      <c r="K2359" s="460">
        <v>480</v>
      </c>
      <c r="L2359" s="463" t="s">
        <v>47</v>
      </c>
      <c r="M2359" s="463"/>
      <c r="N2359" s="463"/>
      <c r="O2359" s="462"/>
    </row>
    <row r="2360" hidden="1" customHeight="1" spans="1:15">
      <c r="A2360" s="446">
        <v>2209</v>
      </c>
      <c r="B2360" s="446" t="s">
        <v>346</v>
      </c>
      <c r="C2360" s="446" t="s">
        <v>700</v>
      </c>
      <c r="D2360" s="446" t="s">
        <v>701</v>
      </c>
      <c r="E2360" s="450" t="s">
        <v>2517</v>
      </c>
      <c r="F2360" s="449" t="s">
        <v>403</v>
      </c>
      <c r="G2360" s="450" t="s">
        <v>404</v>
      </c>
      <c r="H2360" s="450">
        <v>4</v>
      </c>
      <c r="I2360" s="450" t="s">
        <v>840</v>
      </c>
      <c r="J2360" s="459">
        <v>697</v>
      </c>
      <c r="K2360" s="460">
        <v>2788</v>
      </c>
      <c r="L2360" s="463" t="s">
        <v>47</v>
      </c>
      <c r="M2360" s="463"/>
      <c r="N2360" s="463"/>
      <c r="O2360" s="462"/>
    </row>
    <row r="2361" hidden="1" customHeight="1" spans="1:15">
      <c r="A2361" s="446">
        <v>2210</v>
      </c>
      <c r="B2361" s="446" t="s">
        <v>346</v>
      </c>
      <c r="C2361" s="446" t="s">
        <v>700</v>
      </c>
      <c r="D2361" s="446" t="s">
        <v>701</v>
      </c>
      <c r="E2361" s="450" t="s">
        <v>2518</v>
      </c>
      <c r="F2361" s="449" t="s">
        <v>403</v>
      </c>
      <c r="G2361" s="450" t="s">
        <v>404</v>
      </c>
      <c r="H2361" s="450">
        <v>7</v>
      </c>
      <c r="I2361" s="450" t="s">
        <v>840</v>
      </c>
      <c r="J2361" s="459">
        <v>71.8</v>
      </c>
      <c r="K2361" s="460">
        <v>502.6</v>
      </c>
      <c r="L2361" s="463" t="s">
        <v>47</v>
      </c>
      <c r="M2361" s="463"/>
      <c r="N2361" s="463"/>
      <c r="O2361" s="462"/>
    </row>
    <row r="2362" hidden="1" customHeight="1" spans="1:15">
      <c r="A2362" s="446">
        <v>2211</v>
      </c>
      <c r="B2362" s="446" t="s">
        <v>346</v>
      </c>
      <c r="C2362" s="446" t="s">
        <v>700</v>
      </c>
      <c r="D2362" s="446" t="s">
        <v>701</v>
      </c>
      <c r="E2362" s="450" t="s">
        <v>2519</v>
      </c>
      <c r="F2362" s="449" t="s">
        <v>403</v>
      </c>
      <c r="G2362" s="450" t="s">
        <v>404</v>
      </c>
      <c r="H2362" s="450">
        <v>8</v>
      </c>
      <c r="I2362" s="450" t="s">
        <v>840</v>
      </c>
      <c r="J2362" s="459">
        <v>156.8</v>
      </c>
      <c r="K2362" s="460">
        <v>1254.4</v>
      </c>
      <c r="L2362" s="463" t="s">
        <v>47</v>
      </c>
      <c r="M2362" s="463"/>
      <c r="N2362" s="463"/>
      <c r="O2362" s="462"/>
    </row>
    <row r="2363" hidden="1" customHeight="1" spans="1:15">
      <c r="A2363" s="446">
        <v>2212</v>
      </c>
      <c r="B2363" s="446" t="s">
        <v>346</v>
      </c>
      <c r="C2363" s="446" t="s">
        <v>700</v>
      </c>
      <c r="D2363" s="446" t="s">
        <v>701</v>
      </c>
      <c r="E2363" s="450" t="s">
        <v>2520</v>
      </c>
      <c r="F2363" s="449" t="s">
        <v>403</v>
      </c>
      <c r="G2363" s="450" t="s">
        <v>404</v>
      </c>
      <c r="H2363" s="450">
        <v>9</v>
      </c>
      <c r="I2363" s="450" t="s">
        <v>840</v>
      </c>
      <c r="J2363" s="459">
        <v>40</v>
      </c>
      <c r="K2363" s="460">
        <v>360</v>
      </c>
      <c r="L2363" s="463" t="s">
        <v>47</v>
      </c>
      <c r="M2363" s="463"/>
      <c r="N2363" s="463"/>
      <c r="O2363" s="462"/>
    </row>
    <row r="2364" hidden="1" customHeight="1" spans="1:15">
      <c r="A2364" s="446">
        <v>2213</v>
      </c>
      <c r="B2364" s="446" t="s">
        <v>346</v>
      </c>
      <c r="C2364" s="446" t="s">
        <v>700</v>
      </c>
      <c r="D2364" s="446" t="s">
        <v>701</v>
      </c>
      <c r="E2364" s="450" t="s">
        <v>2521</v>
      </c>
      <c r="F2364" s="449" t="s">
        <v>403</v>
      </c>
      <c r="G2364" s="450" t="s">
        <v>404</v>
      </c>
      <c r="H2364" s="450">
        <v>5</v>
      </c>
      <c r="I2364" s="450" t="s">
        <v>840</v>
      </c>
      <c r="J2364" s="459">
        <v>182</v>
      </c>
      <c r="K2364" s="460">
        <v>910</v>
      </c>
      <c r="L2364" s="463" t="s">
        <v>47</v>
      </c>
      <c r="M2364" s="463"/>
      <c r="N2364" s="463"/>
      <c r="O2364" s="462"/>
    </row>
    <row r="2365" hidden="1" customHeight="1" spans="1:15">
      <c r="A2365" s="446">
        <v>2214</v>
      </c>
      <c r="B2365" s="446" t="s">
        <v>346</v>
      </c>
      <c r="C2365" s="446" t="s">
        <v>700</v>
      </c>
      <c r="D2365" s="446" t="s">
        <v>701</v>
      </c>
      <c r="E2365" s="450" t="s">
        <v>2522</v>
      </c>
      <c r="F2365" s="449" t="s">
        <v>403</v>
      </c>
      <c r="G2365" s="450" t="s">
        <v>404</v>
      </c>
      <c r="H2365" s="450">
        <v>6</v>
      </c>
      <c r="I2365" s="450" t="s">
        <v>840</v>
      </c>
      <c r="J2365" s="459">
        <v>212.8</v>
      </c>
      <c r="K2365" s="460">
        <v>1276.8</v>
      </c>
      <c r="L2365" s="463" t="s">
        <v>47</v>
      </c>
      <c r="M2365" s="463"/>
      <c r="N2365" s="463"/>
      <c r="O2365" s="462"/>
    </row>
    <row r="2366" hidden="1" customHeight="1" spans="1:15">
      <c r="A2366" s="446">
        <v>2215</v>
      </c>
      <c r="B2366" s="446" t="s">
        <v>346</v>
      </c>
      <c r="C2366" s="446" t="s">
        <v>700</v>
      </c>
      <c r="D2366" s="446" t="s">
        <v>701</v>
      </c>
      <c r="E2366" s="450" t="s">
        <v>2523</v>
      </c>
      <c r="F2366" s="449" t="s">
        <v>403</v>
      </c>
      <c r="G2366" s="450" t="s">
        <v>404</v>
      </c>
      <c r="H2366" s="450">
        <v>4</v>
      </c>
      <c r="I2366" s="450" t="s">
        <v>2524</v>
      </c>
      <c r="J2366" s="459">
        <v>890</v>
      </c>
      <c r="K2366" s="460">
        <v>3560</v>
      </c>
      <c r="L2366" s="463" t="s">
        <v>47</v>
      </c>
      <c r="M2366" s="463"/>
      <c r="N2366" s="463"/>
      <c r="O2366" s="462"/>
    </row>
    <row r="2367" hidden="1" customHeight="1" spans="1:15">
      <c r="A2367" s="446">
        <v>2216</v>
      </c>
      <c r="B2367" s="446" t="s">
        <v>346</v>
      </c>
      <c r="C2367" s="446" t="s">
        <v>700</v>
      </c>
      <c r="D2367" s="446" t="s">
        <v>701</v>
      </c>
      <c r="E2367" s="450" t="s">
        <v>2525</v>
      </c>
      <c r="F2367" s="449" t="s">
        <v>403</v>
      </c>
      <c r="G2367" s="450" t="s">
        <v>404</v>
      </c>
      <c r="H2367" s="450">
        <v>6</v>
      </c>
      <c r="I2367" s="450" t="s">
        <v>2526</v>
      </c>
      <c r="J2367" s="459">
        <v>904</v>
      </c>
      <c r="K2367" s="460">
        <v>5424</v>
      </c>
      <c r="L2367" s="463" t="s">
        <v>47</v>
      </c>
      <c r="M2367" s="463"/>
      <c r="N2367" s="463"/>
      <c r="O2367" s="462"/>
    </row>
    <row r="2368" hidden="1" customHeight="1" spans="1:15">
      <c r="A2368" s="446">
        <v>2217</v>
      </c>
      <c r="B2368" s="446" t="s">
        <v>346</v>
      </c>
      <c r="C2368" s="446" t="s">
        <v>700</v>
      </c>
      <c r="D2368" s="446" t="s">
        <v>701</v>
      </c>
      <c r="E2368" s="450" t="s">
        <v>2527</v>
      </c>
      <c r="F2368" s="449" t="s">
        <v>403</v>
      </c>
      <c r="G2368" s="450" t="s">
        <v>404</v>
      </c>
      <c r="H2368" s="450">
        <v>3</v>
      </c>
      <c r="I2368" s="450" t="s">
        <v>703</v>
      </c>
      <c r="J2368" s="459">
        <v>344</v>
      </c>
      <c r="K2368" s="460">
        <v>1032</v>
      </c>
      <c r="L2368" s="463" t="s">
        <v>47</v>
      </c>
      <c r="M2368" s="463"/>
      <c r="N2368" s="463"/>
      <c r="O2368" s="462"/>
    </row>
    <row r="2369" hidden="1" customHeight="1" spans="1:15">
      <c r="A2369" s="446">
        <v>2218</v>
      </c>
      <c r="B2369" s="446" t="s">
        <v>346</v>
      </c>
      <c r="C2369" s="446" t="s">
        <v>700</v>
      </c>
      <c r="D2369" s="446" t="s">
        <v>701</v>
      </c>
      <c r="E2369" s="450" t="s">
        <v>2528</v>
      </c>
      <c r="F2369" s="449" t="s">
        <v>403</v>
      </c>
      <c r="G2369" s="450" t="s">
        <v>404</v>
      </c>
      <c r="H2369" s="450">
        <v>6</v>
      </c>
      <c r="I2369" s="450" t="s">
        <v>703</v>
      </c>
      <c r="J2369" s="459">
        <v>300</v>
      </c>
      <c r="K2369" s="460">
        <v>1800</v>
      </c>
      <c r="L2369" s="463" t="s">
        <v>47</v>
      </c>
      <c r="M2369" s="463"/>
      <c r="N2369" s="463"/>
      <c r="O2369" s="462"/>
    </row>
    <row r="2370" hidden="1" customHeight="1" spans="1:15">
      <c r="A2370" s="446">
        <v>2219</v>
      </c>
      <c r="B2370" s="446" t="s">
        <v>346</v>
      </c>
      <c r="C2370" s="446" t="s">
        <v>700</v>
      </c>
      <c r="D2370" s="446" t="s">
        <v>701</v>
      </c>
      <c r="E2370" s="450" t="s">
        <v>2529</v>
      </c>
      <c r="F2370" s="449" t="s">
        <v>403</v>
      </c>
      <c r="G2370" s="450" t="s">
        <v>404</v>
      </c>
      <c r="H2370" s="450">
        <v>4</v>
      </c>
      <c r="I2370" s="450" t="s">
        <v>704</v>
      </c>
      <c r="J2370" s="459">
        <v>80</v>
      </c>
      <c r="K2370" s="460">
        <v>320</v>
      </c>
      <c r="L2370" s="463" t="s">
        <v>47</v>
      </c>
      <c r="M2370" s="463"/>
      <c r="N2370" s="463"/>
      <c r="O2370" s="462"/>
    </row>
    <row r="2371" hidden="1" customHeight="1" spans="1:15">
      <c r="A2371" s="446">
        <v>2220</v>
      </c>
      <c r="B2371" s="446" t="s">
        <v>346</v>
      </c>
      <c r="C2371" s="446" t="s">
        <v>700</v>
      </c>
      <c r="D2371" s="446" t="s">
        <v>701</v>
      </c>
      <c r="E2371" s="450" t="s">
        <v>2530</v>
      </c>
      <c r="F2371" s="449" t="s">
        <v>403</v>
      </c>
      <c r="G2371" s="450" t="s">
        <v>404</v>
      </c>
      <c r="H2371" s="450">
        <v>5</v>
      </c>
      <c r="I2371" s="450" t="s">
        <v>703</v>
      </c>
      <c r="J2371" s="459">
        <v>90</v>
      </c>
      <c r="K2371" s="460">
        <v>450</v>
      </c>
      <c r="L2371" s="463" t="s">
        <v>47</v>
      </c>
      <c r="M2371" s="463"/>
      <c r="N2371" s="463"/>
      <c r="O2371" s="462"/>
    </row>
    <row r="2372" hidden="1" customHeight="1" spans="1:15">
      <c r="A2372" s="446">
        <v>2221</v>
      </c>
      <c r="B2372" s="446" t="s">
        <v>346</v>
      </c>
      <c r="C2372" s="446" t="s">
        <v>700</v>
      </c>
      <c r="D2372" s="446" t="s">
        <v>701</v>
      </c>
      <c r="E2372" s="450" t="s">
        <v>2531</v>
      </c>
      <c r="F2372" s="449" t="s">
        <v>403</v>
      </c>
      <c r="G2372" s="450" t="s">
        <v>404</v>
      </c>
      <c r="H2372" s="450">
        <v>6</v>
      </c>
      <c r="I2372" s="450" t="s">
        <v>840</v>
      </c>
      <c r="J2372" s="459">
        <v>65</v>
      </c>
      <c r="K2372" s="460">
        <v>390</v>
      </c>
      <c r="L2372" s="463" t="s">
        <v>47</v>
      </c>
      <c r="M2372" s="463"/>
      <c r="N2372" s="463"/>
      <c r="O2372" s="462"/>
    </row>
    <row r="2373" hidden="1" customHeight="1" spans="1:15">
      <c r="A2373" s="446">
        <v>2222</v>
      </c>
      <c r="B2373" s="446" t="s">
        <v>346</v>
      </c>
      <c r="C2373" s="446" t="s">
        <v>700</v>
      </c>
      <c r="D2373" s="446" t="s">
        <v>701</v>
      </c>
      <c r="E2373" s="450" t="s">
        <v>2531</v>
      </c>
      <c r="F2373" s="449" t="s">
        <v>403</v>
      </c>
      <c r="G2373" s="450" t="s">
        <v>404</v>
      </c>
      <c r="H2373" s="450">
        <v>2</v>
      </c>
      <c r="I2373" s="450" t="s">
        <v>840</v>
      </c>
      <c r="J2373" s="459">
        <v>85</v>
      </c>
      <c r="K2373" s="460">
        <v>170</v>
      </c>
      <c r="L2373" s="463" t="s">
        <v>47</v>
      </c>
      <c r="M2373" s="463"/>
      <c r="N2373" s="463"/>
      <c r="O2373" s="462"/>
    </row>
    <row r="2374" hidden="1" customHeight="1" spans="1:15">
      <c r="A2374" s="446">
        <v>2223</v>
      </c>
      <c r="B2374" s="446" t="s">
        <v>346</v>
      </c>
      <c r="C2374" s="446" t="s">
        <v>700</v>
      </c>
      <c r="D2374" s="446" t="s">
        <v>701</v>
      </c>
      <c r="E2374" s="450" t="s">
        <v>2532</v>
      </c>
      <c r="F2374" s="449" t="s">
        <v>403</v>
      </c>
      <c r="G2374" s="450" t="s">
        <v>404</v>
      </c>
      <c r="H2374" s="450">
        <v>3</v>
      </c>
      <c r="I2374" s="450" t="s">
        <v>840</v>
      </c>
      <c r="J2374" s="459">
        <v>22</v>
      </c>
      <c r="K2374" s="460">
        <v>66</v>
      </c>
      <c r="L2374" s="463" t="s">
        <v>47</v>
      </c>
      <c r="M2374" s="463"/>
      <c r="N2374" s="463"/>
      <c r="O2374" s="462"/>
    </row>
    <row r="2375" hidden="1" customHeight="1" spans="1:15">
      <c r="A2375" s="446">
        <v>2224</v>
      </c>
      <c r="B2375" s="446" t="s">
        <v>346</v>
      </c>
      <c r="C2375" s="446" t="s">
        <v>700</v>
      </c>
      <c r="D2375" s="446" t="s">
        <v>701</v>
      </c>
      <c r="E2375" s="450" t="s">
        <v>2533</v>
      </c>
      <c r="F2375" s="449" t="s">
        <v>403</v>
      </c>
      <c r="G2375" s="450" t="s">
        <v>404</v>
      </c>
      <c r="H2375" s="450">
        <v>10</v>
      </c>
      <c r="I2375" s="450" t="s">
        <v>840</v>
      </c>
      <c r="J2375" s="459">
        <v>300</v>
      </c>
      <c r="K2375" s="460">
        <v>3000</v>
      </c>
      <c r="L2375" s="463" t="s">
        <v>47</v>
      </c>
      <c r="M2375" s="463"/>
      <c r="N2375" s="463"/>
      <c r="O2375" s="462"/>
    </row>
    <row r="2376" hidden="1" customHeight="1" spans="1:15">
      <c r="A2376" s="446">
        <v>2225</v>
      </c>
      <c r="B2376" s="446" t="s">
        <v>346</v>
      </c>
      <c r="C2376" s="446" t="s">
        <v>700</v>
      </c>
      <c r="D2376" s="446" t="s">
        <v>701</v>
      </c>
      <c r="E2376" s="450" t="s">
        <v>2534</v>
      </c>
      <c r="F2376" s="449" t="s">
        <v>403</v>
      </c>
      <c r="G2376" s="450" t="s">
        <v>404</v>
      </c>
      <c r="H2376" s="450">
        <v>8</v>
      </c>
      <c r="I2376" s="450" t="s">
        <v>840</v>
      </c>
      <c r="J2376" s="459">
        <v>32</v>
      </c>
      <c r="K2376" s="460">
        <v>256</v>
      </c>
      <c r="L2376" s="463" t="s">
        <v>47</v>
      </c>
      <c r="M2376" s="463"/>
      <c r="N2376" s="463"/>
      <c r="O2376" s="462"/>
    </row>
    <row r="2377" hidden="1" customHeight="1" spans="1:15">
      <c r="A2377" s="446">
        <v>2226</v>
      </c>
      <c r="B2377" s="446" t="s">
        <v>346</v>
      </c>
      <c r="C2377" s="446" t="s">
        <v>700</v>
      </c>
      <c r="D2377" s="446" t="s">
        <v>701</v>
      </c>
      <c r="E2377" s="450" t="s">
        <v>2535</v>
      </c>
      <c r="F2377" s="449" t="s">
        <v>403</v>
      </c>
      <c r="G2377" s="450" t="s">
        <v>404</v>
      </c>
      <c r="H2377" s="450">
        <v>4</v>
      </c>
      <c r="I2377" s="450" t="s">
        <v>840</v>
      </c>
      <c r="J2377" s="459">
        <v>20.4</v>
      </c>
      <c r="K2377" s="460">
        <v>81.6</v>
      </c>
      <c r="L2377" s="463" t="s">
        <v>47</v>
      </c>
      <c r="M2377" s="463"/>
      <c r="N2377" s="463"/>
      <c r="O2377" s="462"/>
    </row>
    <row r="2378" hidden="1" customHeight="1" spans="1:15">
      <c r="A2378" s="446">
        <v>2227</v>
      </c>
      <c r="B2378" s="446" t="s">
        <v>346</v>
      </c>
      <c r="C2378" s="446" t="s">
        <v>700</v>
      </c>
      <c r="D2378" s="446" t="s">
        <v>701</v>
      </c>
      <c r="E2378" s="450" t="s">
        <v>2536</v>
      </c>
      <c r="F2378" s="449" t="s">
        <v>403</v>
      </c>
      <c r="G2378" s="450" t="s">
        <v>404</v>
      </c>
      <c r="H2378" s="450">
        <v>5</v>
      </c>
      <c r="I2378" s="450" t="s">
        <v>2537</v>
      </c>
      <c r="J2378" s="459">
        <v>120</v>
      </c>
      <c r="K2378" s="460">
        <v>600</v>
      </c>
      <c r="L2378" s="463" t="s">
        <v>47</v>
      </c>
      <c r="M2378" s="463"/>
      <c r="N2378" s="463"/>
      <c r="O2378" s="462"/>
    </row>
    <row r="2379" hidden="1" customHeight="1" spans="1:15">
      <c r="A2379" s="446">
        <v>2228</v>
      </c>
      <c r="B2379" s="446" t="s">
        <v>346</v>
      </c>
      <c r="C2379" s="446" t="s">
        <v>700</v>
      </c>
      <c r="D2379" s="446" t="s">
        <v>701</v>
      </c>
      <c r="E2379" s="450" t="s">
        <v>2538</v>
      </c>
      <c r="F2379" s="449" t="s">
        <v>403</v>
      </c>
      <c r="G2379" s="450" t="s">
        <v>404</v>
      </c>
      <c r="H2379" s="450">
        <v>6</v>
      </c>
      <c r="I2379" s="450" t="s">
        <v>2537</v>
      </c>
      <c r="J2379" s="459">
        <v>543.2</v>
      </c>
      <c r="K2379" s="460">
        <v>3259.2</v>
      </c>
      <c r="L2379" s="463" t="s">
        <v>47</v>
      </c>
      <c r="M2379" s="463"/>
      <c r="N2379" s="463"/>
      <c r="O2379" s="462"/>
    </row>
    <row r="2380" hidden="1" customHeight="1" spans="1:15">
      <c r="A2380" s="446">
        <v>2229</v>
      </c>
      <c r="B2380" s="446" t="s">
        <v>346</v>
      </c>
      <c r="C2380" s="446" t="s">
        <v>700</v>
      </c>
      <c r="D2380" s="446" t="s">
        <v>701</v>
      </c>
      <c r="E2380" s="450" t="s">
        <v>2539</v>
      </c>
      <c r="F2380" s="449" t="s">
        <v>403</v>
      </c>
      <c r="G2380" s="450" t="s">
        <v>404</v>
      </c>
      <c r="H2380" s="450">
        <v>2</v>
      </c>
      <c r="I2380" s="450" t="s">
        <v>840</v>
      </c>
      <c r="J2380" s="459">
        <v>190</v>
      </c>
      <c r="K2380" s="460">
        <v>380</v>
      </c>
      <c r="L2380" s="463" t="s">
        <v>47</v>
      </c>
      <c r="M2380" s="463"/>
      <c r="N2380" s="463"/>
      <c r="O2380" s="462"/>
    </row>
    <row r="2381" hidden="1" customHeight="1" spans="1:15">
      <c r="A2381" s="446">
        <v>2230</v>
      </c>
      <c r="B2381" s="446" t="s">
        <v>346</v>
      </c>
      <c r="C2381" s="446" t="s">
        <v>700</v>
      </c>
      <c r="D2381" s="446" t="s">
        <v>701</v>
      </c>
      <c r="E2381" s="450" t="s">
        <v>2540</v>
      </c>
      <c r="F2381" s="449" t="s">
        <v>403</v>
      </c>
      <c r="G2381" s="450" t="s">
        <v>404</v>
      </c>
      <c r="H2381" s="450">
        <v>5</v>
      </c>
      <c r="I2381" s="450" t="s">
        <v>840</v>
      </c>
      <c r="J2381" s="459">
        <v>160</v>
      </c>
      <c r="K2381" s="460">
        <v>800</v>
      </c>
      <c r="L2381" s="463" t="s">
        <v>47</v>
      </c>
      <c r="M2381" s="463"/>
      <c r="N2381" s="463"/>
      <c r="O2381" s="462"/>
    </row>
    <row r="2382" hidden="1" customHeight="1" spans="1:15">
      <c r="A2382" s="446">
        <v>2231</v>
      </c>
      <c r="B2382" s="446" t="s">
        <v>346</v>
      </c>
      <c r="C2382" s="446" t="s">
        <v>700</v>
      </c>
      <c r="D2382" s="446" t="s">
        <v>701</v>
      </c>
      <c r="E2382" s="450" t="s">
        <v>2541</v>
      </c>
      <c r="F2382" s="449" t="s">
        <v>403</v>
      </c>
      <c r="G2382" s="450" t="s">
        <v>404</v>
      </c>
      <c r="H2382" s="450">
        <v>3</v>
      </c>
      <c r="I2382" s="450" t="s">
        <v>840</v>
      </c>
      <c r="J2382" s="459">
        <v>105</v>
      </c>
      <c r="K2382" s="460">
        <v>315</v>
      </c>
      <c r="L2382" s="463" t="s">
        <v>47</v>
      </c>
      <c r="M2382" s="463"/>
      <c r="N2382" s="463"/>
      <c r="O2382" s="462"/>
    </row>
    <row r="2383" hidden="1" customHeight="1" spans="1:15">
      <c r="A2383" s="446">
        <v>2232</v>
      </c>
      <c r="B2383" s="446" t="s">
        <v>346</v>
      </c>
      <c r="C2383" s="446" t="s">
        <v>700</v>
      </c>
      <c r="D2383" s="446" t="s">
        <v>701</v>
      </c>
      <c r="E2383" s="450" t="s">
        <v>2542</v>
      </c>
      <c r="F2383" s="449" t="s">
        <v>403</v>
      </c>
      <c r="G2383" s="450" t="s">
        <v>404</v>
      </c>
      <c r="H2383" s="450">
        <v>6</v>
      </c>
      <c r="I2383" s="450" t="s">
        <v>840</v>
      </c>
      <c r="J2383" s="459">
        <v>400</v>
      </c>
      <c r="K2383" s="460">
        <v>2400</v>
      </c>
      <c r="L2383" s="463" t="s">
        <v>47</v>
      </c>
      <c r="M2383" s="463"/>
      <c r="N2383" s="463"/>
      <c r="O2383" s="462"/>
    </row>
    <row r="2384" hidden="1" customHeight="1" spans="1:15">
      <c r="A2384" s="446">
        <v>2233</v>
      </c>
      <c r="B2384" s="446" t="s">
        <v>346</v>
      </c>
      <c r="C2384" s="446" t="s">
        <v>700</v>
      </c>
      <c r="D2384" s="446" t="s">
        <v>701</v>
      </c>
      <c r="E2384" s="450" t="s">
        <v>2543</v>
      </c>
      <c r="F2384" s="449" t="s">
        <v>403</v>
      </c>
      <c r="G2384" s="450" t="s">
        <v>404</v>
      </c>
      <c r="H2384" s="450">
        <v>6</v>
      </c>
      <c r="I2384" s="450" t="s">
        <v>840</v>
      </c>
      <c r="J2384" s="459">
        <v>850</v>
      </c>
      <c r="K2384" s="460">
        <v>5100</v>
      </c>
      <c r="L2384" s="463" t="s">
        <v>47</v>
      </c>
      <c r="M2384" s="463"/>
      <c r="N2384" s="463"/>
      <c r="O2384" s="462"/>
    </row>
    <row r="2385" hidden="1" customHeight="1" spans="1:15">
      <c r="A2385" s="446">
        <v>2234</v>
      </c>
      <c r="B2385" s="446" t="s">
        <v>346</v>
      </c>
      <c r="C2385" s="446" t="s">
        <v>700</v>
      </c>
      <c r="D2385" s="446" t="s">
        <v>701</v>
      </c>
      <c r="E2385" s="450" t="s">
        <v>2544</v>
      </c>
      <c r="F2385" s="449" t="s">
        <v>403</v>
      </c>
      <c r="G2385" s="450" t="s">
        <v>404</v>
      </c>
      <c r="H2385" s="450">
        <v>8</v>
      </c>
      <c r="I2385" s="450" t="s">
        <v>840</v>
      </c>
      <c r="J2385" s="459">
        <v>300</v>
      </c>
      <c r="K2385" s="460">
        <v>2400</v>
      </c>
      <c r="L2385" s="463" t="s">
        <v>47</v>
      </c>
      <c r="M2385" s="463"/>
      <c r="N2385" s="463"/>
      <c r="O2385" s="462"/>
    </row>
    <row r="2386" hidden="1" customHeight="1" spans="1:15">
      <c r="A2386" s="446">
        <v>2235</v>
      </c>
      <c r="B2386" s="446" t="s">
        <v>346</v>
      </c>
      <c r="C2386" s="446" t="s">
        <v>700</v>
      </c>
      <c r="D2386" s="446" t="s">
        <v>701</v>
      </c>
      <c r="E2386" s="450" t="s">
        <v>2544</v>
      </c>
      <c r="F2386" s="449" t="s">
        <v>403</v>
      </c>
      <c r="G2386" s="450" t="s">
        <v>404</v>
      </c>
      <c r="H2386" s="450">
        <v>9</v>
      </c>
      <c r="I2386" s="450" t="s">
        <v>840</v>
      </c>
      <c r="J2386" s="459">
        <v>15.6</v>
      </c>
      <c r="K2386" s="460">
        <v>140.4</v>
      </c>
      <c r="L2386" s="463" t="s">
        <v>47</v>
      </c>
      <c r="M2386" s="463"/>
      <c r="N2386" s="463"/>
      <c r="O2386" s="462"/>
    </row>
    <row r="2387" hidden="1" customHeight="1" spans="1:15">
      <c r="A2387" s="446">
        <v>2236</v>
      </c>
      <c r="B2387" s="446" t="s">
        <v>346</v>
      </c>
      <c r="C2387" s="446" t="s">
        <v>700</v>
      </c>
      <c r="D2387" s="446" t="s">
        <v>701</v>
      </c>
      <c r="E2387" s="450" t="s">
        <v>2545</v>
      </c>
      <c r="F2387" s="449" t="s">
        <v>403</v>
      </c>
      <c r="G2387" s="450" t="s">
        <v>404</v>
      </c>
      <c r="H2387" s="450">
        <v>8</v>
      </c>
      <c r="I2387" s="450" t="s">
        <v>840</v>
      </c>
      <c r="J2387" s="459">
        <v>62.4</v>
      </c>
      <c r="K2387" s="460">
        <v>499.2</v>
      </c>
      <c r="L2387" s="463" t="s">
        <v>47</v>
      </c>
      <c r="M2387" s="463"/>
      <c r="N2387" s="463"/>
      <c r="O2387" s="462"/>
    </row>
    <row r="2388" hidden="1" customHeight="1" spans="1:15">
      <c r="A2388" s="446">
        <v>2237</v>
      </c>
      <c r="B2388" s="446" t="s">
        <v>346</v>
      </c>
      <c r="C2388" s="446" t="s">
        <v>700</v>
      </c>
      <c r="D2388" s="446" t="s">
        <v>701</v>
      </c>
      <c r="E2388" s="450" t="s">
        <v>2546</v>
      </c>
      <c r="F2388" s="449" t="s">
        <v>403</v>
      </c>
      <c r="G2388" s="450" t="s">
        <v>404</v>
      </c>
      <c r="H2388" s="450">
        <v>6</v>
      </c>
      <c r="I2388" s="450" t="s">
        <v>840</v>
      </c>
      <c r="J2388" s="459">
        <v>35</v>
      </c>
      <c r="K2388" s="460">
        <v>210</v>
      </c>
      <c r="L2388" s="463" t="s">
        <v>47</v>
      </c>
      <c r="M2388" s="463"/>
      <c r="N2388" s="463"/>
      <c r="O2388" s="462"/>
    </row>
    <row r="2389" hidden="1" customHeight="1" spans="1:15">
      <c r="A2389" s="446">
        <v>2238</v>
      </c>
      <c r="B2389" s="446" t="s">
        <v>346</v>
      </c>
      <c r="C2389" s="446" t="s">
        <v>700</v>
      </c>
      <c r="D2389" s="446" t="s">
        <v>701</v>
      </c>
      <c r="E2389" s="450" t="s">
        <v>2547</v>
      </c>
      <c r="F2389" s="449" t="s">
        <v>403</v>
      </c>
      <c r="G2389" s="450" t="s">
        <v>404</v>
      </c>
      <c r="H2389" s="450">
        <v>6</v>
      </c>
      <c r="I2389" s="450" t="s">
        <v>840</v>
      </c>
      <c r="J2389" s="459">
        <v>76</v>
      </c>
      <c r="K2389" s="460">
        <v>456</v>
      </c>
      <c r="L2389" s="463" t="s">
        <v>47</v>
      </c>
      <c r="M2389" s="463"/>
      <c r="N2389" s="463"/>
      <c r="O2389" s="462"/>
    </row>
    <row r="2390" hidden="1" customHeight="1" spans="1:15">
      <c r="A2390" s="446">
        <v>2239</v>
      </c>
      <c r="B2390" s="446" t="s">
        <v>346</v>
      </c>
      <c r="C2390" s="446" t="s">
        <v>700</v>
      </c>
      <c r="D2390" s="446" t="s">
        <v>701</v>
      </c>
      <c r="E2390" s="450" t="s">
        <v>2548</v>
      </c>
      <c r="F2390" s="449" t="s">
        <v>403</v>
      </c>
      <c r="G2390" s="450" t="s">
        <v>404</v>
      </c>
      <c r="H2390" s="450">
        <v>6</v>
      </c>
      <c r="I2390" s="450" t="s">
        <v>1176</v>
      </c>
      <c r="J2390" s="459">
        <v>25</v>
      </c>
      <c r="K2390" s="460">
        <v>150</v>
      </c>
      <c r="L2390" s="463" t="s">
        <v>47</v>
      </c>
      <c r="M2390" s="463"/>
      <c r="N2390" s="463"/>
      <c r="O2390" s="462"/>
    </row>
    <row r="2391" hidden="1" customHeight="1" spans="1:15">
      <c r="A2391" s="446">
        <v>2240</v>
      </c>
      <c r="B2391" s="446" t="s">
        <v>346</v>
      </c>
      <c r="C2391" s="446" t="s">
        <v>700</v>
      </c>
      <c r="D2391" s="446" t="s">
        <v>701</v>
      </c>
      <c r="E2391" s="450" t="s">
        <v>2549</v>
      </c>
      <c r="F2391" s="449" t="s">
        <v>403</v>
      </c>
      <c r="G2391" s="450" t="s">
        <v>404</v>
      </c>
      <c r="H2391" s="450">
        <v>6</v>
      </c>
      <c r="I2391" s="450" t="s">
        <v>1176</v>
      </c>
      <c r="J2391" s="459">
        <v>25</v>
      </c>
      <c r="K2391" s="460">
        <v>150</v>
      </c>
      <c r="L2391" s="463" t="s">
        <v>47</v>
      </c>
      <c r="M2391" s="463"/>
      <c r="N2391" s="463"/>
      <c r="O2391" s="462"/>
    </row>
    <row r="2392" hidden="1" customHeight="1" spans="1:15">
      <c r="A2392" s="446">
        <v>2241</v>
      </c>
      <c r="B2392" s="446" t="s">
        <v>346</v>
      </c>
      <c r="C2392" s="446" t="s">
        <v>700</v>
      </c>
      <c r="D2392" s="446" t="s">
        <v>701</v>
      </c>
      <c r="E2392" s="450" t="s">
        <v>2550</v>
      </c>
      <c r="F2392" s="449" t="s">
        <v>403</v>
      </c>
      <c r="G2392" s="450" t="s">
        <v>404</v>
      </c>
      <c r="H2392" s="450">
        <v>6</v>
      </c>
      <c r="I2392" s="450" t="s">
        <v>1176</v>
      </c>
      <c r="J2392" s="459">
        <v>25</v>
      </c>
      <c r="K2392" s="460">
        <v>150</v>
      </c>
      <c r="L2392" s="463" t="s">
        <v>47</v>
      </c>
      <c r="M2392" s="463"/>
      <c r="N2392" s="463"/>
      <c r="O2392" s="462"/>
    </row>
    <row r="2393" hidden="1" customHeight="1" spans="1:15">
      <c r="A2393" s="446">
        <v>2242</v>
      </c>
      <c r="B2393" s="446" t="s">
        <v>346</v>
      </c>
      <c r="C2393" s="446" t="s">
        <v>700</v>
      </c>
      <c r="D2393" s="446" t="s">
        <v>701</v>
      </c>
      <c r="E2393" s="450" t="s">
        <v>2551</v>
      </c>
      <c r="F2393" s="449" t="s">
        <v>403</v>
      </c>
      <c r="G2393" s="450" t="s">
        <v>404</v>
      </c>
      <c r="H2393" s="450">
        <v>4</v>
      </c>
      <c r="I2393" s="450" t="s">
        <v>1176</v>
      </c>
      <c r="J2393" s="459">
        <v>25</v>
      </c>
      <c r="K2393" s="460">
        <v>100</v>
      </c>
      <c r="L2393" s="463" t="s">
        <v>47</v>
      </c>
      <c r="M2393" s="463"/>
      <c r="N2393" s="463"/>
      <c r="O2393" s="462"/>
    </row>
    <row r="2394" hidden="1" customHeight="1" spans="1:15">
      <c r="A2394" s="446">
        <v>2243</v>
      </c>
      <c r="B2394" s="446" t="s">
        <v>346</v>
      </c>
      <c r="C2394" s="446" t="s">
        <v>700</v>
      </c>
      <c r="D2394" s="446" t="s">
        <v>701</v>
      </c>
      <c r="E2394" s="450" t="s">
        <v>2552</v>
      </c>
      <c r="F2394" s="449" t="s">
        <v>403</v>
      </c>
      <c r="G2394" s="450" t="s">
        <v>404</v>
      </c>
      <c r="H2394" s="450">
        <v>4</v>
      </c>
      <c r="I2394" s="450" t="s">
        <v>703</v>
      </c>
      <c r="J2394" s="459">
        <v>8</v>
      </c>
      <c r="K2394" s="460">
        <v>32</v>
      </c>
      <c r="L2394" s="463" t="s">
        <v>47</v>
      </c>
      <c r="M2394" s="463"/>
      <c r="N2394" s="463"/>
      <c r="O2394" s="462"/>
    </row>
    <row r="2395" hidden="1" customHeight="1" spans="1:15">
      <c r="A2395" s="446">
        <v>2244</v>
      </c>
      <c r="B2395" s="446" t="s">
        <v>346</v>
      </c>
      <c r="C2395" s="446" t="s">
        <v>700</v>
      </c>
      <c r="D2395" s="446" t="s">
        <v>701</v>
      </c>
      <c r="E2395" s="450" t="s">
        <v>2553</v>
      </c>
      <c r="F2395" s="449" t="s">
        <v>403</v>
      </c>
      <c r="G2395" s="450" t="s">
        <v>404</v>
      </c>
      <c r="H2395" s="450">
        <v>4</v>
      </c>
      <c r="I2395" s="450" t="s">
        <v>840</v>
      </c>
      <c r="J2395" s="459">
        <v>150</v>
      </c>
      <c r="K2395" s="460">
        <v>600</v>
      </c>
      <c r="L2395" s="463" t="s">
        <v>47</v>
      </c>
      <c r="M2395" s="463"/>
      <c r="N2395" s="463"/>
      <c r="O2395" s="462"/>
    </row>
    <row r="2396" hidden="1" customHeight="1" spans="1:15">
      <c r="A2396" s="446">
        <v>2245</v>
      </c>
      <c r="B2396" s="446" t="s">
        <v>346</v>
      </c>
      <c r="C2396" s="446" t="s">
        <v>700</v>
      </c>
      <c r="D2396" s="446" t="s">
        <v>701</v>
      </c>
      <c r="E2396" s="450" t="s">
        <v>2554</v>
      </c>
      <c r="F2396" s="449" t="s">
        <v>403</v>
      </c>
      <c r="G2396" s="450" t="s">
        <v>404</v>
      </c>
      <c r="H2396" s="450">
        <v>4</v>
      </c>
      <c r="I2396" s="450" t="s">
        <v>703</v>
      </c>
      <c r="J2396" s="459">
        <v>2000</v>
      </c>
      <c r="K2396" s="460">
        <v>8000</v>
      </c>
      <c r="L2396" s="463" t="s">
        <v>47</v>
      </c>
      <c r="M2396" s="463"/>
      <c r="N2396" s="463"/>
      <c r="O2396" s="462"/>
    </row>
    <row r="2397" hidden="1" customHeight="1" spans="1:15">
      <c r="A2397" s="446">
        <v>2246</v>
      </c>
      <c r="B2397" s="446" t="s">
        <v>346</v>
      </c>
      <c r="C2397" s="446" t="s">
        <v>700</v>
      </c>
      <c r="D2397" s="446" t="s">
        <v>701</v>
      </c>
      <c r="E2397" s="450" t="s">
        <v>2555</v>
      </c>
      <c r="F2397" s="449" t="s">
        <v>403</v>
      </c>
      <c r="G2397" s="450" t="s">
        <v>404</v>
      </c>
      <c r="H2397" s="450">
        <v>4</v>
      </c>
      <c r="I2397" s="450" t="s">
        <v>703</v>
      </c>
      <c r="J2397" s="459">
        <v>5200</v>
      </c>
      <c r="K2397" s="460">
        <v>20800</v>
      </c>
      <c r="L2397" s="463" t="s">
        <v>47</v>
      </c>
      <c r="M2397" s="463"/>
      <c r="N2397" s="463"/>
      <c r="O2397" s="462"/>
    </row>
    <row r="2398" hidden="1" customHeight="1" spans="1:15">
      <c r="A2398" s="446">
        <v>2247</v>
      </c>
      <c r="B2398" s="446" t="s">
        <v>346</v>
      </c>
      <c r="C2398" s="446" t="s">
        <v>700</v>
      </c>
      <c r="D2398" s="446" t="s">
        <v>701</v>
      </c>
      <c r="E2398" s="450" t="s">
        <v>2556</v>
      </c>
      <c r="F2398" s="449" t="s">
        <v>403</v>
      </c>
      <c r="G2398" s="450" t="s">
        <v>404</v>
      </c>
      <c r="H2398" s="450">
        <v>4</v>
      </c>
      <c r="I2398" s="450" t="s">
        <v>711</v>
      </c>
      <c r="J2398" s="459">
        <v>650</v>
      </c>
      <c r="K2398" s="460">
        <v>2600</v>
      </c>
      <c r="L2398" s="463" t="s">
        <v>47</v>
      </c>
      <c r="M2398" s="463"/>
      <c r="N2398" s="463"/>
      <c r="O2398" s="462"/>
    </row>
    <row r="2399" hidden="1" customHeight="1" spans="1:15">
      <c r="A2399" s="446">
        <v>2248</v>
      </c>
      <c r="B2399" s="446" t="s">
        <v>346</v>
      </c>
      <c r="C2399" s="446" t="s">
        <v>700</v>
      </c>
      <c r="D2399" s="446" t="s">
        <v>701</v>
      </c>
      <c r="E2399" s="450" t="s">
        <v>2557</v>
      </c>
      <c r="F2399" s="449" t="s">
        <v>403</v>
      </c>
      <c r="G2399" s="450" t="s">
        <v>404</v>
      </c>
      <c r="H2399" s="450">
        <v>4</v>
      </c>
      <c r="I2399" s="450" t="s">
        <v>711</v>
      </c>
      <c r="J2399" s="459">
        <v>650</v>
      </c>
      <c r="K2399" s="460">
        <v>2600</v>
      </c>
      <c r="L2399" s="463" t="s">
        <v>47</v>
      </c>
      <c r="M2399" s="463"/>
      <c r="N2399" s="463"/>
      <c r="O2399" s="462"/>
    </row>
    <row r="2400" hidden="1" customHeight="1" spans="1:15">
      <c r="A2400" s="446">
        <v>2249</v>
      </c>
      <c r="B2400" s="446" t="s">
        <v>346</v>
      </c>
      <c r="C2400" s="446" t="s">
        <v>700</v>
      </c>
      <c r="D2400" s="446" t="s">
        <v>701</v>
      </c>
      <c r="E2400" s="450" t="s">
        <v>2558</v>
      </c>
      <c r="F2400" s="449" t="s">
        <v>403</v>
      </c>
      <c r="G2400" s="450" t="s">
        <v>404</v>
      </c>
      <c r="H2400" s="450">
        <v>4</v>
      </c>
      <c r="I2400" s="450" t="s">
        <v>711</v>
      </c>
      <c r="J2400" s="459">
        <v>650</v>
      </c>
      <c r="K2400" s="460">
        <v>2600</v>
      </c>
      <c r="L2400" s="463" t="s">
        <v>47</v>
      </c>
      <c r="M2400" s="463"/>
      <c r="N2400" s="463"/>
      <c r="O2400" s="462"/>
    </row>
    <row r="2401" hidden="1" customHeight="1" spans="1:15">
      <c r="A2401" s="446">
        <v>2250</v>
      </c>
      <c r="B2401" s="446" t="s">
        <v>346</v>
      </c>
      <c r="C2401" s="446" t="s">
        <v>700</v>
      </c>
      <c r="D2401" s="446" t="s">
        <v>701</v>
      </c>
      <c r="E2401" s="450" t="s">
        <v>2559</v>
      </c>
      <c r="F2401" s="449" t="s">
        <v>403</v>
      </c>
      <c r="G2401" s="450" t="s">
        <v>404</v>
      </c>
      <c r="H2401" s="450">
        <v>5</v>
      </c>
      <c r="I2401" s="450" t="s">
        <v>711</v>
      </c>
      <c r="J2401" s="459">
        <v>650</v>
      </c>
      <c r="K2401" s="460">
        <v>3250</v>
      </c>
      <c r="L2401" s="463" t="s">
        <v>47</v>
      </c>
      <c r="M2401" s="463"/>
      <c r="N2401" s="463"/>
      <c r="O2401" s="462"/>
    </row>
    <row r="2402" hidden="1" customHeight="1" spans="1:15">
      <c r="A2402" s="446">
        <v>2251</v>
      </c>
      <c r="B2402" s="446" t="s">
        <v>346</v>
      </c>
      <c r="C2402" s="446" t="s">
        <v>700</v>
      </c>
      <c r="D2402" s="446" t="s">
        <v>701</v>
      </c>
      <c r="E2402" s="450" t="s">
        <v>2560</v>
      </c>
      <c r="F2402" s="449" t="s">
        <v>403</v>
      </c>
      <c r="G2402" s="450" t="s">
        <v>404</v>
      </c>
      <c r="H2402" s="450">
        <v>5</v>
      </c>
      <c r="I2402" s="450" t="s">
        <v>840</v>
      </c>
      <c r="J2402" s="459">
        <v>400</v>
      </c>
      <c r="K2402" s="460">
        <v>2000</v>
      </c>
      <c r="L2402" s="463" t="s">
        <v>47</v>
      </c>
      <c r="M2402" s="463"/>
      <c r="N2402" s="463"/>
      <c r="O2402" s="462"/>
    </row>
    <row r="2403" hidden="1" customHeight="1" spans="1:15">
      <c r="A2403" s="446">
        <v>2252</v>
      </c>
      <c r="B2403" s="446" t="s">
        <v>346</v>
      </c>
      <c r="C2403" s="446" t="s">
        <v>700</v>
      </c>
      <c r="D2403" s="446" t="s">
        <v>701</v>
      </c>
      <c r="E2403" s="450" t="s">
        <v>2561</v>
      </c>
      <c r="F2403" s="449" t="s">
        <v>403</v>
      </c>
      <c r="G2403" s="450" t="s">
        <v>404</v>
      </c>
      <c r="H2403" s="450">
        <v>5</v>
      </c>
      <c r="I2403" s="450" t="s">
        <v>703</v>
      </c>
      <c r="J2403" s="459">
        <v>580</v>
      </c>
      <c r="K2403" s="460">
        <v>2900</v>
      </c>
      <c r="L2403" s="463" t="s">
        <v>47</v>
      </c>
      <c r="M2403" s="463"/>
      <c r="N2403" s="463"/>
      <c r="O2403" s="462"/>
    </row>
    <row r="2404" hidden="1" customHeight="1" spans="1:15">
      <c r="A2404" s="446">
        <v>2253</v>
      </c>
      <c r="B2404" s="446" t="s">
        <v>346</v>
      </c>
      <c r="C2404" s="446" t="s">
        <v>700</v>
      </c>
      <c r="D2404" s="446" t="s">
        <v>701</v>
      </c>
      <c r="E2404" s="450" t="s">
        <v>2562</v>
      </c>
      <c r="F2404" s="449" t="s">
        <v>403</v>
      </c>
      <c r="G2404" s="450" t="s">
        <v>404</v>
      </c>
      <c r="H2404" s="450">
        <v>10</v>
      </c>
      <c r="I2404" s="450" t="s">
        <v>105</v>
      </c>
      <c r="J2404" s="459">
        <v>6</v>
      </c>
      <c r="K2404" s="460">
        <v>60</v>
      </c>
      <c r="L2404" s="463" t="s">
        <v>47</v>
      </c>
      <c r="M2404" s="463"/>
      <c r="N2404" s="463"/>
      <c r="O2404" s="462"/>
    </row>
    <row r="2405" hidden="1" customHeight="1" spans="1:15">
      <c r="A2405" s="446">
        <v>2254</v>
      </c>
      <c r="B2405" s="446" t="s">
        <v>346</v>
      </c>
      <c r="C2405" s="446" t="s">
        <v>700</v>
      </c>
      <c r="D2405" s="446" t="s">
        <v>701</v>
      </c>
      <c r="E2405" s="450" t="s">
        <v>2563</v>
      </c>
      <c r="F2405" s="449" t="s">
        <v>403</v>
      </c>
      <c r="G2405" s="450" t="s">
        <v>404</v>
      </c>
      <c r="H2405" s="450">
        <v>10</v>
      </c>
      <c r="I2405" s="450" t="s">
        <v>105</v>
      </c>
      <c r="J2405" s="459">
        <v>3</v>
      </c>
      <c r="K2405" s="460">
        <v>30</v>
      </c>
      <c r="L2405" s="463" t="s">
        <v>47</v>
      </c>
      <c r="M2405" s="463"/>
      <c r="N2405" s="463"/>
      <c r="O2405" s="462"/>
    </row>
    <row r="2406" hidden="1" customHeight="1" spans="1:15">
      <c r="A2406" s="446">
        <v>2255</v>
      </c>
      <c r="B2406" s="446" t="s">
        <v>346</v>
      </c>
      <c r="C2406" s="446" t="s">
        <v>700</v>
      </c>
      <c r="D2406" s="446" t="s">
        <v>701</v>
      </c>
      <c r="E2406" s="450" t="s">
        <v>2564</v>
      </c>
      <c r="F2406" s="449" t="s">
        <v>403</v>
      </c>
      <c r="G2406" s="450" t="s">
        <v>404</v>
      </c>
      <c r="H2406" s="450">
        <v>10</v>
      </c>
      <c r="I2406" s="450" t="s">
        <v>840</v>
      </c>
      <c r="J2406" s="459">
        <v>42</v>
      </c>
      <c r="K2406" s="460">
        <v>420</v>
      </c>
      <c r="L2406" s="463" t="s">
        <v>47</v>
      </c>
      <c r="M2406" s="463"/>
      <c r="N2406" s="463"/>
      <c r="O2406" s="462"/>
    </row>
    <row r="2407" hidden="1" customHeight="1" spans="1:15">
      <c r="A2407" s="446">
        <v>2256</v>
      </c>
      <c r="B2407" s="446" t="s">
        <v>346</v>
      </c>
      <c r="C2407" s="446" t="s">
        <v>700</v>
      </c>
      <c r="D2407" s="446" t="s">
        <v>701</v>
      </c>
      <c r="E2407" s="450" t="s">
        <v>2565</v>
      </c>
      <c r="F2407" s="449" t="s">
        <v>403</v>
      </c>
      <c r="G2407" s="450" t="s">
        <v>404</v>
      </c>
      <c r="H2407" s="450">
        <v>10</v>
      </c>
      <c r="I2407" s="450" t="s">
        <v>703</v>
      </c>
      <c r="J2407" s="459">
        <v>145</v>
      </c>
      <c r="K2407" s="460">
        <v>1450</v>
      </c>
      <c r="L2407" s="463" t="s">
        <v>47</v>
      </c>
      <c r="M2407" s="463"/>
      <c r="N2407" s="463"/>
      <c r="O2407" s="462"/>
    </row>
    <row r="2408" hidden="1" customHeight="1" spans="1:15">
      <c r="A2408" s="446">
        <v>2257</v>
      </c>
      <c r="B2408" s="446" t="s">
        <v>346</v>
      </c>
      <c r="C2408" s="446" t="s">
        <v>700</v>
      </c>
      <c r="D2408" s="446" t="s">
        <v>701</v>
      </c>
      <c r="E2408" s="450" t="s">
        <v>2566</v>
      </c>
      <c r="F2408" s="449" t="s">
        <v>403</v>
      </c>
      <c r="G2408" s="450" t="s">
        <v>404</v>
      </c>
      <c r="H2408" s="450">
        <v>10</v>
      </c>
      <c r="I2408" s="450" t="s">
        <v>703</v>
      </c>
      <c r="J2408" s="459">
        <v>135</v>
      </c>
      <c r="K2408" s="460">
        <v>1350</v>
      </c>
      <c r="L2408" s="463" t="s">
        <v>47</v>
      </c>
      <c r="M2408" s="463"/>
      <c r="N2408" s="463"/>
      <c r="O2408" s="462"/>
    </row>
    <row r="2409" hidden="1" customHeight="1" spans="1:15">
      <c r="A2409" s="446">
        <v>2258</v>
      </c>
      <c r="B2409" s="446" t="s">
        <v>346</v>
      </c>
      <c r="C2409" s="446" t="s">
        <v>700</v>
      </c>
      <c r="D2409" s="446" t="s">
        <v>701</v>
      </c>
      <c r="E2409" s="450" t="s">
        <v>2425</v>
      </c>
      <c r="F2409" s="449" t="s">
        <v>403</v>
      </c>
      <c r="G2409" s="450" t="s">
        <v>404</v>
      </c>
      <c r="H2409" s="450">
        <v>10</v>
      </c>
      <c r="I2409" s="450" t="s">
        <v>840</v>
      </c>
      <c r="J2409" s="459">
        <v>265</v>
      </c>
      <c r="K2409" s="460">
        <v>2650</v>
      </c>
      <c r="L2409" s="463" t="s">
        <v>47</v>
      </c>
      <c r="M2409" s="463"/>
      <c r="N2409" s="463"/>
      <c r="O2409" s="462"/>
    </row>
    <row r="2410" hidden="1" customHeight="1" spans="1:15">
      <c r="A2410" s="446">
        <v>2259</v>
      </c>
      <c r="B2410" s="446" t="s">
        <v>346</v>
      </c>
      <c r="C2410" s="446" t="s">
        <v>700</v>
      </c>
      <c r="D2410" s="446" t="s">
        <v>701</v>
      </c>
      <c r="E2410" s="450" t="s">
        <v>2567</v>
      </c>
      <c r="F2410" s="449" t="s">
        <v>403</v>
      </c>
      <c r="G2410" s="450" t="s">
        <v>404</v>
      </c>
      <c r="H2410" s="450">
        <v>10</v>
      </c>
      <c r="I2410" s="450" t="s">
        <v>840</v>
      </c>
      <c r="J2410" s="459">
        <v>730</v>
      </c>
      <c r="K2410" s="460">
        <v>7300</v>
      </c>
      <c r="L2410" s="463" t="s">
        <v>47</v>
      </c>
      <c r="M2410" s="463"/>
      <c r="N2410" s="463"/>
      <c r="O2410" s="462"/>
    </row>
    <row r="2411" hidden="1" customHeight="1" spans="1:15">
      <c r="A2411" s="446">
        <v>2260</v>
      </c>
      <c r="B2411" s="446" t="s">
        <v>346</v>
      </c>
      <c r="C2411" s="446" t="s">
        <v>700</v>
      </c>
      <c r="D2411" s="446" t="s">
        <v>701</v>
      </c>
      <c r="E2411" s="450" t="s">
        <v>2568</v>
      </c>
      <c r="F2411" s="449" t="s">
        <v>403</v>
      </c>
      <c r="G2411" s="450" t="s">
        <v>404</v>
      </c>
      <c r="H2411" s="450">
        <v>10</v>
      </c>
      <c r="I2411" s="450" t="s">
        <v>840</v>
      </c>
      <c r="J2411" s="459">
        <v>280</v>
      </c>
      <c r="K2411" s="460">
        <v>2800</v>
      </c>
      <c r="L2411" s="463" t="s">
        <v>47</v>
      </c>
      <c r="M2411" s="463"/>
      <c r="N2411" s="463"/>
      <c r="O2411" s="462"/>
    </row>
    <row r="2412" hidden="1" customHeight="1" spans="1:15">
      <c r="A2412" s="446">
        <v>2261</v>
      </c>
      <c r="B2412" s="446" t="s">
        <v>346</v>
      </c>
      <c r="C2412" s="446" t="s">
        <v>700</v>
      </c>
      <c r="D2412" s="446" t="s">
        <v>701</v>
      </c>
      <c r="E2412" s="450" t="s">
        <v>2569</v>
      </c>
      <c r="F2412" s="449" t="s">
        <v>403</v>
      </c>
      <c r="G2412" s="450" t="s">
        <v>404</v>
      </c>
      <c r="H2412" s="450">
        <v>10</v>
      </c>
      <c r="I2412" s="450" t="s">
        <v>704</v>
      </c>
      <c r="J2412" s="459">
        <v>79</v>
      </c>
      <c r="K2412" s="460">
        <v>790</v>
      </c>
      <c r="L2412" s="463" t="s">
        <v>47</v>
      </c>
      <c r="M2412" s="463"/>
      <c r="N2412" s="463"/>
      <c r="O2412" s="462"/>
    </row>
    <row r="2413" hidden="1" customHeight="1" spans="1:15">
      <c r="A2413" s="446">
        <v>2262</v>
      </c>
      <c r="B2413" s="446" t="s">
        <v>346</v>
      </c>
      <c r="C2413" s="446" t="s">
        <v>700</v>
      </c>
      <c r="D2413" s="446" t="s">
        <v>701</v>
      </c>
      <c r="E2413" s="450" t="s">
        <v>2570</v>
      </c>
      <c r="F2413" s="449" t="s">
        <v>403</v>
      </c>
      <c r="G2413" s="450" t="s">
        <v>404</v>
      </c>
      <c r="H2413" s="450">
        <v>5</v>
      </c>
      <c r="I2413" s="450" t="s">
        <v>703</v>
      </c>
      <c r="J2413" s="459">
        <v>110</v>
      </c>
      <c r="K2413" s="460">
        <v>550</v>
      </c>
      <c r="L2413" s="463" t="s">
        <v>47</v>
      </c>
      <c r="M2413" s="463"/>
      <c r="N2413" s="463"/>
      <c r="O2413" s="462"/>
    </row>
    <row r="2414" hidden="1" customHeight="1" spans="1:15">
      <c r="A2414" s="446">
        <v>2263</v>
      </c>
      <c r="B2414" s="446" t="s">
        <v>346</v>
      </c>
      <c r="C2414" s="446" t="s">
        <v>700</v>
      </c>
      <c r="D2414" s="446" t="s">
        <v>701</v>
      </c>
      <c r="E2414" s="450" t="s">
        <v>2571</v>
      </c>
      <c r="F2414" s="449" t="s">
        <v>403</v>
      </c>
      <c r="G2414" s="450" t="s">
        <v>404</v>
      </c>
      <c r="H2414" s="450">
        <v>5</v>
      </c>
      <c r="I2414" s="450" t="s">
        <v>135</v>
      </c>
      <c r="J2414" s="459">
        <v>150</v>
      </c>
      <c r="K2414" s="460">
        <v>750</v>
      </c>
      <c r="L2414" s="463" t="s">
        <v>47</v>
      </c>
      <c r="M2414" s="463"/>
      <c r="N2414" s="463"/>
      <c r="O2414" s="462"/>
    </row>
    <row r="2415" hidden="1" customHeight="1" spans="1:15">
      <c r="A2415" s="446">
        <v>2264</v>
      </c>
      <c r="B2415" s="446" t="s">
        <v>346</v>
      </c>
      <c r="C2415" s="446" t="s">
        <v>700</v>
      </c>
      <c r="D2415" s="446" t="s">
        <v>701</v>
      </c>
      <c r="E2415" s="450" t="s">
        <v>2572</v>
      </c>
      <c r="F2415" s="449" t="s">
        <v>403</v>
      </c>
      <c r="G2415" s="450" t="s">
        <v>404</v>
      </c>
      <c r="H2415" s="450">
        <v>6</v>
      </c>
      <c r="I2415" s="450" t="s">
        <v>1302</v>
      </c>
      <c r="J2415" s="459">
        <v>18</v>
      </c>
      <c r="K2415" s="460">
        <v>108</v>
      </c>
      <c r="L2415" s="463" t="s">
        <v>47</v>
      </c>
      <c r="M2415" s="463"/>
      <c r="N2415" s="463"/>
      <c r="O2415" s="462"/>
    </row>
    <row r="2416" hidden="1" customHeight="1" spans="1:15">
      <c r="A2416" s="446">
        <v>2265</v>
      </c>
      <c r="B2416" s="446" t="s">
        <v>346</v>
      </c>
      <c r="C2416" s="446" t="s">
        <v>700</v>
      </c>
      <c r="D2416" s="446" t="s">
        <v>701</v>
      </c>
      <c r="E2416" s="450" t="s">
        <v>2573</v>
      </c>
      <c r="F2416" s="449" t="s">
        <v>403</v>
      </c>
      <c r="G2416" s="450" t="s">
        <v>404</v>
      </c>
      <c r="H2416" s="450">
        <v>6</v>
      </c>
      <c r="I2416" s="450" t="s">
        <v>840</v>
      </c>
      <c r="J2416" s="459">
        <v>350</v>
      </c>
      <c r="K2416" s="460">
        <v>2100</v>
      </c>
      <c r="L2416" s="463" t="s">
        <v>47</v>
      </c>
      <c r="M2416" s="463"/>
      <c r="N2416" s="463"/>
      <c r="O2416" s="462"/>
    </row>
    <row r="2417" hidden="1" customHeight="1" spans="1:15">
      <c r="A2417" s="446">
        <v>2266</v>
      </c>
      <c r="B2417" s="446" t="s">
        <v>346</v>
      </c>
      <c r="C2417" s="446" t="s">
        <v>700</v>
      </c>
      <c r="D2417" s="446" t="s">
        <v>701</v>
      </c>
      <c r="E2417" s="450" t="s">
        <v>2574</v>
      </c>
      <c r="F2417" s="449" t="s">
        <v>403</v>
      </c>
      <c r="G2417" s="450" t="s">
        <v>404</v>
      </c>
      <c r="H2417" s="450">
        <v>6</v>
      </c>
      <c r="I2417" s="450" t="s">
        <v>840</v>
      </c>
      <c r="J2417" s="459">
        <v>792</v>
      </c>
      <c r="K2417" s="460">
        <v>4752</v>
      </c>
      <c r="L2417" s="463" t="s">
        <v>47</v>
      </c>
      <c r="M2417" s="463"/>
      <c r="N2417" s="463"/>
      <c r="O2417" s="462"/>
    </row>
    <row r="2418" hidden="1" customHeight="1" spans="1:15">
      <c r="A2418" s="446">
        <v>2267</v>
      </c>
      <c r="B2418" s="446" t="s">
        <v>346</v>
      </c>
      <c r="C2418" s="446" t="s">
        <v>700</v>
      </c>
      <c r="D2418" s="446" t="s">
        <v>701</v>
      </c>
      <c r="E2418" s="450" t="s">
        <v>2575</v>
      </c>
      <c r="F2418" s="449" t="s">
        <v>403</v>
      </c>
      <c r="G2418" s="450" t="s">
        <v>404</v>
      </c>
      <c r="H2418" s="450">
        <v>6</v>
      </c>
      <c r="I2418" s="450" t="s">
        <v>840</v>
      </c>
      <c r="J2418" s="459">
        <v>360</v>
      </c>
      <c r="K2418" s="460">
        <v>2160</v>
      </c>
      <c r="L2418" s="463" t="s">
        <v>47</v>
      </c>
      <c r="M2418" s="463"/>
      <c r="N2418" s="463"/>
      <c r="O2418" s="462"/>
    </row>
    <row r="2419" hidden="1" customHeight="1" spans="1:15">
      <c r="A2419" s="446">
        <v>2268</v>
      </c>
      <c r="B2419" s="446" t="s">
        <v>346</v>
      </c>
      <c r="C2419" s="446" t="s">
        <v>700</v>
      </c>
      <c r="D2419" s="446" t="s">
        <v>701</v>
      </c>
      <c r="E2419" s="450" t="s">
        <v>2576</v>
      </c>
      <c r="F2419" s="449" t="s">
        <v>403</v>
      </c>
      <c r="G2419" s="450" t="s">
        <v>404</v>
      </c>
      <c r="H2419" s="450">
        <v>6</v>
      </c>
      <c r="I2419" s="450" t="s">
        <v>840</v>
      </c>
      <c r="J2419" s="459">
        <v>85</v>
      </c>
      <c r="K2419" s="460">
        <v>510</v>
      </c>
      <c r="L2419" s="463" t="s">
        <v>47</v>
      </c>
      <c r="M2419" s="463"/>
      <c r="N2419" s="463"/>
      <c r="O2419" s="462"/>
    </row>
    <row r="2420" hidden="1" customHeight="1" spans="1:15">
      <c r="A2420" s="446">
        <v>2269</v>
      </c>
      <c r="B2420" s="446" t="s">
        <v>346</v>
      </c>
      <c r="C2420" s="446" t="s">
        <v>700</v>
      </c>
      <c r="D2420" s="446" t="s">
        <v>701</v>
      </c>
      <c r="E2420" s="450" t="s">
        <v>2577</v>
      </c>
      <c r="F2420" s="449" t="s">
        <v>403</v>
      </c>
      <c r="G2420" s="450" t="s">
        <v>404</v>
      </c>
      <c r="H2420" s="450">
        <v>6</v>
      </c>
      <c r="I2420" s="450" t="s">
        <v>703</v>
      </c>
      <c r="J2420" s="459">
        <v>150</v>
      </c>
      <c r="K2420" s="460">
        <v>900</v>
      </c>
      <c r="L2420" s="463" t="s">
        <v>47</v>
      </c>
      <c r="M2420" s="463"/>
      <c r="N2420" s="463"/>
      <c r="O2420" s="462"/>
    </row>
    <row r="2421" hidden="1" customHeight="1" spans="1:15">
      <c r="A2421" s="446">
        <v>2270</v>
      </c>
      <c r="B2421" s="446" t="s">
        <v>346</v>
      </c>
      <c r="C2421" s="446" t="s">
        <v>700</v>
      </c>
      <c r="D2421" s="446" t="s">
        <v>701</v>
      </c>
      <c r="E2421" s="450" t="s">
        <v>2578</v>
      </c>
      <c r="F2421" s="449" t="s">
        <v>403</v>
      </c>
      <c r="G2421" s="450" t="s">
        <v>404</v>
      </c>
      <c r="H2421" s="450">
        <v>6</v>
      </c>
      <c r="I2421" s="450" t="s">
        <v>840</v>
      </c>
      <c r="J2421" s="459">
        <v>30</v>
      </c>
      <c r="K2421" s="460">
        <v>180</v>
      </c>
      <c r="L2421" s="463" t="s">
        <v>47</v>
      </c>
      <c r="M2421" s="463"/>
      <c r="N2421" s="463"/>
      <c r="O2421" s="462"/>
    </row>
    <row r="2422" hidden="1" customHeight="1" spans="1:15">
      <c r="A2422" s="446">
        <v>2271</v>
      </c>
      <c r="B2422" s="446" t="s">
        <v>346</v>
      </c>
      <c r="C2422" s="446" t="s">
        <v>700</v>
      </c>
      <c r="D2422" s="446" t="s">
        <v>701</v>
      </c>
      <c r="E2422" s="450" t="s">
        <v>2579</v>
      </c>
      <c r="F2422" s="449" t="s">
        <v>403</v>
      </c>
      <c r="G2422" s="450" t="s">
        <v>404</v>
      </c>
      <c r="H2422" s="450">
        <v>6</v>
      </c>
      <c r="I2422" s="450" t="s">
        <v>840</v>
      </c>
      <c r="J2422" s="459">
        <v>250</v>
      </c>
      <c r="K2422" s="460">
        <v>1500</v>
      </c>
      <c r="L2422" s="463" t="s">
        <v>47</v>
      </c>
      <c r="M2422" s="463"/>
      <c r="N2422" s="463"/>
      <c r="O2422" s="462"/>
    </row>
    <row r="2423" hidden="1" customHeight="1" spans="1:15">
      <c r="A2423" s="446">
        <v>2272</v>
      </c>
      <c r="B2423" s="446" t="s">
        <v>346</v>
      </c>
      <c r="C2423" s="446" t="s">
        <v>700</v>
      </c>
      <c r="D2423" s="446" t="s">
        <v>701</v>
      </c>
      <c r="E2423" s="450" t="s">
        <v>2580</v>
      </c>
      <c r="F2423" s="449" t="s">
        <v>403</v>
      </c>
      <c r="G2423" s="450" t="s">
        <v>404</v>
      </c>
      <c r="H2423" s="450">
        <v>8</v>
      </c>
      <c r="I2423" s="450" t="s">
        <v>840</v>
      </c>
      <c r="J2423" s="459">
        <v>220</v>
      </c>
      <c r="K2423" s="460">
        <v>1760</v>
      </c>
      <c r="L2423" s="463" t="s">
        <v>47</v>
      </c>
      <c r="M2423" s="463"/>
      <c r="N2423" s="463"/>
      <c r="O2423" s="462"/>
    </row>
    <row r="2424" hidden="1" customHeight="1" spans="1:15">
      <c r="A2424" s="446">
        <v>2273</v>
      </c>
      <c r="B2424" s="446" t="s">
        <v>346</v>
      </c>
      <c r="C2424" s="446" t="s">
        <v>700</v>
      </c>
      <c r="D2424" s="446" t="s">
        <v>701</v>
      </c>
      <c r="E2424" s="450" t="s">
        <v>2581</v>
      </c>
      <c r="F2424" s="449" t="s">
        <v>403</v>
      </c>
      <c r="G2424" s="450" t="s">
        <v>404</v>
      </c>
      <c r="H2424" s="450">
        <v>8</v>
      </c>
      <c r="I2424" s="450" t="s">
        <v>840</v>
      </c>
      <c r="J2424" s="459">
        <v>220</v>
      </c>
      <c r="K2424" s="460">
        <v>1760</v>
      </c>
      <c r="L2424" s="463" t="s">
        <v>47</v>
      </c>
      <c r="M2424" s="463"/>
      <c r="N2424" s="463"/>
      <c r="O2424" s="462"/>
    </row>
    <row r="2425" hidden="1" customHeight="1" spans="1:15">
      <c r="A2425" s="446">
        <v>2274</v>
      </c>
      <c r="B2425" s="446" t="s">
        <v>346</v>
      </c>
      <c r="C2425" s="446" t="s">
        <v>700</v>
      </c>
      <c r="D2425" s="446" t="s">
        <v>701</v>
      </c>
      <c r="E2425" s="450" t="s">
        <v>2582</v>
      </c>
      <c r="F2425" s="449" t="s">
        <v>403</v>
      </c>
      <c r="G2425" s="450" t="s">
        <v>404</v>
      </c>
      <c r="H2425" s="450">
        <v>8</v>
      </c>
      <c r="I2425" s="450" t="s">
        <v>840</v>
      </c>
      <c r="J2425" s="459">
        <v>368</v>
      </c>
      <c r="K2425" s="460">
        <v>2944</v>
      </c>
      <c r="L2425" s="463" t="s">
        <v>47</v>
      </c>
      <c r="M2425" s="463"/>
      <c r="N2425" s="463"/>
      <c r="O2425" s="462"/>
    </row>
    <row r="2426" hidden="1" customHeight="1" spans="1:15">
      <c r="A2426" s="446">
        <v>2275</v>
      </c>
      <c r="B2426" s="446" t="s">
        <v>346</v>
      </c>
      <c r="C2426" s="446" t="s">
        <v>700</v>
      </c>
      <c r="D2426" s="446" t="s">
        <v>701</v>
      </c>
      <c r="E2426" s="450" t="s">
        <v>2583</v>
      </c>
      <c r="F2426" s="449" t="s">
        <v>403</v>
      </c>
      <c r="G2426" s="450" t="s">
        <v>404</v>
      </c>
      <c r="H2426" s="450">
        <v>8</v>
      </c>
      <c r="I2426" s="450" t="s">
        <v>840</v>
      </c>
      <c r="J2426" s="459">
        <v>35</v>
      </c>
      <c r="K2426" s="460">
        <v>280</v>
      </c>
      <c r="L2426" s="463" t="s">
        <v>47</v>
      </c>
      <c r="M2426" s="463"/>
      <c r="N2426" s="463"/>
      <c r="O2426" s="462"/>
    </row>
    <row r="2427" hidden="1" customHeight="1" spans="1:15">
      <c r="A2427" s="446">
        <v>2276</v>
      </c>
      <c r="B2427" s="446" t="s">
        <v>346</v>
      </c>
      <c r="C2427" s="446" t="s">
        <v>700</v>
      </c>
      <c r="D2427" s="446" t="s">
        <v>701</v>
      </c>
      <c r="E2427" s="450" t="s">
        <v>2584</v>
      </c>
      <c r="F2427" s="449" t="s">
        <v>403</v>
      </c>
      <c r="G2427" s="450" t="s">
        <v>404</v>
      </c>
      <c r="H2427" s="450">
        <v>8</v>
      </c>
      <c r="I2427" s="450" t="s">
        <v>135</v>
      </c>
      <c r="J2427" s="459">
        <v>280</v>
      </c>
      <c r="K2427" s="460">
        <v>2240</v>
      </c>
      <c r="L2427" s="463" t="s">
        <v>47</v>
      </c>
      <c r="M2427" s="463"/>
      <c r="N2427" s="463"/>
      <c r="O2427" s="462"/>
    </row>
    <row r="2428" hidden="1" customHeight="1" spans="1:15">
      <c r="A2428" s="446">
        <v>2277</v>
      </c>
      <c r="B2428" s="446" t="s">
        <v>346</v>
      </c>
      <c r="C2428" s="446" t="s">
        <v>700</v>
      </c>
      <c r="D2428" s="446" t="s">
        <v>701</v>
      </c>
      <c r="E2428" s="450" t="s">
        <v>2585</v>
      </c>
      <c r="F2428" s="449" t="s">
        <v>403</v>
      </c>
      <c r="G2428" s="450" t="s">
        <v>404</v>
      </c>
      <c r="H2428" s="450">
        <v>7</v>
      </c>
      <c r="I2428" s="450" t="s">
        <v>840</v>
      </c>
      <c r="J2428" s="459">
        <v>22</v>
      </c>
      <c r="K2428" s="460">
        <v>154</v>
      </c>
      <c r="L2428" s="463" t="s">
        <v>47</v>
      </c>
      <c r="M2428" s="463"/>
      <c r="N2428" s="463"/>
      <c r="O2428" s="462"/>
    </row>
    <row r="2429" hidden="1" customHeight="1" spans="1:15">
      <c r="A2429" s="446">
        <v>2278</v>
      </c>
      <c r="B2429" s="446" t="s">
        <v>346</v>
      </c>
      <c r="C2429" s="446" t="s">
        <v>700</v>
      </c>
      <c r="D2429" s="446" t="s">
        <v>701</v>
      </c>
      <c r="E2429" s="450" t="s">
        <v>1991</v>
      </c>
      <c r="F2429" s="449" t="s">
        <v>403</v>
      </c>
      <c r="G2429" s="450" t="s">
        <v>404</v>
      </c>
      <c r="H2429" s="450">
        <v>7</v>
      </c>
      <c r="I2429" s="450" t="s">
        <v>840</v>
      </c>
      <c r="J2429" s="459">
        <v>30</v>
      </c>
      <c r="K2429" s="460">
        <v>210</v>
      </c>
      <c r="L2429" s="463" t="s">
        <v>47</v>
      </c>
      <c r="M2429" s="463"/>
      <c r="N2429" s="463"/>
      <c r="O2429" s="462"/>
    </row>
    <row r="2430" hidden="1" customHeight="1" spans="1:15">
      <c r="A2430" s="446">
        <v>2279</v>
      </c>
      <c r="B2430" s="446" t="s">
        <v>346</v>
      </c>
      <c r="C2430" s="446" t="s">
        <v>700</v>
      </c>
      <c r="D2430" s="446" t="s">
        <v>701</v>
      </c>
      <c r="E2430" s="450" t="s">
        <v>2586</v>
      </c>
      <c r="F2430" s="449" t="s">
        <v>403</v>
      </c>
      <c r="G2430" s="450" t="s">
        <v>404</v>
      </c>
      <c r="H2430" s="450">
        <v>7</v>
      </c>
      <c r="I2430" s="450" t="s">
        <v>840</v>
      </c>
      <c r="J2430" s="459">
        <v>280</v>
      </c>
      <c r="K2430" s="460">
        <v>1960</v>
      </c>
      <c r="L2430" s="463" t="s">
        <v>47</v>
      </c>
      <c r="M2430" s="463"/>
      <c r="N2430" s="463"/>
      <c r="O2430" s="462"/>
    </row>
    <row r="2431" hidden="1" customHeight="1" spans="1:15">
      <c r="A2431" s="446">
        <v>2280</v>
      </c>
      <c r="B2431" s="446" t="s">
        <v>346</v>
      </c>
      <c r="C2431" s="446" t="s">
        <v>700</v>
      </c>
      <c r="D2431" s="446" t="s">
        <v>701</v>
      </c>
      <c r="E2431" s="450" t="s">
        <v>2587</v>
      </c>
      <c r="F2431" s="449" t="s">
        <v>403</v>
      </c>
      <c r="G2431" s="450" t="s">
        <v>404</v>
      </c>
      <c r="H2431" s="450">
        <v>7</v>
      </c>
      <c r="I2431" s="450" t="s">
        <v>840</v>
      </c>
      <c r="J2431" s="459">
        <v>260</v>
      </c>
      <c r="K2431" s="460">
        <v>1820</v>
      </c>
      <c r="L2431" s="463" t="s">
        <v>47</v>
      </c>
      <c r="M2431" s="463"/>
      <c r="N2431" s="463"/>
      <c r="O2431" s="462"/>
    </row>
    <row r="2432" hidden="1" customHeight="1" spans="1:15">
      <c r="A2432" s="446">
        <v>2281</v>
      </c>
      <c r="B2432" s="446" t="s">
        <v>346</v>
      </c>
      <c r="C2432" s="446" t="s">
        <v>700</v>
      </c>
      <c r="D2432" s="446" t="s">
        <v>701</v>
      </c>
      <c r="E2432" s="450" t="s">
        <v>2588</v>
      </c>
      <c r="F2432" s="449" t="s">
        <v>403</v>
      </c>
      <c r="G2432" s="450" t="s">
        <v>404</v>
      </c>
      <c r="H2432" s="450">
        <v>7</v>
      </c>
      <c r="I2432" s="450" t="s">
        <v>840</v>
      </c>
      <c r="J2432" s="459">
        <v>220</v>
      </c>
      <c r="K2432" s="460">
        <v>1540</v>
      </c>
      <c r="L2432" s="463" t="s">
        <v>47</v>
      </c>
      <c r="M2432" s="463"/>
      <c r="N2432" s="463"/>
      <c r="O2432" s="462"/>
    </row>
    <row r="2433" hidden="1" customHeight="1" spans="1:15">
      <c r="A2433" s="446">
        <v>2282</v>
      </c>
      <c r="B2433" s="446" t="s">
        <v>346</v>
      </c>
      <c r="C2433" s="446" t="s">
        <v>700</v>
      </c>
      <c r="D2433" s="446" t="s">
        <v>701</v>
      </c>
      <c r="E2433" s="450" t="s">
        <v>2589</v>
      </c>
      <c r="F2433" s="449" t="s">
        <v>403</v>
      </c>
      <c r="G2433" s="450" t="s">
        <v>404</v>
      </c>
      <c r="H2433" s="450">
        <v>3</v>
      </c>
      <c r="I2433" s="450" t="s">
        <v>840</v>
      </c>
      <c r="J2433" s="459">
        <v>380</v>
      </c>
      <c r="K2433" s="460">
        <v>1140</v>
      </c>
      <c r="L2433" s="463" t="s">
        <v>47</v>
      </c>
      <c r="M2433" s="463"/>
      <c r="N2433" s="463"/>
      <c r="O2433" s="462"/>
    </row>
    <row r="2434" hidden="1" customHeight="1" spans="1:15">
      <c r="A2434" s="446">
        <v>2283</v>
      </c>
      <c r="B2434" s="446" t="s">
        <v>346</v>
      </c>
      <c r="C2434" s="446" t="s">
        <v>700</v>
      </c>
      <c r="D2434" s="446" t="s">
        <v>701</v>
      </c>
      <c r="E2434" s="450" t="s">
        <v>2590</v>
      </c>
      <c r="F2434" s="449" t="s">
        <v>403</v>
      </c>
      <c r="G2434" s="450" t="s">
        <v>404</v>
      </c>
      <c r="H2434" s="450">
        <v>3</v>
      </c>
      <c r="I2434" s="450" t="s">
        <v>238</v>
      </c>
      <c r="J2434" s="459">
        <v>8</v>
      </c>
      <c r="K2434" s="460">
        <v>24</v>
      </c>
      <c r="L2434" s="463" t="s">
        <v>47</v>
      </c>
      <c r="M2434" s="463"/>
      <c r="N2434" s="463"/>
      <c r="O2434" s="462"/>
    </row>
    <row r="2435" hidden="1" customHeight="1" spans="1:15">
      <c r="A2435" s="446">
        <v>2284</v>
      </c>
      <c r="B2435" s="446" t="s">
        <v>346</v>
      </c>
      <c r="C2435" s="446" t="s">
        <v>700</v>
      </c>
      <c r="D2435" s="446" t="s">
        <v>701</v>
      </c>
      <c r="E2435" s="450" t="s">
        <v>2591</v>
      </c>
      <c r="F2435" s="449" t="s">
        <v>403</v>
      </c>
      <c r="G2435" s="450" t="s">
        <v>404</v>
      </c>
      <c r="H2435" s="450">
        <v>3</v>
      </c>
      <c r="I2435" s="450" t="s">
        <v>703</v>
      </c>
      <c r="J2435" s="459">
        <v>380</v>
      </c>
      <c r="K2435" s="460">
        <v>1140</v>
      </c>
      <c r="L2435" s="463" t="s">
        <v>47</v>
      </c>
      <c r="M2435" s="463"/>
      <c r="N2435" s="463"/>
      <c r="O2435" s="462"/>
    </row>
    <row r="2436" hidden="1" customHeight="1" spans="1:15">
      <c r="A2436" s="446">
        <v>2285</v>
      </c>
      <c r="B2436" s="446" t="s">
        <v>346</v>
      </c>
      <c r="C2436" s="446" t="s">
        <v>700</v>
      </c>
      <c r="D2436" s="446" t="s">
        <v>701</v>
      </c>
      <c r="E2436" s="450" t="s">
        <v>2592</v>
      </c>
      <c r="F2436" s="449" t="s">
        <v>403</v>
      </c>
      <c r="G2436" s="450" t="s">
        <v>404</v>
      </c>
      <c r="H2436" s="450">
        <v>3</v>
      </c>
      <c r="I2436" s="450" t="s">
        <v>840</v>
      </c>
      <c r="J2436" s="459">
        <v>900</v>
      </c>
      <c r="K2436" s="460">
        <v>2700</v>
      </c>
      <c r="L2436" s="463" t="s">
        <v>47</v>
      </c>
      <c r="M2436" s="463"/>
      <c r="N2436" s="463"/>
      <c r="O2436" s="462"/>
    </row>
    <row r="2437" hidden="1" customHeight="1" spans="1:15">
      <c r="A2437" s="446">
        <v>2286</v>
      </c>
      <c r="B2437" s="446" t="s">
        <v>346</v>
      </c>
      <c r="C2437" s="446" t="s">
        <v>700</v>
      </c>
      <c r="D2437" s="446" t="s">
        <v>701</v>
      </c>
      <c r="E2437" s="450" t="s">
        <v>2593</v>
      </c>
      <c r="F2437" s="449" t="s">
        <v>403</v>
      </c>
      <c r="G2437" s="450" t="s">
        <v>404</v>
      </c>
      <c r="H2437" s="450">
        <v>3</v>
      </c>
      <c r="I2437" s="450" t="s">
        <v>703</v>
      </c>
      <c r="J2437" s="459">
        <v>165</v>
      </c>
      <c r="K2437" s="460">
        <v>495</v>
      </c>
      <c r="L2437" s="463" t="s">
        <v>47</v>
      </c>
      <c r="M2437" s="463"/>
      <c r="N2437" s="463"/>
      <c r="O2437" s="462"/>
    </row>
    <row r="2438" hidden="1" customHeight="1" spans="1:15">
      <c r="A2438" s="446">
        <v>2287</v>
      </c>
      <c r="B2438" s="446" t="s">
        <v>346</v>
      </c>
      <c r="C2438" s="446" t="s">
        <v>700</v>
      </c>
      <c r="D2438" s="446" t="s">
        <v>701</v>
      </c>
      <c r="E2438" s="450" t="s">
        <v>2594</v>
      </c>
      <c r="F2438" s="449" t="s">
        <v>403</v>
      </c>
      <c r="G2438" s="450" t="s">
        <v>404</v>
      </c>
      <c r="H2438" s="450">
        <v>3</v>
      </c>
      <c r="I2438" s="450" t="s">
        <v>840</v>
      </c>
      <c r="J2438" s="459">
        <v>45.2</v>
      </c>
      <c r="K2438" s="460">
        <v>135.6</v>
      </c>
      <c r="L2438" s="463" t="s">
        <v>47</v>
      </c>
      <c r="M2438" s="463"/>
      <c r="N2438" s="463"/>
      <c r="O2438" s="462"/>
    </row>
    <row r="2439" hidden="1" customHeight="1" spans="1:15">
      <c r="A2439" s="446">
        <v>2288</v>
      </c>
      <c r="B2439" s="446" t="s">
        <v>346</v>
      </c>
      <c r="C2439" s="446" t="s">
        <v>700</v>
      </c>
      <c r="D2439" s="446" t="s">
        <v>701</v>
      </c>
      <c r="E2439" s="450" t="s">
        <v>2595</v>
      </c>
      <c r="F2439" s="449" t="s">
        <v>403</v>
      </c>
      <c r="G2439" s="450" t="s">
        <v>404</v>
      </c>
      <c r="H2439" s="450">
        <v>3</v>
      </c>
      <c r="I2439" s="450" t="s">
        <v>703</v>
      </c>
      <c r="J2439" s="459">
        <v>85</v>
      </c>
      <c r="K2439" s="460">
        <v>255</v>
      </c>
      <c r="L2439" s="463" t="s">
        <v>47</v>
      </c>
      <c r="M2439" s="463"/>
      <c r="N2439" s="463"/>
      <c r="O2439" s="462"/>
    </row>
    <row r="2440" hidden="1" customHeight="1" spans="1:15">
      <c r="A2440" s="446">
        <v>2289</v>
      </c>
      <c r="B2440" s="446" t="s">
        <v>346</v>
      </c>
      <c r="C2440" s="446" t="s">
        <v>700</v>
      </c>
      <c r="D2440" s="446" t="s">
        <v>701</v>
      </c>
      <c r="E2440" s="450" t="s">
        <v>2596</v>
      </c>
      <c r="F2440" s="449" t="s">
        <v>403</v>
      </c>
      <c r="G2440" s="450" t="s">
        <v>404</v>
      </c>
      <c r="H2440" s="450">
        <v>3</v>
      </c>
      <c r="I2440" s="450" t="s">
        <v>135</v>
      </c>
      <c r="J2440" s="459">
        <v>360</v>
      </c>
      <c r="K2440" s="460">
        <v>1080</v>
      </c>
      <c r="L2440" s="463" t="s">
        <v>47</v>
      </c>
      <c r="M2440" s="463"/>
      <c r="N2440" s="463"/>
      <c r="O2440" s="462"/>
    </row>
    <row r="2441" hidden="1" customHeight="1" spans="1:15">
      <c r="A2441" s="446">
        <v>2290</v>
      </c>
      <c r="B2441" s="446" t="s">
        <v>346</v>
      </c>
      <c r="C2441" s="446" t="s">
        <v>700</v>
      </c>
      <c r="D2441" s="446" t="s">
        <v>701</v>
      </c>
      <c r="E2441" s="450" t="s">
        <v>2597</v>
      </c>
      <c r="F2441" s="449" t="s">
        <v>403</v>
      </c>
      <c r="G2441" s="450" t="s">
        <v>404</v>
      </c>
      <c r="H2441" s="450">
        <v>3</v>
      </c>
      <c r="I2441" s="450" t="s">
        <v>703</v>
      </c>
      <c r="J2441" s="459">
        <v>350</v>
      </c>
      <c r="K2441" s="460">
        <v>1050</v>
      </c>
      <c r="L2441" s="463" t="s">
        <v>47</v>
      </c>
      <c r="M2441" s="463"/>
      <c r="N2441" s="463"/>
      <c r="O2441" s="462"/>
    </row>
    <row r="2442" hidden="1" customHeight="1" spans="1:15">
      <c r="A2442" s="446">
        <v>2291</v>
      </c>
      <c r="B2442" s="446" t="s">
        <v>346</v>
      </c>
      <c r="C2442" s="446" t="s">
        <v>700</v>
      </c>
      <c r="D2442" s="446" t="s">
        <v>701</v>
      </c>
      <c r="E2442" s="450" t="s">
        <v>2598</v>
      </c>
      <c r="F2442" s="449" t="s">
        <v>403</v>
      </c>
      <c r="G2442" s="450" t="s">
        <v>404</v>
      </c>
      <c r="H2442" s="450">
        <v>2</v>
      </c>
      <c r="I2442" s="450" t="s">
        <v>703</v>
      </c>
      <c r="J2442" s="459">
        <v>350</v>
      </c>
      <c r="K2442" s="460">
        <v>700</v>
      </c>
      <c r="L2442" s="463" t="s">
        <v>47</v>
      </c>
      <c r="M2442" s="463"/>
      <c r="N2442" s="463"/>
      <c r="O2442" s="462"/>
    </row>
    <row r="2443" hidden="1" customHeight="1" spans="1:15">
      <c r="A2443" s="446">
        <v>2292</v>
      </c>
      <c r="B2443" s="446" t="s">
        <v>346</v>
      </c>
      <c r="C2443" s="446" t="s">
        <v>700</v>
      </c>
      <c r="D2443" s="446" t="s">
        <v>701</v>
      </c>
      <c r="E2443" s="450" t="s">
        <v>2599</v>
      </c>
      <c r="F2443" s="449" t="s">
        <v>403</v>
      </c>
      <c r="G2443" s="450" t="s">
        <v>404</v>
      </c>
      <c r="H2443" s="450">
        <v>2</v>
      </c>
      <c r="I2443" s="450" t="s">
        <v>703</v>
      </c>
      <c r="J2443" s="459">
        <v>350</v>
      </c>
      <c r="K2443" s="460">
        <v>700</v>
      </c>
      <c r="L2443" s="463" t="s">
        <v>47</v>
      </c>
      <c r="M2443" s="463"/>
      <c r="N2443" s="463"/>
      <c r="O2443" s="462"/>
    </row>
    <row r="2444" hidden="1" customHeight="1" spans="1:15">
      <c r="A2444" s="446">
        <v>2293</v>
      </c>
      <c r="B2444" s="446" t="s">
        <v>346</v>
      </c>
      <c r="C2444" s="446" t="s">
        <v>700</v>
      </c>
      <c r="D2444" s="446" t="s">
        <v>701</v>
      </c>
      <c r="E2444" s="450" t="s">
        <v>2600</v>
      </c>
      <c r="F2444" s="449" t="s">
        <v>403</v>
      </c>
      <c r="G2444" s="450" t="s">
        <v>404</v>
      </c>
      <c r="H2444" s="450">
        <v>2</v>
      </c>
      <c r="I2444" s="450" t="s">
        <v>101</v>
      </c>
      <c r="J2444" s="459">
        <v>40</v>
      </c>
      <c r="K2444" s="460">
        <v>80</v>
      </c>
      <c r="L2444" s="463" t="s">
        <v>47</v>
      </c>
      <c r="M2444" s="463"/>
      <c r="N2444" s="463"/>
      <c r="O2444" s="462"/>
    </row>
    <row r="2445" hidden="1" customHeight="1" spans="1:15">
      <c r="A2445" s="446">
        <v>2294</v>
      </c>
      <c r="B2445" s="446" t="s">
        <v>346</v>
      </c>
      <c r="C2445" s="446" t="s">
        <v>700</v>
      </c>
      <c r="D2445" s="446" t="s">
        <v>701</v>
      </c>
      <c r="E2445" s="450" t="s">
        <v>2601</v>
      </c>
      <c r="F2445" s="449" t="s">
        <v>403</v>
      </c>
      <c r="G2445" s="450" t="s">
        <v>404</v>
      </c>
      <c r="H2445" s="450">
        <v>2</v>
      </c>
      <c r="I2445" s="450" t="s">
        <v>840</v>
      </c>
      <c r="J2445" s="459">
        <v>168</v>
      </c>
      <c r="K2445" s="460">
        <v>336</v>
      </c>
      <c r="L2445" s="463" t="s">
        <v>47</v>
      </c>
      <c r="M2445" s="463"/>
      <c r="N2445" s="463"/>
      <c r="O2445" s="462"/>
    </row>
    <row r="2446" hidden="1" customHeight="1" spans="1:15">
      <c r="A2446" s="446">
        <v>2295</v>
      </c>
      <c r="B2446" s="446" t="s">
        <v>346</v>
      </c>
      <c r="C2446" s="446" t="s">
        <v>700</v>
      </c>
      <c r="D2446" s="446" t="s">
        <v>701</v>
      </c>
      <c r="E2446" s="450" t="s">
        <v>2602</v>
      </c>
      <c r="F2446" s="449" t="s">
        <v>403</v>
      </c>
      <c r="G2446" s="450" t="s">
        <v>404</v>
      </c>
      <c r="H2446" s="450">
        <v>2</v>
      </c>
      <c r="I2446" s="450" t="s">
        <v>840</v>
      </c>
      <c r="J2446" s="459">
        <v>200</v>
      </c>
      <c r="K2446" s="460">
        <v>400</v>
      </c>
      <c r="L2446" s="463" t="s">
        <v>47</v>
      </c>
      <c r="M2446" s="463"/>
      <c r="N2446" s="463"/>
      <c r="O2446" s="462"/>
    </row>
    <row r="2447" hidden="1" customHeight="1" spans="1:15">
      <c r="A2447" s="446">
        <v>2296</v>
      </c>
      <c r="B2447" s="446" t="s">
        <v>346</v>
      </c>
      <c r="C2447" s="446" t="s">
        <v>700</v>
      </c>
      <c r="D2447" s="446" t="s">
        <v>701</v>
      </c>
      <c r="E2447" s="450" t="s">
        <v>2603</v>
      </c>
      <c r="F2447" s="449" t="s">
        <v>403</v>
      </c>
      <c r="G2447" s="450" t="s">
        <v>404</v>
      </c>
      <c r="H2447" s="450">
        <v>2</v>
      </c>
      <c r="I2447" s="450" t="s">
        <v>840</v>
      </c>
      <c r="J2447" s="459">
        <v>145</v>
      </c>
      <c r="K2447" s="460">
        <v>290</v>
      </c>
      <c r="L2447" s="463" t="s">
        <v>47</v>
      </c>
      <c r="M2447" s="463"/>
      <c r="N2447" s="463"/>
      <c r="O2447" s="462"/>
    </row>
    <row r="2448" hidden="1" customHeight="1" spans="1:15">
      <c r="A2448" s="446">
        <v>2297</v>
      </c>
      <c r="B2448" s="446" t="s">
        <v>346</v>
      </c>
      <c r="C2448" s="446" t="s">
        <v>700</v>
      </c>
      <c r="D2448" s="446" t="s">
        <v>701</v>
      </c>
      <c r="E2448" s="450" t="s">
        <v>2604</v>
      </c>
      <c r="F2448" s="449" t="s">
        <v>403</v>
      </c>
      <c r="G2448" s="450" t="s">
        <v>404</v>
      </c>
      <c r="H2448" s="450">
        <v>5</v>
      </c>
      <c r="I2448" s="450" t="s">
        <v>1176</v>
      </c>
      <c r="J2448" s="459">
        <v>25</v>
      </c>
      <c r="K2448" s="460">
        <v>125</v>
      </c>
      <c r="L2448" s="463" t="s">
        <v>47</v>
      </c>
      <c r="M2448" s="463"/>
      <c r="N2448" s="463"/>
      <c r="O2448" s="462"/>
    </row>
    <row r="2449" hidden="1" customHeight="1" spans="1:15">
      <c r="A2449" s="446">
        <v>2298</v>
      </c>
      <c r="B2449" s="446" t="s">
        <v>346</v>
      </c>
      <c r="C2449" s="446" t="s">
        <v>700</v>
      </c>
      <c r="D2449" s="446" t="s">
        <v>701</v>
      </c>
      <c r="E2449" s="450" t="s">
        <v>2605</v>
      </c>
      <c r="F2449" s="449" t="s">
        <v>403</v>
      </c>
      <c r="G2449" s="450" t="s">
        <v>404</v>
      </c>
      <c r="H2449" s="450">
        <v>5</v>
      </c>
      <c r="I2449" s="450" t="s">
        <v>1176</v>
      </c>
      <c r="J2449" s="459">
        <v>30</v>
      </c>
      <c r="K2449" s="460">
        <v>150</v>
      </c>
      <c r="L2449" s="463" t="s">
        <v>47</v>
      </c>
      <c r="M2449" s="463"/>
      <c r="N2449" s="463"/>
      <c r="O2449" s="462"/>
    </row>
    <row r="2450" hidden="1" customHeight="1" spans="1:15">
      <c r="A2450" s="446">
        <v>2299</v>
      </c>
      <c r="B2450" s="446" t="s">
        <v>346</v>
      </c>
      <c r="C2450" s="446" t="s">
        <v>700</v>
      </c>
      <c r="D2450" s="446" t="s">
        <v>701</v>
      </c>
      <c r="E2450" s="450" t="s">
        <v>2606</v>
      </c>
      <c r="F2450" s="449" t="s">
        <v>403</v>
      </c>
      <c r="G2450" s="450" t="s">
        <v>404</v>
      </c>
      <c r="H2450" s="450">
        <v>5</v>
      </c>
      <c r="I2450" s="450" t="s">
        <v>1176</v>
      </c>
      <c r="J2450" s="459">
        <v>30</v>
      </c>
      <c r="K2450" s="460">
        <v>150</v>
      </c>
      <c r="L2450" s="463" t="s">
        <v>47</v>
      </c>
      <c r="M2450" s="463"/>
      <c r="N2450" s="463"/>
      <c r="O2450" s="462"/>
    </row>
    <row r="2451" hidden="1" customHeight="1" spans="1:15">
      <c r="A2451" s="446">
        <v>2300</v>
      </c>
      <c r="B2451" s="446" t="s">
        <v>346</v>
      </c>
      <c r="C2451" s="446" t="s">
        <v>700</v>
      </c>
      <c r="D2451" s="446" t="s">
        <v>701</v>
      </c>
      <c r="E2451" s="450" t="s">
        <v>2607</v>
      </c>
      <c r="F2451" s="449" t="s">
        <v>403</v>
      </c>
      <c r="G2451" s="450" t="s">
        <v>404</v>
      </c>
      <c r="H2451" s="450">
        <v>5</v>
      </c>
      <c r="I2451" s="450" t="s">
        <v>1176</v>
      </c>
      <c r="J2451" s="459">
        <v>18</v>
      </c>
      <c r="K2451" s="460">
        <v>90</v>
      </c>
      <c r="L2451" s="463" t="s">
        <v>47</v>
      </c>
      <c r="M2451" s="463"/>
      <c r="N2451" s="463"/>
      <c r="O2451" s="462"/>
    </row>
    <row r="2452" hidden="1" customHeight="1" spans="1:15">
      <c r="A2452" s="446">
        <v>2301</v>
      </c>
      <c r="B2452" s="446" t="s">
        <v>346</v>
      </c>
      <c r="C2452" s="446" t="s">
        <v>700</v>
      </c>
      <c r="D2452" s="446" t="s">
        <v>701</v>
      </c>
      <c r="E2452" s="450" t="s">
        <v>2608</v>
      </c>
      <c r="F2452" s="449" t="s">
        <v>403</v>
      </c>
      <c r="G2452" s="450" t="s">
        <v>404</v>
      </c>
      <c r="H2452" s="450">
        <v>5</v>
      </c>
      <c r="I2452" s="450" t="s">
        <v>703</v>
      </c>
      <c r="J2452" s="459">
        <v>180</v>
      </c>
      <c r="K2452" s="460">
        <v>900</v>
      </c>
      <c r="L2452" s="463" t="s">
        <v>47</v>
      </c>
      <c r="M2452" s="463"/>
      <c r="N2452" s="463"/>
      <c r="O2452" s="462"/>
    </row>
    <row r="2453" hidden="1" customHeight="1" spans="1:15">
      <c r="A2453" s="446">
        <v>2302</v>
      </c>
      <c r="B2453" s="446" t="s">
        <v>346</v>
      </c>
      <c r="C2453" s="446" t="s">
        <v>700</v>
      </c>
      <c r="D2453" s="446" t="s">
        <v>701</v>
      </c>
      <c r="E2453" s="450" t="s">
        <v>2609</v>
      </c>
      <c r="F2453" s="449" t="s">
        <v>403</v>
      </c>
      <c r="G2453" s="450" t="s">
        <v>404</v>
      </c>
      <c r="H2453" s="450">
        <v>5</v>
      </c>
      <c r="I2453" s="450" t="s">
        <v>703</v>
      </c>
      <c r="J2453" s="459">
        <v>350</v>
      </c>
      <c r="K2453" s="460">
        <v>1750</v>
      </c>
      <c r="L2453" s="463" t="s">
        <v>47</v>
      </c>
      <c r="M2453" s="463"/>
      <c r="N2453" s="463"/>
      <c r="O2453" s="462"/>
    </row>
    <row r="2454" hidden="1" customHeight="1" spans="1:15">
      <c r="A2454" s="446">
        <v>2303</v>
      </c>
      <c r="B2454" s="446" t="s">
        <v>346</v>
      </c>
      <c r="C2454" s="446" t="s">
        <v>700</v>
      </c>
      <c r="D2454" s="446" t="s">
        <v>701</v>
      </c>
      <c r="E2454" s="450" t="s">
        <v>2610</v>
      </c>
      <c r="F2454" s="449" t="s">
        <v>403</v>
      </c>
      <c r="G2454" s="450" t="s">
        <v>404</v>
      </c>
      <c r="H2454" s="450">
        <v>5</v>
      </c>
      <c r="I2454" s="450" t="s">
        <v>703</v>
      </c>
      <c r="J2454" s="459">
        <v>450</v>
      </c>
      <c r="K2454" s="460">
        <v>2250</v>
      </c>
      <c r="L2454" s="463" t="s">
        <v>47</v>
      </c>
      <c r="M2454" s="463"/>
      <c r="N2454" s="463"/>
      <c r="O2454" s="462"/>
    </row>
    <row r="2455" hidden="1" customHeight="1" spans="1:15">
      <c r="A2455" s="446">
        <v>2304</v>
      </c>
      <c r="B2455" s="446" t="s">
        <v>346</v>
      </c>
      <c r="C2455" s="446" t="s">
        <v>700</v>
      </c>
      <c r="D2455" s="446" t="s">
        <v>701</v>
      </c>
      <c r="E2455" s="450" t="s">
        <v>2611</v>
      </c>
      <c r="F2455" s="449" t="s">
        <v>403</v>
      </c>
      <c r="G2455" s="450" t="s">
        <v>404</v>
      </c>
      <c r="H2455" s="450">
        <v>5</v>
      </c>
      <c r="I2455" s="450" t="s">
        <v>703</v>
      </c>
      <c r="J2455" s="459">
        <v>350</v>
      </c>
      <c r="K2455" s="460">
        <v>1750</v>
      </c>
      <c r="L2455" s="463" t="s">
        <v>47</v>
      </c>
      <c r="M2455" s="463"/>
      <c r="N2455" s="463"/>
      <c r="O2455" s="462"/>
    </row>
    <row r="2456" hidden="1" customHeight="1" spans="1:15">
      <c r="A2456" s="446">
        <v>2305</v>
      </c>
      <c r="B2456" s="446" t="s">
        <v>346</v>
      </c>
      <c r="C2456" s="446" t="s">
        <v>700</v>
      </c>
      <c r="D2456" s="446" t="s">
        <v>701</v>
      </c>
      <c r="E2456" s="450" t="s">
        <v>2612</v>
      </c>
      <c r="F2456" s="449" t="s">
        <v>403</v>
      </c>
      <c r="G2456" s="450" t="s">
        <v>404</v>
      </c>
      <c r="H2456" s="450">
        <v>5</v>
      </c>
      <c r="I2456" s="450" t="s">
        <v>703</v>
      </c>
      <c r="J2456" s="459">
        <v>247.5</v>
      </c>
      <c r="K2456" s="460">
        <v>1237.5</v>
      </c>
      <c r="L2456" s="463" t="s">
        <v>47</v>
      </c>
      <c r="M2456" s="463"/>
      <c r="N2456" s="463"/>
      <c r="O2456" s="462"/>
    </row>
    <row r="2457" hidden="1" customHeight="1" spans="1:15">
      <c r="A2457" s="446">
        <v>2306</v>
      </c>
      <c r="B2457" s="446" t="s">
        <v>346</v>
      </c>
      <c r="C2457" s="446" t="s">
        <v>700</v>
      </c>
      <c r="D2457" s="446" t="s">
        <v>701</v>
      </c>
      <c r="E2457" s="450" t="s">
        <v>2613</v>
      </c>
      <c r="F2457" s="449" t="s">
        <v>403</v>
      </c>
      <c r="G2457" s="450" t="s">
        <v>404</v>
      </c>
      <c r="H2457" s="450">
        <v>5</v>
      </c>
      <c r="I2457" s="450" t="s">
        <v>703</v>
      </c>
      <c r="J2457" s="459">
        <v>185</v>
      </c>
      <c r="K2457" s="460">
        <v>925</v>
      </c>
      <c r="L2457" s="463" t="s">
        <v>47</v>
      </c>
      <c r="M2457" s="463"/>
      <c r="N2457" s="463"/>
      <c r="O2457" s="462"/>
    </row>
    <row r="2458" hidden="1" customHeight="1" spans="1:15">
      <c r="A2458" s="446">
        <v>2307</v>
      </c>
      <c r="B2458" s="446" t="s">
        <v>346</v>
      </c>
      <c r="C2458" s="446" t="s">
        <v>700</v>
      </c>
      <c r="D2458" s="446" t="s">
        <v>701</v>
      </c>
      <c r="E2458" s="450" t="s">
        <v>2614</v>
      </c>
      <c r="F2458" s="449" t="s">
        <v>403</v>
      </c>
      <c r="G2458" s="450" t="s">
        <v>404</v>
      </c>
      <c r="H2458" s="450">
        <v>4</v>
      </c>
      <c r="I2458" s="450" t="s">
        <v>703</v>
      </c>
      <c r="J2458" s="459">
        <v>650</v>
      </c>
      <c r="K2458" s="460">
        <v>2600</v>
      </c>
      <c r="L2458" s="463" t="s">
        <v>47</v>
      </c>
      <c r="M2458" s="463"/>
      <c r="N2458" s="463"/>
      <c r="O2458" s="462"/>
    </row>
    <row r="2459" hidden="1" customHeight="1" spans="1:15">
      <c r="A2459" s="446">
        <v>2308</v>
      </c>
      <c r="B2459" s="446" t="s">
        <v>346</v>
      </c>
      <c r="C2459" s="446" t="s">
        <v>700</v>
      </c>
      <c r="D2459" s="446" t="s">
        <v>701</v>
      </c>
      <c r="E2459" s="450" t="s">
        <v>2615</v>
      </c>
      <c r="F2459" s="449" t="s">
        <v>403</v>
      </c>
      <c r="G2459" s="450" t="s">
        <v>404</v>
      </c>
      <c r="H2459" s="450">
        <v>4</v>
      </c>
      <c r="I2459" s="450" t="s">
        <v>840</v>
      </c>
      <c r="J2459" s="459">
        <v>55</v>
      </c>
      <c r="K2459" s="460">
        <v>220</v>
      </c>
      <c r="L2459" s="463" t="s">
        <v>47</v>
      </c>
      <c r="M2459" s="463"/>
      <c r="N2459" s="463"/>
      <c r="O2459" s="462"/>
    </row>
    <row r="2460" hidden="1" customHeight="1" spans="1:15">
      <c r="A2460" s="446">
        <v>2309</v>
      </c>
      <c r="B2460" s="446" t="s">
        <v>346</v>
      </c>
      <c r="C2460" s="446" t="s">
        <v>700</v>
      </c>
      <c r="D2460" s="446" t="s">
        <v>701</v>
      </c>
      <c r="E2460" s="450" t="s">
        <v>2616</v>
      </c>
      <c r="F2460" s="449" t="s">
        <v>403</v>
      </c>
      <c r="G2460" s="450" t="s">
        <v>404</v>
      </c>
      <c r="H2460" s="450">
        <v>4</v>
      </c>
      <c r="I2460" s="450" t="s">
        <v>840</v>
      </c>
      <c r="J2460" s="459">
        <v>75</v>
      </c>
      <c r="K2460" s="460">
        <v>300</v>
      </c>
      <c r="L2460" s="463" t="s">
        <v>47</v>
      </c>
      <c r="M2460" s="463"/>
      <c r="N2460" s="463"/>
      <c r="O2460" s="462"/>
    </row>
    <row r="2461" hidden="1" customHeight="1" spans="1:15">
      <c r="A2461" s="446">
        <v>2310</v>
      </c>
      <c r="B2461" s="446" t="s">
        <v>346</v>
      </c>
      <c r="C2461" s="446" t="s">
        <v>700</v>
      </c>
      <c r="D2461" s="446" t="s">
        <v>701</v>
      </c>
      <c r="E2461" s="450" t="s">
        <v>2617</v>
      </c>
      <c r="F2461" s="449" t="s">
        <v>403</v>
      </c>
      <c r="G2461" s="450" t="s">
        <v>404</v>
      </c>
      <c r="H2461" s="450">
        <v>4</v>
      </c>
      <c r="I2461" s="450" t="s">
        <v>840</v>
      </c>
      <c r="J2461" s="459">
        <v>60</v>
      </c>
      <c r="K2461" s="460">
        <v>240</v>
      </c>
      <c r="L2461" s="463" t="s">
        <v>47</v>
      </c>
      <c r="M2461" s="463"/>
      <c r="N2461" s="463"/>
      <c r="O2461" s="462"/>
    </row>
    <row r="2462" hidden="1" customHeight="1" spans="1:15">
      <c r="A2462" s="446">
        <v>2311</v>
      </c>
      <c r="B2462" s="446" t="s">
        <v>346</v>
      </c>
      <c r="C2462" s="446" t="s">
        <v>700</v>
      </c>
      <c r="D2462" s="446" t="s">
        <v>701</v>
      </c>
      <c r="E2462" s="450" t="s">
        <v>2618</v>
      </c>
      <c r="F2462" s="449" t="s">
        <v>403</v>
      </c>
      <c r="G2462" s="450" t="s">
        <v>404</v>
      </c>
      <c r="H2462" s="450">
        <v>6</v>
      </c>
      <c r="I2462" s="450" t="s">
        <v>840</v>
      </c>
      <c r="J2462" s="459">
        <v>110</v>
      </c>
      <c r="K2462" s="460">
        <v>660</v>
      </c>
      <c r="L2462" s="463" t="s">
        <v>47</v>
      </c>
      <c r="M2462" s="463"/>
      <c r="N2462" s="463"/>
      <c r="O2462" s="462"/>
    </row>
    <row r="2463" hidden="1" customHeight="1" spans="1:15">
      <c r="A2463" s="446">
        <v>2312</v>
      </c>
      <c r="B2463" s="446" t="s">
        <v>346</v>
      </c>
      <c r="C2463" s="446" t="s">
        <v>700</v>
      </c>
      <c r="D2463" s="446" t="s">
        <v>701</v>
      </c>
      <c r="E2463" s="450" t="s">
        <v>2619</v>
      </c>
      <c r="F2463" s="449" t="s">
        <v>403</v>
      </c>
      <c r="G2463" s="450" t="s">
        <v>404</v>
      </c>
      <c r="H2463" s="450">
        <v>6</v>
      </c>
      <c r="I2463" s="450" t="s">
        <v>840</v>
      </c>
      <c r="J2463" s="459">
        <v>65</v>
      </c>
      <c r="K2463" s="460">
        <v>390</v>
      </c>
      <c r="L2463" s="463" t="s">
        <v>47</v>
      </c>
      <c r="M2463" s="463"/>
      <c r="N2463" s="463"/>
      <c r="O2463" s="462"/>
    </row>
    <row r="2464" hidden="1" customHeight="1" spans="1:15">
      <c r="A2464" s="446">
        <v>2313</v>
      </c>
      <c r="B2464" s="446" t="s">
        <v>346</v>
      </c>
      <c r="C2464" s="446" t="s">
        <v>700</v>
      </c>
      <c r="D2464" s="446" t="s">
        <v>701</v>
      </c>
      <c r="E2464" s="450" t="s">
        <v>2620</v>
      </c>
      <c r="F2464" s="449" t="s">
        <v>403</v>
      </c>
      <c r="G2464" s="450" t="s">
        <v>404</v>
      </c>
      <c r="H2464" s="450">
        <v>6</v>
      </c>
      <c r="I2464" s="450" t="s">
        <v>840</v>
      </c>
      <c r="J2464" s="459">
        <v>6</v>
      </c>
      <c r="K2464" s="460">
        <v>36</v>
      </c>
      <c r="L2464" s="463" t="s">
        <v>47</v>
      </c>
      <c r="M2464" s="463"/>
      <c r="N2464" s="463"/>
      <c r="O2464" s="462"/>
    </row>
    <row r="2465" hidden="1" customHeight="1" spans="1:15">
      <c r="A2465" s="446">
        <v>2314</v>
      </c>
      <c r="B2465" s="446" t="s">
        <v>346</v>
      </c>
      <c r="C2465" s="446" t="s">
        <v>700</v>
      </c>
      <c r="D2465" s="446" t="s">
        <v>701</v>
      </c>
      <c r="E2465" s="450" t="s">
        <v>2621</v>
      </c>
      <c r="F2465" s="449" t="s">
        <v>403</v>
      </c>
      <c r="G2465" s="450" t="s">
        <v>404</v>
      </c>
      <c r="H2465" s="450">
        <v>6</v>
      </c>
      <c r="I2465" s="450" t="s">
        <v>703</v>
      </c>
      <c r="J2465" s="459">
        <v>35</v>
      </c>
      <c r="K2465" s="460">
        <v>210</v>
      </c>
      <c r="L2465" s="463" t="s">
        <v>47</v>
      </c>
      <c r="M2465" s="463"/>
      <c r="N2465" s="463"/>
      <c r="O2465" s="462"/>
    </row>
    <row r="2466" hidden="1" customHeight="1" spans="1:15">
      <c r="A2466" s="446">
        <v>2315</v>
      </c>
      <c r="B2466" s="446" t="s">
        <v>346</v>
      </c>
      <c r="C2466" s="446" t="s">
        <v>700</v>
      </c>
      <c r="D2466" s="446" t="s">
        <v>701</v>
      </c>
      <c r="E2466" s="450" t="s">
        <v>2622</v>
      </c>
      <c r="F2466" s="449" t="s">
        <v>403</v>
      </c>
      <c r="G2466" s="450" t="s">
        <v>404</v>
      </c>
      <c r="H2466" s="450">
        <v>6</v>
      </c>
      <c r="I2466" s="450" t="s">
        <v>840</v>
      </c>
      <c r="J2466" s="459">
        <v>20</v>
      </c>
      <c r="K2466" s="460">
        <v>120</v>
      </c>
      <c r="L2466" s="463" t="s">
        <v>47</v>
      </c>
      <c r="M2466" s="463"/>
      <c r="N2466" s="463"/>
      <c r="O2466" s="462"/>
    </row>
    <row r="2467" hidden="1" customHeight="1" spans="1:15">
      <c r="A2467" s="446">
        <v>2316</v>
      </c>
      <c r="B2467" s="446" t="s">
        <v>346</v>
      </c>
      <c r="C2467" s="446" t="s">
        <v>700</v>
      </c>
      <c r="D2467" s="446" t="s">
        <v>701</v>
      </c>
      <c r="E2467" s="450" t="s">
        <v>2623</v>
      </c>
      <c r="F2467" s="449" t="s">
        <v>403</v>
      </c>
      <c r="G2467" s="450" t="s">
        <v>404</v>
      </c>
      <c r="H2467" s="450">
        <v>6</v>
      </c>
      <c r="I2467" s="450" t="s">
        <v>703</v>
      </c>
      <c r="J2467" s="459">
        <v>500</v>
      </c>
      <c r="K2467" s="460">
        <v>3000</v>
      </c>
      <c r="L2467" s="463" t="s">
        <v>47</v>
      </c>
      <c r="M2467" s="463"/>
      <c r="N2467" s="463"/>
      <c r="O2467" s="462"/>
    </row>
    <row r="2468" hidden="1" customHeight="1" spans="1:15">
      <c r="A2468" s="446">
        <v>2317</v>
      </c>
      <c r="B2468" s="446" t="s">
        <v>346</v>
      </c>
      <c r="C2468" s="446" t="s">
        <v>700</v>
      </c>
      <c r="D2468" s="446" t="s">
        <v>701</v>
      </c>
      <c r="E2468" s="450" t="s">
        <v>2624</v>
      </c>
      <c r="F2468" s="449" t="s">
        <v>403</v>
      </c>
      <c r="G2468" s="450" t="s">
        <v>404</v>
      </c>
      <c r="H2468" s="450">
        <v>6</v>
      </c>
      <c r="I2468" s="450" t="s">
        <v>863</v>
      </c>
      <c r="J2468" s="459">
        <v>28.6</v>
      </c>
      <c r="K2468" s="460">
        <v>171.6</v>
      </c>
      <c r="L2468" s="463" t="s">
        <v>47</v>
      </c>
      <c r="M2468" s="463"/>
      <c r="N2468" s="463"/>
      <c r="O2468" s="462"/>
    </row>
    <row r="2469" hidden="1" customHeight="1" spans="1:15">
      <c r="A2469" s="446">
        <v>2318</v>
      </c>
      <c r="B2469" s="446" t="s">
        <v>346</v>
      </c>
      <c r="C2469" s="446" t="s">
        <v>700</v>
      </c>
      <c r="D2469" s="446" t="s">
        <v>701</v>
      </c>
      <c r="E2469" s="450" t="s">
        <v>2625</v>
      </c>
      <c r="F2469" s="449" t="s">
        <v>403</v>
      </c>
      <c r="G2469" s="450" t="s">
        <v>404</v>
      </c>
      <c r="H2469" s="450">
        <v>5</v>
      </c>
      <c r="I2469" s="450" t="s">
        <v>840</v>
      </c>
      <c r="J2469" s="459">
        <v>80</v>
      </c>
      <c r="K2469" s="460">
        <v>400</v>
      </c>
      <c r="L2469" s="463" t="s">
        <v>47</v>
      </c>
      <c r="M2469" s="463"/>
      <c r="N2469" s="463"/>
      <c r="O2469" s="462"/>
    </row>
    <row r="2470" hidden="1" customHeight="1" spans="1:15">
      <c r="A2470" s="446">
        <v>2319</v>
      </c>
      <c r="B2470" s="446" t="s">
        <v>346</v>
      </c>
      <c r="C2470" s="446" t="s">
        <v>700</v>
      </c>
      <c r="D2470" s="446" t="s">
        <v>701</v>
      </c>
      <c r="E2470" s="450" t="s">
        <v>2626</v>
      </c>
      <c r="F2470" s="449" t="s">
        <v>403</v>
      </c>
      <c r="G2470" s="450" t="s">
        <v>404</v>
      </c>
      <c r="H2470" s="450">
        <v>5</v>
      </c>
      <c r="I2470" s="450" t="s">
        <v>840</v>
      </c>
      <c r="J2470" s="459">
        <v>260</v>
      </c>
      <c r="K2470" s="460">
        <v>1300</v>
      </c>
      <c r="L2470" s="463" t="s">
        <v>47</v>
      </c>
      <c r="M2470" s="463"/>
      <c r="N2470" s="463"/>
      <c r="O2470" s="462"/>
    </row>
    <row r="2471" hidden="1" customHeight="1" spans="1:15">
      <c r="A2471" s="446">
        <v>2320</v>
      </c>
      <c r="B2471" s="446" t="s">
        <v>346</v>
      </c>
      <c r="C2471" s="446" t="s">
        <v>700</v>
      </c>
      <c r="D2471" s="446" t="s">
        <v>701</v>
      </c>
      <c r="E2471" s="450" t="s">
        <v>2627</v>
      </c>
      <c r="F2471" s="449" t="s">
        <v>403</v>
      </c>
      <c r="G2471" s="450" t="s">
        <v>404</v>
      </c>
      <c r="H2471" s="450">
        <v>5</v>
      </c>
      <c r="I2471" s="450" t="s">
        <v>840</v>
      </c>
      <c r="J2471" s="459">
        <v>165.2</v>
      </c>
      <c r="K2471" s="460">
        <v>826</v>
      </c>
      <c r="L2471" s="463" t="s">
        <v>47</v>
      </c>
      <c r="M2471" s="463"/>
      <c r="N2471" s="463"/>
      <c r="O2471" s="462"/>
    </row>
    <row r="2472" hidden="1" customHeight="1" spans="1:15">
      <c r="A2472" s="446">
        <v>2321</v>
      </c>
      <c r="B2472" s="446" t="s">
        <v>346</v>
      </c>
      <c r="C2472" s="446" t="s">
        <v>700</v>
      </c>
      <c r="D2472" s="446" t="s">
        <v>701</v>
      </c>
      <c r="E2472" s="450" t="s">
        <v>2628</v>
      </c>
      <c r="F2472" s="449" t="s">
        <v>403</v>
      </c>
      <c r="G2472" s="450" t="s">
        <v>404</v>
      </c>
      <c r="H2472" s="450">
        <v>5</v>
      </c>
      <c r="I2472" s="450" t="s">
        <v>840</v>
      </c>
      <c r="J2472" s="459">
        <v>25.6</v>
      </c>
      <c r="K2472" s="460">
        <v>128</v>
      </c>
      <c r="L2472" s="463" t="s">
        <v>47</v>
      </c>
      <c r="M2472" s="463"/>
      <c r="N2472" s="463"/>
      <c r="O2472" s="462"/>
    </row>
    <row r="2473" hidden="1" customHeight="1" spans="1:15">
      <c r="A2473" s="446">
        <v>2322</v>
      </c>
      <c r="B2473" s="446" t="s">
        <v>346</v>
      </c>
      <c r="C2473" s="446" t="s">
        <v>700</v>
      </c>
      <c r="D2473" s="446" t="s">
        <v>701</v>
      </c>
      <c r="E2473" s="450" t="s">
        <v>2629</v>
      </c>
      <c r="F2473" s="449" t="s">
        <v>403</v>
      </c>
      <c r="G2473" s="450" t="s">
        <v>404</v>
      </c>
      <c r="H2473" s="450">
        <v>5</v>
      </c>
      <c r="I2473" s="450" t="s">
        <v>703</v>
      </c>
      <c r="J2473" s="459">
        <v>504</v>
      </c>
      <c r="K2473" s="460">
        <v>2520</v>
      </c>
      <c r="L2473" s="463" t="s">
        <v>47</v>
      </c>
      <c r="M2473" s="463"/>
      <c r="N2473" s="463"/>
      <c r="O2473" s="462"/>
    </row>
    <row r="2474" hidden="1" customHeight="1" spans="1:15">
      <c r="A2474" s="446">
        <v>2323</v>
      </c>
      <c r="B2474" s="446" t="s">
        <v>346</v>
      </c>
      <c r="C2474" s="446" t="s">
        <v>700</v>
      </c>
      <c r="D2474" s="446" t="s">
        <v>701</v>
      </c>
      <c r="E2474" s="450" t="s">
        <v>2630</v>
      </c>
      <c r="F2474" s="449" t="s">
        <v>403</v>
      </c>
      <c r="G2474" s="450" t="s">
        <v>404</v>
      </c>
      <c r="H2474" s="450">
        <v>5</v>
      </c>
      <c r="I2474" s="450" t="s">
        <v>101</v>
      </c>
      <c r="J2474" s="459">
        <v>650</v>
      </c>
      <c r="K2474" s="460">
        <v>3250</v>
      </c>
      <c r="L2474" s="463" t="s">
        <v>47</v>
      </c>
      <c r="M2474" s="463"/>
      <c r="N2474" s="463"/>
      <c r="O2474" s="462"/>
    </row>
    <row r="2475" hidden="1" customHeight="1" spans="1:15">
      <c r="A2475" s="446">
        <v>2324</v>
      </c>
      <c r="B2475" s="446" t="s">
        <v>346</v>
      </c>
      <c r="C2475" s="446" t="s">
        <v>700</v>
      </c>
      <c r="D2475" s="446" t="s">
        <v>701</v>
      </c>
      <c r="E2475" s="450" t="s">
        <v>2631</v>
      </c>
      <c r="F2475" s="449" t="s">
        <v>403</v>
      </c>
      <c r="G2475" s="450" t="s">
        <v>404</v>
      </c>
      <c r="H2475" s="450">
        <v>5</v>
      </c>
      <c r="I2475" s="450" t="s">
        <v>840</v>
      </c>
      <c r="J2475" s="459">
        <v>200</v>
      </c>
      <c r="K2475" s="460">
        <v>1000</v>
      </c>
      <c r="L2475" s="463" t="s">
        <v>47</v>
      </c>
      <c r="M2475" s="463"/>
      <c r="N2475" s="463"/>
      <c r="O2475" s="462"/>
    </row>
    <row r="2476" hidden="1" customHeight="1" spans="1:15">
      <c r="A2476" s="446">
        <v>2325</v>
      </c>
      <c r="B2476" s="446" t="s">
        <v>346</v>
      </c>
      <c r="C2476" s="446" t="s">
        <v>700</v>
      </c>
      <c r="D2476" s="446" t="s">
        <v>701</v>
      </c>
      <c r="E2476" s="450" t="s">
        <v>2632</v>
      </c>
      <c r="F2476" s="449" t="s">
        <v>403</v>
      </c>
      <c r="G2476" s="450" t="s">
        <v>404</v>
      </c>
      <c r="H2476" s="450">
        <v>5</v>
      </c>
      <c r="I2476" s="450" t="s">
        <v>840</v>
      </c>
      <c r="J2476" s="459">
        <v>260</v>
      </c>
      <c r="K2476" s="460">
        <v>1300</v>
      </c>
      <c r="L2476" s="463" t="s">
        <v>47</v>
      </c>
      <c r="M2476" s="463"/>
      <c r="N2476" s="463"/>
      <c r="O2476" s="462"/>
    </row>
    <row r="2477" hidden="1" customHeight="1" spans="1:15">
      <c r="A2477" s="446">
        <v>2326</v>
      </c>
      <c r="B2477" s="446" t="s">
        <v>346</v>
      </c>
      <c r="C2477" s="446" t="s">
        <v>700</v>
      </c>
      <c r="D2477" s="446" t="s">
        <v>701</v>
      </c>
      <c r="E2477" s="450" t="s">
        <v>2633</v>
      </c>
      <c r="F2477" s="449" t="s">
        <v>403</v>
      </c>
      <c r="G2477" s="450" t="s">
        <v>404</v>
      </c>
      <c r="H2477" s="450">
        <v>3</v>
      </c>
      <c r="I2477" s="450" t="s">
        <v>711</v>
      </c>
      <c r="J2477" s="459">
        <v>350</v>
      </c>
      <c r="K2477" s="460">
        <v>1050</v>
      </c>
      <c r="L2477" s="463" t="s">
        <v>47</v>
      </c>
      <c r="M2477" s="463"/>
      <c r="N2477" s="463"/>
      <c r="O2477" s="462"/>
    </row>
    <row r="2478" hidden="1" customHeight="1" spans="1:15">
      <c r="A2478" s="446">
        <v>2327</v>
      </c>
      <c r="B2478" s="446" t="s">
        <v>346</v>
      </c>
      <c r="C2478" s="446" t="s">
        <v>700</v>
      </c>
      <c r="D2478" s="446" t="s">
        <v>701</v>
      </c>
      <c r="E2478" s="450" t="s">
        <v>2634</v>
      </c>
      <c r="F2478" s="449" t="s">
        <v>403</v>
      </c>
      <c r="G2478" s="450" t="s">
        <v>404</v>
      </c>
      <c r="H2478" s="450">
        <v>3</v>
      </c>
      <c r="I2478" s="450" t="s">
        <v>711</v>
      </c>
      <c r="J2478" s="459">
        <v>450</v>
      </c>
      <c r="K2478" s="460">
        <v>1350</v>
      </c>
      <c r="L2478" s="463" t="s">
        <v>47</v>
      </c>
      <c r="M2478" s="463"/>
      <c r="N2478" s="463"/>
      <c r="O2478" s="462"/>
    </row>
    <row r="2479" hidden="1" customHeight="1" spans="1:15">
      <c r="A2479" s="446">
        <v>2328</v>
      </c>
      <c r="B2479" s="446" t="s">
        <v>346</v>
      </c>
      <c r="C2479" s="446" t="s">
        <v>700</v>
      </c>
      <c r="D2479" s="446" t="s">
        <v>701</v>
      </c>
      <c r="E2479" s="450" t="s">
        <v>2635</v>
      </c>
      <c r="F2479" s="449" t="s">
        <v>403</v>
      </c>
      <c r="G2479" s="450" t="s">
        <v>404</v>
      </c>
      <c r="H2479" s="450">
        <v>3</v>
      </c>
      <c r="I2479" s="450" t="s">
        <v>711</v>
      </c>
      <c r="J2479" s="459">
        <v>550</v>
      </c>
      <c r="K2479" s="460">
        <v>1650</v>
      </c>
      <c r="L2479" s="463" t="s">
        <v>47</v>
      </c>
      <c r="M2479" s="463"/>
      <c r="N2479" s="463"/>
      <c r="O2479" s="462"/>
    </row>
    <row r="2480" hidden="1" customHeight="1" spans="1:15">
      <c r="A2480" s="446">
        <v>2329</v>
      </c>
      <c r="B2480" s="446" t="s">
        <v>346</v>
      </c>
      <c r="C2480" s="446" t="s">
        <v>700</v>
      </c>
      <c r="D2480" s="446" t="s">
        <v>701</v>
      </c>
      <c r="E2480" s="450" t="s">
        <v>2636</v>
      </c>
      <c r="F2480" s="449" t="s">
        <v>403</v>
      </c>
      <c r="G2480" s="450" t="s">
        <v>404</v>
      </c>
      <c r="H2480" s="450">
        <v>3</v>
      </c>
      <c r="I2480" s="450" t="s">
        <v>711</v>
      </c>
      <c r="J2480" s="459">
        <v>400</v>
      </c>
      <c r="K2480" s="460">
        <v>1200</v>
      </c>
      <c r="L2480" s="463" t="s">
        <v>47</v>
      </c>
      <c r="M2480" s="463"/>
      <c r="N2480" s="463"/>
      <c r="O2480" s="462"/>
    </row>
    <row r="2481" hidden="1" customHeight="1" spans="1:15">
      <c r="A2481" s="446">
        <v>2330</v>
      </c>
      <c r="B2481" s="446" t="s">
        <v>346</v>
      </c>
      <c r="C2481" s="446" t="s">
        <v>700</v>
      </c>
      <c r="D2481" s="446" t="s">
        <v>701</v>
      </c>
      <c r="E2481" s="450" t="s">
        <v>2637</v>
      </c>
      <c r="F2481" s="449" t="s">
        <v>403</v>
      </c>
      <c r="G2481" s="450" t="s">
        <v>404</v>
      </c>
      <c r="H2481" s="450">
        <v>8</v>
      </c>
      <c r="I2481" s="450" t="s">
        <v>711</v>
      </c>
      <c r="J2481" s="459">
        <v>400</v>
      </c>
      <c r="K2481" s="460">
        <v>3200</v>
      </c>
      <c r="L2481" s="463" t="s">
        <v>47</v>
      </c>
      <c r="M2481" s="463"/>
      <c r="N2481" s="463"/>
      <c r="O2481" s="462"/>
    </row>
    <row r="2482" hidden="1" customHeight="1" spans="1:15">
      <c r="A2482" s="446">
        <v>2331</v>
      </c>
      <c r="B2482" s="446" t="s">
        <v>346</v>
      </c>
      <c r="C2482" s="446" t="s">
        <v>700</v>
      </c>
      <c r="D2482" s="446" t="s">
        <v>701</v>
      </c>
      <c r="E2482" s="450" t="s">
        <v>2638</v>
      </c>
      <c r="F2482" s="449" t="s">
        <v>403</v>
      </c>
      <c r="G2482" s="450" t="s">
        <v>404</v>
      </c>
      <c r="H2482" s="450">
        <v>8</v>
      </c>
      <c r="I2482" s="450" t="s">
        <v>704</v>
      </c>
      <c r="J2482" s="459">
        <v>450</v>
      </c>
      <c r="K2482" s="460">
        <v>3600</v>
      </c>
      <c r="L2482" s="463" t="s">
        <v>47</v>
      </c>
      <c r="M2482" s="463"/>
      <c r="N2482" s="463"/>
      <c r="O2482" s="462"/>
    </row>
    <row r="2483" hidden="1" customHeight="1" spans="1:15">
      <c r="A2483" s="446">
        <v>2332</v>
      </c>
      <c r="B2483" s="446" t="s">
        <v>346</v>
      </c>
      <c r="C2483" s="446" t="s">
        <v>700</v>
      </c>
      <c r="D2483" s="446" t="s">
        <v>701</v>
      </c>
      <c r="E2483" s="450" t="s">
        <v>2639</v>
      </c>
      <c r="F2483" s="449" t="s">
        <v>403</v>
      </c>
      <c r="G2483" s="450" t="s">
        <v>404</v>
      </c>
      <c r="H2483" s="450">
        <v>8</v>
      </c>
      <c r="I2483" s="450" t="s">
        <v>840</v>
      </c>
      <c r="J2483" s="459">
        <v>90</v>
      </c>
      <c r="K2483" s="460">
        <v>720</v>
      </c>
      <c r="L2483" s="463" t="s">
        <v>47</v>
      </c>
      <c r="M2483" s="463"/>
      <c r="N2483" s="463"/>
      <c r="O2483" s="462"/>
    </row>
    <row r="2484" hidden="1" customHeight="1" spans="1:15">
      <c r="A2484" s="446">
        <v>2333</v>
      </c>
      <c r="B2484" s="446" t="s">
        <v>346</v>
      </c>
      <c r="C2484" s="446" t="s">
        <v>700</v>
      </c>
      <c r="D2484" s="446" t="s">
        <v>701</v>
      </c>
      <c r="E2484" s="450" t="s">
        <v>2640</v>
      </c>
      <c r="F2484" s="449" t="s">
        <v>403</v>
      </c>
      <c r="G2484" s="450" t="s">
        <v>404</v>
      </c>
      <c r="H2484" s="450">
        <v>8</v>
      </c>
      <c r="I2484" s="450" t="s">
        <v>840</v>
      </c>
      <c r="J2484" s="459">
        <v>90</v>
      </c>
      <c r="K2484" s="460">
        <v>720</v>
      </c>
      <c r="L2484" s="463" t="s">
        <v>47</v>
      </c>
      <c r="M2484" s="463"/>
      <c r="N2484" s="463"/>
      <c r="O2484" s="462"/>
    </row>
    <row r="2485" hidden="1" customHeight="1" spans="1:15">
      <c r="A2485" s="446">
        <v>2334</v>
      </c>
      <c r="B2485" s="446" t="s">
        <v>346</v>
      </c>
      <c r="C2485" s="446" t="s">
        <v>700</v>
      </c>
      <c r="D2485" s="446" t="s">
        <v>701</v>
      </c>
      <c r="E2485" s="450" t="s">
        <v>2641</v>
      </c>
      <c r="F2485" s="449" t="s">
        <v>403</v>
      </c>
      <c r="G2485" s="450" t="s">
        <v>404</v>
      </c>
      <c r="H2485" s="450">
        <v>8</v>
      </c>
      <c r="I2485" s="450" t="s">
        <v>840</v>
      </c>
      <c r="J2485" s="459">
        <v>160</v>
      </c>
      <c r="K2485" s="460">
        <v>1280</v>
      </c>
      <c r="L2485" s="463" t="s">
        <v>47</v>
      </c>
      <c r="M2485" s="463"/>
      <c r="N2485" s="463"/>
      <c r="O2485" s="462"/>
    </row>
    <row r="2486" hidden="1" customHeight="1" spans="1:15">
      <c r="A2486" s="446">
        <v>2335</v>
      </c>
      <c r="B2486" s="446" t="s">
        <v>346</v>
      </c>
      <c r="C2486" s="446" t="s">
        <v>700</v>
      </c>
      <c r="D2486" s="446" t="s">
        <v>701</v>
      </c>
      <c r="E2486" s="450" t="s">
        <v>2642</v>
      </c>
      <c r="F2486" s="449" t="s">
        <v>403</v>
      </c>
      <c r="G2486" s="450" t="s">
        <v>404</v>
      </c>
      <c r="H2486" s="450">
        <v>6</v>
      </c>
      <c r="I2486" s="450" t="s">
        <v>840</v>
      </c>
      <c r="J2486" s="459">
        <v>25.3</v>
      </c>
      <c r="K2486" s="460">
        <v>151.8</v>
      </c>
      <c r="L2486" s="463" t="s">
        <v>47</v>
      </c>
      <c r="M2486" s="463"/>
      <c r="N2486" s="463"/>
      <c r="O2486" s="462"/>
    </row>
    <row r="2487" hidden="1" customHeight="1" spans="1:15">
      <c r="A2487" s="446">
        <v>2336</v>
      </c>
      <c r="B2487" s="446" t="s">
        <v>346</v>
      </c>
      <c r="C2487" s="446" t="s">
        <v>700</v>
      </c>
      <c r="D2487" s="446" t="s">
        <v>701</v>
      </c>
      <c r="E2487" s="450" t="s">
        <v>2643</v>
      </c>
      <c r="F2487" s="449" t="s">
        <v>403</v>
      </c>
      <c r="G2487" s="450" t="s">
        <v>404</v>
      </c>
      <c r="H2487" s="450">
        <v>6</v>
      </c>
      <c r="I2487" s="450" t="s">
        <v>703</v>
      </c>
      <c r="J2487" s="459">
        <v>280</v>
      </c>
      <c r="K2487" s="460">
        <v>1680</v>
      </c>
      <c r="L2487" s="463" t="s">
        <v>47</v>
      </c>
      <c r="M2487" s="463"/>
      <c r="N2487" s="463"/>
      <c r="O2487" s="462"/>
    </row>
    <row r="2488" hidden="1" customHeight="1" spans="1:15">
      <c r="A2488" s="446">
        <v>2337</v>
      </c>
      <c r="B2488" s="446" t="s">
        <v>346</v>
      </c>
      <c r="C2488" s="446" t="s">
        <v>700</v>
      </c>
      <c r="D2488" s="446" t="s">
        <v>701</v>
      </c>
      <c r="E2488" s="450" t="s">
        <v>2644</v>
      </c>
      <c r="F2488" s="449" t="s">
        <v>403</v>
      </c>
      <c r="G2488" s="450" t="s">
        <v>404</v>
      </c>
      <c r="H2488" s="450">
        <v>6</v>
      </c>
      <c r="I2488" s="450" t="s">
        <v>840</v>
      </c>
      <c r="J2488" s="459">
        <v>300</v>
      </c>
      <c r="K2488" s="460">
        <v>1800</v>
      </c>
      <c r="L2488" s="463" t="s">
        <v>47</v>
      </c>
      <c r="M2488" s="463"/>
      <c r="N2488" s="463"/>
      <c r="O2488" s="462"/>
    </row>
    <row r="2489" hidden="1" customHeight="1" spans="1:15">
      <c r="A2489" s="446">
        <v>2338</v>
      </c>
      <c r="B2489" s="446" t="s">
        <v>346</v>
      </c>
      <c r="C2489" s="446" t="s">
        <v>700</v>
      </c>
      <c r="D2489" s="446" t="s">
        <v>701</v>
      </c>
      <c r="E2489" s="450" t="s">
        <v>2645</v>
      </c>
      <c r="F2489" s="449" t="s">
        <v>403</v>
      </c>
      <c r="G2489" s="450" t="s">
        <v>404</v>
      </c>
      <c r="H2489" s="450">
        <v>6</v>
      </c>
      <c r="I2489" s="450" t="s">
        <v>704</v>
      </c>
      <c r="J2489" s="459">
        <v>68</v>
      </c>
      <c r="K2489" s="460">
        <v>408</v>
      </c>
      <c r="L2489" s="463" t="s">
        <v>47</v>
      </c>
      <c r="M2489" s="463"/>
      <c r="N2489" s="463"/>
      <c r="O2489" s="462"/>
    </row>
    <row r="2490" hidden="1" customHeight="1" spans="1:15">
      <c r="A2490" s="446">
        <v>2339</v>
      </c>
      <c r="B2490" s="446" t="s">
        <v>346</v>
      </c>
      <c r="C2490" s="446" t="s">
        <v>700</v>
      </c>
      <c r="D2490" s="446" t="s">
        <v>701</v>
      </c>
      <c r="E2490" s="450" t="s">
        <v>2646</v>
      </c>
      <c r="F2490" s="449" t="s">
        <v>403</v>
      </c>
      <c r="G2490" s="450" t="s">
        <v>404</v>
      </c>
      <c r="H2490" s="450">
        <v>6</v>
      </c>
      <c r="I2490" s="450" t="s">
        <v>840</v>
      </c>
      <c r="J2490" s="459">
        <v>260</v>
      </c>
      <c r="K2490" s="460">
        <v>1560</v>
      </c>
      <c r="L2490" s="463" t="s">
        <v>47</v>
      </c>
      <c r="M2490" s="463"/>
      <c r="N2490" s="463"/>
      <c r="O2490" s="462"/>
    </row>
    <row r="2491" hidden="1" customHeight="1" spans="1:15">
      <c r="A2491" s="446">
        <v>2340</v>
      </c>
      <c r="B2491" s="446" t="s">
        <v>346</v>
      </c>
      <c r="C2491" s="446" t="s">
        <v>700</v>
      </c>
      <c r="D2491" s="446" t="s">
        <v>701</v>
      </c>
      <c r="E2491" s="450" t="s">
        <v>2647</v>
      </c>
      <c r="F2491" s="449" t="s">
        <v>403</v>
      </c>
      <c r="G2491" s="450" t="s">
        <v>404</v>
      </c>
      <c r="H2491" s="450">
        <v>6</v>
      </c>
      <c r="I2491" s="450" t="s">
        <v>840</v>
      </c>
      <c r="J2491" s="459">
        <v>422.4</v>
      </c>
      <c r="K2491" s="460">
        <v>2534.4</v>
      </c>
      <c r="L2491" s="463" t="s">
        <v>47</v>
      </c>
      <c r="M2491" s="463"/>
      <c r="N2491" s="463"/>
      <c r="O2491" s="462"/>
    </row>
    <row r="2492" hidden="1" customHeight="1" spans="1:15">
      <c r="A2492" s="446">
        <v>2341</v>
      </c>
      <c r="B2492" s="446" t="s">
        <v>346</v>
      </c>
      <c r="C2492" s="446" t="s">
        <v>700</v>
      </c>
      <c r="D2492" s="446" t="s">
        <v>701</v>
      </c>
      <c r="E2492" s="450" t="s">
        <v>2648</v>
      </c>
      <c r="F2492" s="449" t="s">
        <v>403</v>
      </c>
      <c r="G2492" s="450" t="s">
        <v>404</v>
      </c>
      <c r="H2492" s="450">
        <v>6</v>
      </c>
      <c r="I2492" s="450" t="s">
        <v>840</v>
      </c>
      <c r="J2492" s="459">
        <v>540</v>
      </c>
      <c r="K2492" s="460">
        <v>3240</v>
      </c>
      <c r="L2492" s="463" t="s">
        <v>47</v>
      </c>
      <c r="M2492" s="463"/>
      <c r="N2492" s="463"/>
      <c r="O2492" s="462"/>
    </row>
    <row r="2493" hidden="1" customHeight="1" spans="1:15">
      <c r="A2493" s="446">
        <v>2342</v>
      </c>
      <c r="B2493" s="446" t="s">
        <v>346</v>
      </c>
      <c r="C2493" s="446" t="s">
        <v>700</v>
      </c>
      <c r="D2493" s="446" t="s">
        <v>701</v>
      </c>
      <c r="E2493" s="450" t="s">
        <v>2649</v>
      </c>
      <c r="F2493" s="449" t="s">
        <v>403</v>
      </c>
      <c r="G2493" s="450" t="s">
        <v>404</v>
      </c>
      <c r="H2493" s="450">
        <v>5</v>
      </c>
      <c r="I2493" s="450" t="s">
        <v>840</v>
      </c>
      <c r="J2493" s="459">
        <v>460</v>
      </c>
      <c r="K2493" s="460">
        <v>2300</v>
      </c>
      <c r="L2493" s="463" t="s">
        <v>47</v>
      </c>
      <c r="M2493" s="463"/>
      <c r="N2493" s="463"/>
      <c r="O2493" s="462"/>
    </row>
    <row r="2494" hidden="1" customHeight="1" spans="1:15">
      <c r="A2494" s="446">
        <v>2343</v>
      </c>
      <c r="B2494" s="446" t="s">
        <v>346</v>
      </c>
      <c r="C2494" s="446" t="s">
        <v>700</v>
      </c>
      <c r="D2494" s="446" t="s">
        <v>701</v>
      </c>
      <c r="E2494" s="450" t="s">
        <v>2650</v>
      </c>
      <c r="F2494" s="449" t="s">
        <v>403</v>
      </c>
      <c r="G2494" s="450" t="s">
        <v>404</v>
      </c>
      <c r="H2494" s="450">
        <v>6</v>
      </c>
      <c r="I2494" s="450" t="s">
        <v>840</v>
      </c>
      <c r="J2494" s="459">
        <v>480</v>
      </c>
      <c r="K2494" s="460">
        <v>2880</v>
      </c>
      <c r="L2494" s="463" t="s">
        <v>47</v>
      </c>
      <c r="M2494" s="463"/>
      <c r="N2494" s="463"/>
      <c r="O2494" s="462"/>
    </row>
    <row r="2495" hidden="1" customHeight="1" spans="1:15">
      <c r="A2495" s="446">
        <v>2344</v>
      </c>
      <c r="B2495" s="446" t="s">
        <v>346</v>
      </c>
      <c r="C2495" s="446" t="s">
        <v>700</v>
      </c>
      <c r="D2495" s="446" t="s">
        <v>701</v>
      </c>
      <c r="E2495" s="450" t="s">
        <v>2651</v>
      </c>
      <c r="F2495" s="449" t="s">
        <v>403</v>
      </c>
      <c r="G2495" s="450" t="s">
        <v>404</v>
      </c>
      <c r="H2495" s="450">
        <v>5</v>
      </c>
      <c r="I2495" s="450" t="s">
        <v>840</v>
      </c>
      <c r="J2495" s="459">
        <v>1200</v>
      </c>
      <c r="K2495" s="460">
        <v>6000</v>
      </c>
      <c r="L2495" s="463" t="s">
        <v>47</v>
      </c>
      <c r="M2495" s="463"/>
      <c r="N2495" s="463"/>
      <c r="O2495" s="462"/>
    </row>
    <row r="2496" hidden="1" customHeight="1" spans="1:15">
      <c r="A2496" s="446">
        <v>2345</v>
      </c>
      <c r="B2496" s="446" t="s">
        <v>346</v>
      </c>
      <c r="C2496" s="446" t="s">
        <v>700</v>
      </c>
      <c r="D2496" s="446" t="s">
        <v>701</v>
      </c>
      <c r="E2496" s="450" t="s">
        <v>2652</v>
      </c>
      <c r="F2496" s="449" t="s">
        <v>403</v>
      </c>
      <c r="G2496" s="450" t="s">
        <v>404</v>
      </c>
      <c r="H2496" s="450">
        <v>6</v>
      </c>
      <c r="I2496" s="450" t="s">
        <v>840</v>
      </c>
      <c r="J2496" s="459">
        <v>1100</v>
      </c>
      <c r="K2496" s="460">
        <v>6600</v>
      </c>
      <c r="L2496" s="463" t="s">
        <v>47</v>
      </c>
      <c r="M2496" s="463"/>
      <c r="N2496" s="463"/>
      <c r="O2496" s="462"/>
    </row>
    <row r="2497" hidden="1" customHeight="1" spans="1:15">
      <c r="A2497" s="446">
        <v>2346</v>
      </c>
      <c r="B2497" s="446" t="s">
        <v>346</v>
      </c>
      <c r="C2497" s="446" t="s">
        <v>700</v>
      </c>
      <c r="D2497" s="446" t="s">
        <v>701</v>
      </c>
      <c r="E2497" s="450" t="s">
        <v>2653</v>
      </c>
      <c r="F2497" s="449" t="s">
        <v>403</v>
      </c>
      <c r="G2497" s="450" t="s">
        <v>404</v>
      </c>
      <c r="H2497" s="450">
        <v>5</v>
      </c>
      <c r="I2497" s="450" t="s">
        <v>840</v>
      </c>
      <c r="J2497" s="459">
        <v>1450</v>
      </c>
      <c r="K2497" s="460">
        <v>7250</v>
      </c>
      <c r="L2497" s="463" t="s">
        <v>47</v>
      </c>
      <c r="M2497" s="463"/>
      <c r="N2497" s="463"/>
      <c r="O2497" s="462"/>
    </row>
    <row r="2498" hidden="1" customHeight="1" spans="1:15">
      <c r="A2498" s="446">
        <v>2347</v>
      </c>
      <c r="B2498" s="446" t="s">
        <v>346</v>
      </c>
      <c r="C2498" s="446" t="s">
        <v>700</v>
      </c>
      <c r="D2498" s="446" t="s">
        <v>701</v>
      </c>
      <c r="E2498" s="450" t="s">
        <v>2654</v>
      </c>
      <c r="F2498" s="449" t="s">
        <v>403</v>
      </c>
      <c r="G2498" s="450" t="s">
        <v>404</v>
      </c>
      <c r="H2498" s="450">
        <v>6</v>
      </c>
      <c r="I2498" s="450" t="s">
        <v>840</v>
      </c>
      <c r="J2498" s="459">
        <v>850</v>
      </c>
      <c r="K2498" s="460">
        <v>5100</v>
      </c>
      <c r="L2498" s="463" t="s">
        <v>47</v>
      </c>
      <c r="M2498" s="463"/>
      <c r="N2498" s="463"/>
      <c r="O2498" s="462"/>
    </row>
    <row r="2499" hidden="1" customHeight="1" spans="1:15">
      <c r="A2499" s="446">
        <v>2348</v>
      </c>
      <c r="B2499" s="446" t="s">
        <v>346</v>
      </c>
      <c r="C2499" s="446" t="s">
        <v>700</v>
      </c>
      <c r="D2499" s="446" t="s">
        <v>701</v>
      </c>
      <c r="E2499" s="450" t="s">
        <v>2655</v>
      </c>
      <c r="F2499" s="449" t="s">
        <v>403</v>
      </c>
      <c r="G2499" s="450" t="s">
        <v>404</v>
      </c>
      <c r="H2499" s="450">
        <v>5</v>
      </c>
      <c r="I2499" s="450" t="s">
        <v>840</v>
      </c>
      <c r="J2499" s="459">
        <v>850</v>
      </c>
      <c r="K2499" s="460">
        <v>4250</v>
      </c>
      <c r="L2499" s="463" t="s">
        <v>47</v>
      </c>
      <c r="M2499" s="463"/>
      <c r="N2499" s="463"/>
      <c r="O2499" s="462"/>
    </row>
    <row r="2500" hidden="1" customHeight="1" spans="1:15">
      <c r="A2500" s="446">
        <v>2349</v>
      </c>
      <c r="B2500" s="446" t="s">
        <v>346</v>
      </c>
      <c r="C2500" s="446" t="s">
        <v>700</v>
      </c>
      <c r="D2500" s="446" t="s">
        <v>701</v>
      </c>
      <c r="E2500" s="450" t="s">
        <v>2656</v>
      </c>
      <c r="F2500" s="449" t="s">
        <v>403</v>
      </c>
      <c r="G2500" s="450" t="s">
        <v>404</v>
      </c>
      <c r="H2500" s="450">
        <v>6</v>
      </c>
      <c r="I2500" s="450" t="s">
        <v>840</v>
      </c>
      <c r="J2500" s="459">
        <v>2500</v>
      </c>
      <c r="K2500" s="460">
        <v>15000</v>
      </c>
      <c r="L2500" s="463" t="s">
        <v>47</v>
      </c>
      <c r="M2500" s="463"/>
      <c r="N2500" s="463"/>
      <c r="O2500" s="462"/>
    </row>
    <row r="2501" hidden="1" customHeight="1" spans="1:15">
      <c r="A2501" s="446">
        <v>2350</v>
      </c>
      <c r="B2501" s="446" t="s">
        <v>346</v>
      </c>
      <c r="C2501" s="446" t="s">
        <v>700</v>
      </c>
      <c r="D2501" s="446" t="s">
        <v>701</v>
      </c>
      <c r="E2501" s="450" t="s">
        <v>2657</v>
      </c>
      <c r="F2501" s="449" t="s">
        <v>403</v>
      </c>
      <c r="G2501" s="450" t="s">
        <v>404</v>
      </c>
      <c r="H2501" s="450">
        <v>6</v>
      </c>
      <c r="I2501" s="450" t="s">
        <v>840</v>
      </c>
      <c r="J2501" s="459">
        <v>600</v>
      </c>
      <c r="K2501" s="460">
        <v>3600</v>
      </c>
      <c r="L2501" s="463" t="s">
        <v>47</v>
      </c>
      <c r="M2501" s="463"/>
      <c r="N2501" s="463"/>
      <c r="O2501" s="462"/>
    </row>
    <row r="2502" hidden="1" customHeight="1" spans="1:15">
      <c r="A2502" s="446">
        <v>2351</v>
      </c>
      <c r="B2502" s="446" t="s">
        <v>346</v>
      </c>
      <c r="C2502" s="446" t="s">
        <v>700</v>
      </c>
      <c r="D2502" s="446" t="s">
        <v>701</v>
      </c>
      <c r="E2502" s="450" t="s">
        <v>2658</v>
      </c>
      <c r="F2502" s="449" t="s">
        <v>403</v>
      </c>
      <c r="G2502" s="450" t="s">
        <v>404</v>
      </c>
      <c r="H2502" s="450">
        <v>6</v>
      </c>
      <c r="I2502" s="450" t="s">
        <v>840</v>
      </c>
      <c r="J2502" s="459">
        <v>1100</v>
      </c>
      <c r="K2502" s="460">
        <v>6600</v>
      </c>
      <c r="L2502" s="463" t="s">
        <v>47</v>
      </c>
      <c r="M2502" s="463"/>
      <c r="N2502" s="463"/>
      <c r="O2502" s="462"/>
    </row>
    <row r="2503" hidden="1" customHeight="1" spans="1:15">
      <c r="A2503" s="446">
        <v>2352</v>
      </c>
      <c r="B2503" s="446" t="s">
        <v>346</v>
      </c>
      <c r="C2503" s="446" t="s">
        <v>700</v>
      </c>
      <c r="D2503" s="446" t="s">
        <v>701</v>
      </c>
      <c r="E2503" s="450" t="s">
        <v>2659</v>
      </c>
      <c r="F2503" s="449" t="s">
        <v>403</v>
      </c>
      <c r="G2503" s="450" t="s">
        <v>404</v>
      </c>
      <c r="H2503" s="450">
        <v>6</v>
      </c>
      <c r="I2503" s="450" t="s">
        <v>840</v>
      </c>
      <c r="J2503" s="459">
        <v>65</v>
      </c>
      <c r="K2503" s="460">
        <v>390</v>
      </c>
      <c r="L2503" s="463" t="s">
        <v>47</v>
      </c>
      <c r="M2503" s="463"/>
      <c r="N2503" s="463"/>
      <c r="O2503" s="462"/>
    </row>
    <row r="2504" hidden="1" customHeight="1" spans="1:15">
      <c r="A2504" s="446">
        <v>2353</v>
      </c>
      <c r="B2504" s="446" t="s">
        <v>346</v>
      </c>
      <c r="C2504" s="446" t="s">
        <v>700</v>
      </c>
      <c r="D2504" s="446" t="s">
        <v>701</v>
      </c>
      <c r="E2504" s="450" t="s">
        <v>2660</v>
      </c>
      <c r="F2504" s="449" t="s">
        <v>403</v>
      </c>
      <c r="G2504" s="450" t="s">
        <v>404</v>
      </c>
      <c r="H2504" s="450">
        <v>2</v>
      </c>
      <c r="I2504" s="450" t="s">
        <v>840</v>
      </c>
      <c r="J2504" s="459">
        <v>60</v>
      </c>
      <c r="K2504" s="460">
        <v>120</v>
      </c>
      <c r="L2504" s="463" t="s">
        <v>47</v>
      </c>
      <c r="M2504" s="463"/>
      <c r="N2504" s="463"/>
      <c r="O2504" s="462"/>
    </row>
    <row r="2505" hidden="1" customHeight="1" spans="1:15">
      <c r="A2505" s="446">
        <v>2354</v>
      </c>
      <c r="B2505" s="446" t="s">
        <v>346</v>
      </c>
      <c r="C2505" s="446" t="s">
        <v>700</v>
      </c>
      <c r="D2505" s="446" t="s">
        <v>701</v>
      </c>
      <c r="E2505" s="450" t="s">
        <v>2661</v>
      </c>
      <c r="F2505" s="449" t="s">
        <v>403</v>
      </c>
      <c r="G2505" s="450" t="s">
        <v>404</v>
      </c>
      <c r="H2505" s="450">
        <v>2</v>
      </c>
      <c r="I2505" s="450" t="s">
        <v>840</v>
      </c>
      <c r="J2505" s="459">
        <v>230</v>
      </c>
      <c r="K2505" s="460">
        <v>460</v>
      </c>
      <c r="L2505" s="463" t="s">
        <v>47</v>
      </c>
      <c r="M2505" s="463"/>
      <c r="N2505" s="463"/>
      <c r="O2505" s="462"/>
    </row>
    <row r="2506" hidden="1" customHeight="1" spans="1:15">
      <c r="A2506" s="446">
        <v>2355</v>
      </c>
      <c r="B2506" s="446" t="s">
        <v>346</v>
      </c>
      <c r="C2506" s="446" t="s">
        <v>700</v>
      </c>
      <c r="D2506" s="446" t="s">
        <v>701</v>
      </c>
      <c r="E2506" s="450" t="s">
        <v>2662</v>
      </c>
      <c r="F2506" s="449" t="s">
        <v>403</v>
      </c>
      <c r="G2506" s="450" t="s">
        <v>404</v>
      </c>
      <c r="H2506" s="450">
        <v>2</v>
      </c>
      <c r="I2506" s="450" t="s">
        <v>840</v>
      </c>
      <c r="J2506" s="459">
        <v>165</v>
      </c>
      <c r="K2506" s="460">
        <v>330</v>
      </c>
      <c r="L2506" s="463" t="s">
        <v>47</v>
      </c>
      <c r="M2506" s="463"/>
      <c r="N2506" s="463"/>
      <c r="O2506" s="462"/>
    </row>
    <row r="2507" hidden="1" customHeight="1" spans="1:15">
      <c r="A2507" s="446">
        <v>2356</v>
      </c>
      <c r="B2507" s="446" t="s">
        <v>346</v>
      </c>
      <c r="C2507" s="446" t="s">
        <v>700</v>
      </c>
      <c r="D2507" s="446" t="s">
        <v>701</v>
      </c>
      <c r="E2507" s="450" t="s">
        <v>2663</v>
      </c>
      <c r="F2507" s="449" t="s">
        <v>403</v>
      </c>
      <c r="G2507" s="450" t="s">
        <v>404</v>
      </c>
      <c r="H2507" s="450">
        <v>2</v>
      </c>
      <c r="I2507" s="450" t="s">
        <v>840</v>
      </c>
      <c r="J2507" s="459">
        <v>53</v>
      </c>
      <c r="K2507" s="460">
        <v>106</v>
      </c>
      <c r="L2507" s="463" t="s">
        <v>47</v>
      </c>
      <c r="M2507" s="463"/>
      <c r="N2507" s="463"/>
      <c r="O2507" s="462"/>
    </row>
    <row r="2508" hidden="1" customHeight="1" spans="1:15">
      <c r="A2508" s="446">
        <v>2357</v>
      </c>
      <c r="B2508" s="446" t="s">
        <v>346</v>
      </c>
      <c r="C2508" s="446" t="s">
        <v>700</v>
      </c>
      <c r="D2508" s="446" t="s">
        <v>701</v>
      </c>
      <c r="E2508" s="450" t="s">
        <v>2664</v>
      </c>
      <c r="F2508" s="449" t="s">
        <v>403</v>
      </c>
      <c r="G2508" s="450" t="s">
        <v>404</v>
      </c>
      <c r="H2508" s="450">
        <v>2</v>
      </c>
      <c r="I2508" s="450" t="s">
        <v>840</v>
      </c>
      <c r="J2508" s="459">
        <v>500</v>
      </c>
      <c r="K2508" s="460">
        <v>1000</v>
      </c>
      <c r="L2508" s="463" t="s">
        <v>47</v>
      </c>
      <c r="M2508" s="463"/>
      <c r="N2508" s="463"/>
      <c r="O2508" s="462"/>
    </row>
    <row r="2509" hidden="1" customHeight="1" spans="1:15">
      <c r="A2509" s="446">
        <v>2358</v>
      </c>
      <c r="B2509" s="446" t="s">
        <v>346</v>
      </c>
      <c r="C2509" s="446" t="s">
        <v>700</v>
      </c>
      <c r="D2509" s="446" t="s">
        <v>701</v>
      </c>
      <c r="E2509" s="450" t="s">
        <v>2665</v>
      </c>
      <c r="F2509" s="449" t="s">
        <v>403</v>
      </c>
      <c r="G2509" s="450" t="s">
        <v>404</v>
      </c>
      <c r="H2509" s="450">
        <v>1</v>
      </c>
      <c r="I2509" s="450" t="s">
        <v>840</v>
      </c>
      <c r="J2509" s="459">
        <v>42</v>
      </c>
      <c r="K2509" s="460">
        <v>42</v>
      </c>
      <c r="L2509" s="463" t="s">
        <v>47</v>
      </c>
      <c r="M2509" s="463"/>
      <c r="N2509" s="463"/>
      <c r="O2509" s="462"/>
    </row>
    <row r="2510" hidden="1" customHeight="1" spans="1:15">
      <c r="A2510" s="446">
        <v>2359</v>
      </c>
      <c r="B2510" s="446" t="s">
        <v>346</v>
      </c>
      <c r="C2510" s="446" t="s">
        <v>700</v>
      </c>
      <c r="D2510" s="446" t="s">
        <v>701</v>
      </c>
      <c r="E2510" s="450" t="s">
        <v>2666</v>
      </c>
      <c r="F2510" s="449" t="s">
        <v>403</v>
      </c>
      <c r="G2510" s="450" t="s">
        <v>404</v>
      </c>
      <c r="H2510" s="450">
        <v>2</v>
      </c>
      <c r="I2510" s="450" t="s">
        <v>840</v>
      </c>
      <c r="J2510" s="459">
        <v>38.4</v>
      </c>
      <c r="K2510" s="460">
        <v>76.8</v>
      </c>
      <c r="L2510" s="463" t="s">
        <v>47</v>
      </c>
      <c r="M2510" s="463"/>
      <c r="N2510" s="463"/>
      <c r="O2510" s="462"/>
    </row>
    <row r="2511" hidden="1" customHeight="1" spans="1:15">
      <c r="A2511" s="446">
        <v>2360</v>
      </c>
      <c r="B2511" s="446" t="s">
        <v>346</v>
      </c>
      <c r="C2511" s="446" t="s">
        <v>700</v>
      </c>
      <c r="D2511" s="446" t="s">
        <v>701</v>
      </c>
      <c r="E2511" s="450" t="s">
        <v>2667</v>
      </c>
      <c r="F2511" s="449" t="s">
        <v>403</v>
      </c>
      <c r="G2511" s="450" t="s">
        <v>404</v>
      </c>
      <c r="H2511" s="450">
        <v>2</v>
      </c>
      <c r="I2511" s="450" t="s">
        <v>840</v>
      </c>
      <c r="J2511" s="459">
        <v>53</v>
      </c>
      <c r="K2511" s="460">
        <v>106</v>
      </c>
      <c r="L2511" s="463" t="s">
        <v>47</v>
      </c>
      <c r="M2511" s="463"/>
      <c r="N2511" s="463"/>
      <c r="O2511" s="462"/>
    </row>
    <row r="2512" hidden="1" customHeight="1" spans="1:15">
      <c r="A2512" s="446">
        <v>2361</v>
      </c>
      <c r="B2512" s="446" t="s">
        <v>346</v>
      </c>
      <c r="C2512" s="446" t="s">
        <v>700</v>
      </c>
      <c r="D2512" s="446" t="s">
        <v>701</v>
      </c>
      <c r="E2512" s="450" t="s">
        <v>2668</v>
      </c>
      <c r="F2512" s="449" t="s">
        <v>403</v>
      </c>
      <c r="G2512" s="450" t="s">
        <v>404</v>
      </c>
      <c r="H2512" s="450">
        <v>2</v>
      </c>
      <c r="I2512" s="450" t="s">
        <v>840</v>
      </c>
      <c r="J2512" s="459">
        <v>300</v>
      </c>
      <c r="K2512" s="460">
        <v>600</v>
      </c>
      <c r="L2512" s="463" t="s">
        <v>47</v>
      </c>
      <c r="M2512" s="463"/>
      <c r="N2512" s="463"/>
      <c r="O2512" s="462"/>
    </row>
    <row r="2513" hidden="1" customHeight="1" spans="1:15">
      <c r="A2513" s="446">
        <v>2362</v>
      </c>
      <c r="B2513" s="446" t="s">
        <v>346</v>
      </c>
      <c r="C2513" s="446" t="s">
        <v>700</v>
      </c>
      <c r="D2513" s="446" t="s">
        <v>701</v>
      </c>
      <c r="E2513" s="450" t="s">
        <v>2669</v>
      </c>
      <c r="F2513" s="449" t="s">
        <v>403</v>
      </c>
      <c r="G2513" s="450" t="s">
        <v>404</v>
      </c>
      <c r="H2513" s="450">
        <v>3</v>
      </c>
      <c r="I2513" s="450" t="s">
        <v>840</v>
      </c>
      <c r="J2513" s="459">
        <v>45</v>
      </c>
      <c r="K2513" s="460">
        <v>135</v>
      </c>
      <c r="L2513" s="463" t="s">
        <v>47</v>
      </c>
      <c r="M2513" s="463"/>
      <c r="N2513" s="463"/>
      <c r="O2513" s="462"/>
    </row>
    <row r="2514" hidden="1" customHeight="1" spans="1:15">
      <c r="A2514" s="446">
        <v>2363</v>
      </c>
      <c r="B2514" s="446" t="s">
        <v>346</v>
      </c>
      <c r="C2514" s="446" t="s">
        <v>700</v>
      </c>
      <c r="D2514" s="446" t="s">
        <v>701</v>
      </c>
      <c r="E2514" s="450" t="s">
        <v>2670</v>
      </c>
      <c r="F2514" s="449" t="s">
        <v>403</v>
      </c>
      <c r="G2514" s="450" t="s">
        <v>404</v>
      </c>
      <c r="H2514" s="450">
        <v>3</v>
      </c>
      <c r="I2514" s="450" t="s">
        <v>704</v>
      </c>
      <c r="J2514" s="459">
        <v>65</v>
      </c>
      <c r="K2514" s="460">
        <v>195</v>
      </c>
      <c r="L2514" s="463" t="s">
        <v>47</v>
      </c>
      <c r="M2514" s="463"/>
      <c r="N2514" s="463"/>
      <c r="O2514" s="462"/>
    </row>
    <row r="2515" hidden="1" customHeight="1" spans="1:15">
      <c r="A2515" s="446">
        <v>2364</v>
      </c>
      <c r="B2515" s="446" t="s">
        <v>346</v>
      </c>
      <c r="C2515" s="446" t="s">
        <v>700</v>
      </c>
      <c r="D2515" s="446" t="s">
        <v>701</v>
      </c>
      <c r="E2515" s="450" t="s">
        <v>2671</v>
      </c>
      <c r="F2515" s="449" t="s">
        <v>403</v>
      </c>
      <c r="G2515" s="450" t="s">
        <v>404</v>
      </c>
      <c r="H2515" s="450">
        <v>3</v>
      </c>
      <c r="I2515" s="450" t="s">
        <v>704</v>
      </c>
      <c r="J2515" s="459">
        <v>85</v>
      </c>
      <c r="K2515" s="460">
        <v>255</v>
      </c>
      <c r="L2515" s="463" t="s">
        <v>47</v>
      </c>
      <c r="M2515" s="463"/>
      <c r="N2515" s="463"/>
      <c r="O2515" s="462"/>
    </row>
    <row r="2516" hidden="1" customHeight="1" spans="1:15">
      <c r="A2516" s="446">
        <v>2365</v>
      </c>
      <c r="B2516" s="446" t="s">
        <v>346</v>
      </c>
      <c r="C2516" s="446" t="s">
        <v>700</v>
      </c>
      <c r="D2516" s="446" t="s">
        <v>701</v>
      </c>
      <c r="E2516" s="450" t="s">
        <v>2672</v>
      </c>
      <c r="F2516" s="449" t="s">
        <v>403</v>
      </c>
      <c r="G2516" s="450" t="s">
        <v>404</v>
      </c>
      <c r="H2516" s="450">
        <v>3</v>
      </c>
      <c r="I2516" s="450" t="s">
        <v>840</v>
      </c>
      <c r="J2516" s="459">
        <v>35.2</v>
      </c>
      <c r="K2516" s="460">
        <v>105.6</v>
      </c>
      <c r="L2516" s="463" t="s">
        <v>47</v>
      </c>
      <c r="M2516" s="463"/>
      <c r="N2516" s="463"/>
      <c r="O2516" s="462"/>
    </row>
    <row r="2517" hidden="1" customHeight="1" spans="1:15">
      <c r="A2517" s="446">
        <v>2366</v>
      </c>
      <c r="B2517" s="446" t="s">
        <v>346</v>
      </c>
      <c r="C2517" s="446" t="s">
        <v>700</v>
      </c>
      <c r="D2517" s="446" t="s">
        <v>701</v>
      </c>
      <c r="E2517" s="450" t="s">
        <v>2673</v>
      </c>
      <c r="F2517" s="449" t="s">
        <v>403</v>
      </c>
      <c r="G2517" s="450" t="s">
        <v>404</v>
      </c>
      <c r="H2517" s="450">
        <v>3</v>
      </c>
      <c r="I2517" s="450" t="s">
        <v>840</v>
      </c>
      <c r="J2517" s="459">
        <v>650</v>
      </c>
      <c r="K2517" s="460">
        <v>1950</v>
      </c>
      <c r="L2517" s="463" t="s">
        <v>47</v>
      </c>
      <c r="M2517" s="463"/>
      <c r="N2517" s="463"/>
      <c r="O2517" s="462"/>
    </row>
    <row r="2518" hidden="1" customHeight="1" spans="1:15">
      <c r="A2518" s="446">
        <v>2367</v>
      </c>
      <c r="B2518" s="446" t="s">
        <v>346</v>
      </c>
      <c r="C2518" s="446" t="s">
        <v>700</v>
      </c>
      <c r="D2518" s="446" t="s">
        <v>701</v>
      </c>
      <c r="E2518" s="450" t="s">
        <v>2674</v>
      </c>
      <c r="F2518" s="449" t="s">
        <v>403</v>
      </c>
      <c r="G2518" s="450" t="s">
        <v>404</v>
      </c>
      <c r="H2518" s="450">
        <v>3</v>
      </c>
      <c r="I2518" s="450" t="s">
        <v>840</v>
      </c>
      <c r="J2518" s="459">
        <v>850</v>
      </c>
      <c r="K2518" s="460">
        <v>2550</v>
      </c>
      <c r="L2518" s="463" t="s">
        <v>47</v>
      </c>
      <c r="M2518" s="463"/>
      <c r="N2518" s="463"/>
      <c r="O2518" s="462"/>
    </row>
    <row r="2519" hidden="1" customHeight="1" spans="1:15">
      <c r="A2519" s="446">
        <v>2368</v>
      </c>
      <c r="B2519" s="446" t="s">
        <v>346</v>
      </c>
      <c r="C2519" s="446" t="s">
        <v>700</v>
      </c>
      <c r="D2519" s="446" t="s">
        <v>701</v>
      </c>
      <c r="E2519" s="450" t="s">
        <v>2675</v>
      </c>
      <c r="F2519" s="449" t="s">
        <v>403</v>
      </c>
      <c r="G2519" s="450" t="s">
        <v>404</v>
      </c>
      <c r="H2519" s="450">
        <v>3</v>
      </c>
      <c r="I2519" s="450" t="s">
        <v>840</v>
      </c>
      <c r="J2519" s="459">
        <v>465</v>
      </c>
      <c r="K2519" s="460">
        <v>1395</v>
      </c>
      <c r="L2519" s="463" t="s">
        <v>47</v>
      </c>
      <c r="M2519" s="463"/>
      <c r="N2519" s="463"/>
      <c r="O2519" s="462"/>
    </row>
    <row r="2520" hidden="1" customHeight="1" spans="1:15">
      <c r="A2520" s="446">
        <v>2369</v>
      </c>
      <c r="B2520" s="446" t="s">
        <v>346</v>
      </c>
      <c r="C2520" s="446" t="s">
        <v>700</v>
      </c>
      <c r="D2520" s="446" t="s">
        <v>701</v>
      </c>
      <c r="E2520" s="450" t="s">
        <v>2615</v>
      </c>
      <c r="F2520" s="449" t="s">
        <v>403</v>
      </c>
      <c r="G2520" s="450" t="s">
        <v>404</v>
      </c>
      <c r="H2520" s="450">
        <v>3</v>
      </c>
      <c r="I2520" s="450" t="s">
        <v>840</v>
      </c>
      <c r="J2520" s="459">
        <v>300</v>
      </c>
      <c r="K2520" s="460">
        <v>900</v>
      </c>
      <c r="L2520" s="463" t="s">
        <v>47</v>
      </c>
      <c r="M2520" s="463"/>
      <c r="N2520" s="463"/>
      <c r="O2520" s="462"/>
    </row>
    <row r="2521" hidden="1" customHeight="1" spans="1:15">
      <c r="A2521" s="446">
        <v>2370</v>
      </c>
      <c r="B2521" s="446" t="s">
        <v>346</v>
      </c>
      <c r="C2521" s="446" t="s">
        <v>700</v>
      </c>
      <c r="D2521" s="446" t="s">
        <v>701</v>
      </c>
      <c r="E2521" s="450" t="s">
        <v>2676</v>
      </c>
      <c r="F2521" s="449" t="s">
        <v>403</v>
      </c>
      <c r="G2521" s="450" t="s">
        <v>404</v>
      </c>
      <c r="H2521" s="450">
        <v>6</v>
      </c>
      <c r="I2521" s="450" t="s">
        <v>840</v>
      </c>
      <c r="J2521" s="459">
        <v>350</v>
      </c>
      <c r="K2521" s="460">
        <v>2100</v>
      </c>
      <c r="L2521" s="463" t="s">
        <v>47</v>
      </c>
      <c r="M2521" s="463"/>
      <c r="N2521" s="463"/>
      <c r="O2521" s="462"/>
    </row>
    <row r="2522" hidden="1" customHeight="1" spans="1:15">
      <c r="A2522" s="446">
        <v>2371</v>
      </c>
      <c r="B2522" s="446" t="s">
        <v>346</v>
      </c>
      <c r="C2522" s="446" t="s">
        <v>700</v>
      </c>
      <c r="D2522" s="446" t="s">
        <v>701</v>
      </c>
      <c r="E2522" s="450" t="s">
        <v>2677</v>
      </c>
      <c r="F2522" s="449" t="s">
        <v>403</v>
      </c>
      <c r="G2522" s="450" t="s">
        <v>404</v>
      </c>
      <c r="H2522" s="450">
        <v>3</v>
      </c>
      <c r="I2522" s="450" t="s">
        <v>840</v>
      </c>
      <c r="J2522" s="459">
        <v>680</v>
      </c>
      <c r="K2522" s="460">
        <v>2040</v>
      </c>
      <c r="L2522" s="463" t="s">
        <v>47</v>
      </c>
      <c r="M2522" s="463"/>
      <c r="N2522" s="463"/>
      <c r="O2522" s="462"/>
    </row>
    <row r="2523" hidden="1" customHeight="1" spans="1:15">
      <c r="A2523" s="446">
        <v>2372</v>
      </c>
      <c r="B2523" s="446" t="s">
        <v>346</v>
      </c>
      <c r="C2523" s="446" t="s">
        <v>700</v>
      </c>
      <c r="D2523" s="446" t="s">
        <v>701</v>
      </c>
      <c r="E2523" s="450" t="s">
        <v>2678</v>
      </c>
      <c r="F2523" s="449" t="s">
        <v>403</v>
      </c>
      <c r="G2523" s="450" t="s">
        <v>404</v>
      </c>
      <c r="H2523" s="450">
        <v>6</v>
      </c>
      <c r="I2523" s="450" t="s">
        <v>840</v>
      </c>
      <c r="J2523" s="459">
        <v>410</v>
      </c>
      <c r="K2523" s="460">
        <v>2460</v>
      </c>
      <c r="L2523" s="463" t="s">
        <v>47</v>
      </c>
      <c r="M2523" s="463"/>
      <c r="N2523" s="463"/>
      <c r="O2523" s="462"/>
    </row>
    <row r="2524" hidden="1" customHeight="1" spans="1:15">
      <c r="A2524" s="446">
        <v>2373</v>
      </c>
      <c r="B2524" s="446" t="s">
        <v>346</v>
      </c>
      <c r="C2524" s="446" t="s">
        <v>700</v>
      </c>
      <c r="D2524" s="446" t="s">
        <v>701</v>
      </c>
      <c r="E2524" s="450" t="s">
        <v>2679</v>
      </c>
      <c r="F2524" s="449" t="s">
        <v>403</v>
      </c>
      <c r="G2524" s="450" t="s">
        <v>404</v>
      </c>
      <c r="H2524" s="450">
        <v>4</v>
      </c>
      <c r="I2524" s="450" t="s">
        <v>840</v>
      </c>
      <c r="J2524" s="459">
        <v>65</v>
      </c>
      <c r="K2524" s="460">
        <v>260</v>
      </c>
      <c r="L2524" s="463" t="s">
        <v>47</v>
      </c>
      <c r="M2524" s="463"/>
      <c r="N2524" s="463"/>
      <c r="O2524" s="462"/>
    </row>
    <row r="2525" hidden="1" customHeight="1" spans="1:15">
      <c r="A2525" s="446">
        <v>2374</v>
      </c>
      <c r="B2525" s="446" t="s">
        <v>346</v>
      </c>
      <c r="C2525" s="446" t="s">
        <v>700</v>
      </c>
      <c r="D2525" s="446" t="s">
        <v>701</v>
      </c>
      <c r="E2525" s="450" t="s">
        <v>2680</v>
      </c>
      <c r="F2525" s="449" t="s">
        <v>403</v>
      </c>
      <c r="G2525" s="450" t="s">
        <v>404</v>
      </c>
      <c r="H2525" s="450">
        <v>4</v>
      </c>
      <c r="I2525" s="450" t="s">
        <v>840</v>
      </c>
      <c r="J2525" s="459">
        <v>240</v>
      </c>
      <c r="K2525" s="460">
        <v>960</v>
      </c>
      <c r="L2525" s="463" t="s">
        <v>47</v>
      </c>
      <c r="M2525" s="463"/>
      <c r="N2525" s="463"/>
      <c r="O2525" s="462"/>
    </row>
    <row r="2526" hidden="1" customHeight="1" spans="1:15">
      <c r="A2526" s="446">
        <v>2375</v>
      </c>
      <c r="B2526" s="446" t="s">
        <v>346</v>
      </c>
      <c r="C2526" s="446" t="s">
        <v>700</v>
      </c>
      <c r="D2526" s="446" t="s">
        <v>701</v>
      </c>
      <c r="E2526" s="450" t="s">
        <v>2681</v>
      </c>
      <c r="F2526" s="449" t="s">
        <v>403</v>
      </c>
      <c r="G2526" s="450" t="s">
        <v>404</v>
      </c>
      <c r="H2526" s="450">
        <v>4</v>
      </c>
      <c r="I2526" s="450" t="s">
        <v>101</v>
      </c>
      <c r="J2526" s="459">
        <v>3000</v>
      </c>
      <c r="K2526" s="460">
        <v>12000</v>
      </c>
      <c r="L2526" s="463" t="s">
        <v>47</v>
      </c>
      <c r="M2526" s="463"/>
      <c r="N2526" s="463"/>
      <c r="O2526" s="462"/>
    </row>
    <row r="2527" hidden="1" customHeight="1" spans="1:15">
      <c r="A2527" s="446">
        <v>2376</v>
      </c>
      <c r="B2527" s="446" t="s">
        <v>346</v>
      </c>
      <c r="C2527" s="446" t="s">
        <v>700</v>
      </c>
      <c r="D2527" s="446" t="s">
        <v>701</v>
      </c>
      <c r="E2527" s="450" t="s">
        <v>2682</v>
      </c>
      <c r="F2527" s="449" t="s">
        <v>403</v>
      </c>
      <c r="G2527" s="450" t="s">
        <v>404</v>
      </c>
      <c r="H2527" s="450">
        <v>4</v>
      </c>
      <c r="I2527" s="450" t="s">
        <v>101</v>
      </c>
      <c r="J2527" s="459">
        <v>381</v>
      </c>
      <c r="K2527" s="460">
        <v>1524</v>
      </c>
      <c r="L2527" s="463" t="s">
        <v>47</v>
      </c>
      <c r="M2527" s="463"/>
      <c r="N2527" s="463"/>
      <c r="O2527" s="462"/>
    </row>
    <row r="2528" hidden="1" customHeight="1" spans="1:15">
      <c r="A2528" s="446">
        <v>2377</v>
      </c>
      <c r="B2528" s="446" t="s">
        <v>346</v>
      </c>
      <c r="C2528" s="446" t="s">
        <v>700</v>
      </c>
      <c r="D2528" s="446" t="s">
        <v>701</v>
      </c>
      <c r="E2528" s="450" t="s">
        <v>2683</v>
      </c>
      <c r="F2528" s="449" t="s">
        <v>403</v>
      </c>
      <c r="G2528" s="450" t="s">
        <v>404</v>
      </c>
      <c r="H2528" s="450">
        <v>4</v>
      </c>
      <c r="I2528" s="450" t="s">
        <v>101</v>
      </c>
      <c r="J2528" s="459">
        <v>300</v>
      </c>
      <c r="K2528" s="460">
        <v>1200</v>
      </c>
      <c r="L2528" s="463" t="s">
        <v>47</v>
      </c>
      <c r="M2528" s="463"/>
      <c r="N2528" s="463"/>
      <c r="O2528" s="462"/>
    </row>
    <row r="2529" hidden="1" customHeight="1" spans="1:15">
      <c r="A2529" s="446">
        <v>2378</v>
      </c>
      <c r="B2529" s="446" t="s">
        <v>346</v>
      </c>
      <c r="C2529" s="446" t="s">
        <v>700</v>
      </c>
      <c r="D2529" s="446" t="s">
        <v>701</v>
      </c>
      <c r="E2529" s="450" t="s">
        <v>2684</v>
      </c>
      <c r="F2529" s="449" t="s">
        <v>403</v>
      </c>
      <c r="G2529" s="450" t="s">
        <v>404</v>
      </c>
      <c r="H2529" s="450">
        <v>4</v>
      </c>
      <c r="I2529" s="450" t="s">
        <v>745</v>
      </c>
      <c r="J2529" s="459">
        <v>485</v>
      </c>
      <c r="K2529" s="460">
        <v>1940</v>
      </c>
      <c r="L2529" s="463" t="s">
        <v>47</v>
      </c>
      <c r="M2529" s="463"/>
      <c r="N2529" s="463"/>
      <c r="O2529" s="462"/>
    </row>
    <row r="2530" hidden="1" customHeight="1" spans="1:15">
      <c r="A2530" s="446">
        <v>2379</v>
      </c>
      <c r="B2530" s="446" t="s">
        <v>346</v>
      </c>
      <c r="C2530" s="446" t="s">
        <v>700</v>
      </c>
      <c r="D2530" s="446" t="s">
        <v>701</v>
      </c>
      <c r="E2530" s="450" t="s">
        <v>2685</v>
      </c>
      <c r="F2530" s="449" t="s">
        <v>403</v>
      </c>
      <c r="G2530" s="450" t="s">
        <v>404</v>
      </c>
      <c r="H2530" s="450">
        <v>5</v>
      </c>
      <c r="I2530" s="450" t="s">
        <v>745</v>
      </c>
      <c r="J2530" s="459">
        <v>280</v>
      </c>
      <c r="K2530" s="460">
        <v>1400</v>
      </c>
      <c r="L2530" s="463" t="s">
        <v>47</v>
      </c>
      <c r="M2530" s="463"/>
      <c r="N2530" s="463"/>
      <c r="O2530" s="462"/>
    </row>
    <row r="2531" hidden="1" customHeight="1" spans="1:15">
      <c r="A2531" s="446">
        <v>2380</v>
      </c>
      <c r="B2531" s="446" t="s">
        <v>346</v>
      </c>
      <c r="C2531" s="446" t="s">
        <v>700</v>
      </c>
      <c r="D2531" s="446" t="s">
        <v>701</v>
      </c>
      <c r="E2531" s="450" t="s">
        <v>2686</v>
      </c>
      <c r="F2531" s="449" t="s">
        <v>403</v>
      </c>
      <c r="G2531" s="450" t="s">
        <v>404</v>
      </c>
      <c r="H2531" s="450">
        <v>5</v>
      </c>
      <c r="I2531" s="450" t="s">
        <v>745</v>
      </c>
      <c r="J2531" s="459">
        <v>150</v>
      </c>
      <c r="K2531" s="460">
        <v>750</v>
      </c>
      <c r="L2531" s="463" t="s">
        <v>47</v>
      </c>
      <c r="M2531" s="463"/>
      <c r="N2531" s="463"/>
      <c r="O2531" s="462"/>
    </row>
    <row r="2532" hidden="1" customHeight="1" spans="1:15">
      <c r="A2532" s="446">
        <v>2381</v>
      </c>
      <c r="B2532" s="446" t="s">
        <v>346</v>
      </c>
      <c r="C2532" s="446" t="s">
        <v>700</v>
      </c>
      <c r="D2532" s="446" t="s">
        <v>701</v>
      </c>
      <c r="E2532" s="450" t="s">
        <v>2687</v>
      </c>
      <c r="F2532" s="449" t="s">
        <v>403</v>
      </c>
      <c r="G2532" s="450" t="s">
        <v>404</v>
      </c>
      <c r="H2532" s="450">
        <v>5</v>
      </c>
      <c r="I2532" s="450" t="s">
        <v>135</v>
      </c>
      <c r="J2532" s="459">
        <v>95</v>
      </c>
      <c r="K2532" s="460">
        <v>475</v>
      </c>
      <c r="L2532" s="463" t="s">
        <v>47</v>
      </c>
      <c r="M2532" s="463"/>
      <c r="N2532" s="463"/>
      <c r="O2532" s="462"/>
    </row>
    <row r="2533" hidden="1" customHeight="1" spans="1:15">
      <c r="A2533" s="446">
        <v>2382</v>
      </c>
      <c r="B2533" s="446" t="s">
        <v>346</v>
      </c>
      <c r="C2533" s="446" t="s">
        <v>700</v>
      </c>
      <c r="D2533" s="446" t="s">
        <v>701</v>
      </c>
      <c r="E2533" s="450" t="s">
        <v>2688</v>
      </c>
      <c r="F2533" s="449" t="s">
        <v>403</v>
      </c>
      <c r="G2533" s="450" t="s">
        <v>404</v>
      </c>
      <c r="H2533" s="450">
        <v>5</v>
      </c>
      <c r="I2533" s="450" t="s">
        <v>840</v>
      </c>
      <c r="J2533" s="459">
        <v>550</v>
      </c>
      <c r="K2533" s="460">
        <v>2750</v>
      </c>
      <c r="L2533" s="463" t="s">
        <v>47</v>
      </c>
      <c r="M2533" s="463"/>
      <c r="N2533" s="463"/>
      <c r="O2533" s="462"/>
    </row>
    <row r="2534" hidden="1" customHeight="1" spans="1:15">
      <c r="A2534" s="446">
        <v>2383</v>
      </c>
      <c r="B2534" s="446" t="s">
        <v>346</v>
      </c>
      <c r="C2534" s="446" t="s">
        <v>700</v>
      </c>
      <c r="D2534" s="446" t="s">
        <v>701</v>
      </c>
      <c r="E2534" s="450" t="s">
        <v>2689</v>
      </c>
      <c r="F2534" s="449" t="s">
        <v>403</v>
      </c>
      <c r="G2534" s="450" t="s">
        <v>404</v>
      </c>
      <c r="H2534" s="450">
        <v>5</v>
      </c>
      <c r="I2534" s="450" t="s">
        <v>1176</v>
      </c>
      <c r="J2534" s="459">
        <v>32</v>
      </c>
      <c r="K2534" s="460">
        <v>160</v>
      </c>
      <c r="L2534" s="463" t="s">
        <v>47</v>
      </c>
      <c r="M2534" s="463"/>
      <c r="N2534" s="463"/>
      <c r="O2534" s="462"/>
    </row>
    <row r="2535" hidden="1" customHeight="1" spans="1:15">
      <c r="A2535" s="446">
        <v>2384</v>
      </c>
      <c r="B2535" s="446" t="s">
        <v>346</v>
      </c>
      <c r="C2535" s="446" t="s">
        <v>700</v>
      </c>
      <c r="D2535" s="446" t="s">
        <v>701</v>
      </c>
      <c r="E2535" s="450" t="s">
        <v>2690</v>
      </c>
      <c r="F2535" s="449" t="s">
        <v>403</v>
      </c>
      <c r="G2535" s="450" t="s">
        <v>404</v>
      </c>
      <c r="H2535" s="450">
        <v>2</v>
      </c>
      <c r="I2535" s="450" t="s">
        <v>1176</v>
      </c>
      <c r="J2535" s="459">
        <v>32</v>
      </c>
      <c r="K2535" s="460">
        <v>64</v>
      </c>
      <c r="L2535" s="463" t="s">
        <v>47</v>
      </c>
      <c r="M2535" s="463"/>
      <c r="N2535" s="463"/>
      <c r="O2535" s="462"/>
    </row>
    <row r="2536" hidden="1" customHeight="1" spans="1:15">
      <c r="A2536" s="446">
        <v>2385</v>
      </c>
      <c r="B2536" s="446" t="s">
        <v>346</v>
      </c>
      <c r="C2536" s="446" t="s">
        <v>700</v>
      </c>
      <c r="D2536" s="446" t="s">
        <v>701</v>
      </c>
      <c r="E2536" s="450" t="s">
        <v>2691</v>
      </c>
      <c r="F2536" s="449" t="s">
        <v>403</v>
      </c>
      <c r="G2536" s="450" t="s">
        <v>404</v>
      </c>
      <c r="H2536" s="450">
        <v>6</v>
      </c>
      <c r="I2536" s="450" t="s">
        <v>1176</v>
      </c>
      <c r="J2536" s="459">
        <v>128</v>
      </c>
      <c r="K2536" s="460">
        <v>768</v>
      </c>
      <c r="L2536" s="463" t="s">
        <v>47</v>
      </c>
      <c r="M2536" s="463"/>
      <c r="N2536" s="463"/>
      <c r="O2536" s="462"/>
    </row>
    <row r="2537" hidden="1" customHeight="1" spans="1:15">
      <c r="A2537" s="446">
        <v>2386</v>
      </c>
      <c r="B2537" s="446" t="s">
        <v>346</v>
      </c>
      <c r="C2537" s="446" t="s">
        <v>700</v>
      </c>
      <c r="D2537" s="446" t="s">
        <v>701</v>
      </c>
      <c r="E2537" s="450" t="s">
        <v>2692</v>
      </c>
      <c r="F2537" s="449" t="s">
        <v>403</v>
      </c>
      <c r="G2537" s="450" t="s">
        <v>404</v>
      </c>
      <c r="H2537" s="450">
        <v>3</v>
      </c>
      <c r="I2537" s="450" t="s">
        <v>1176</v>
      </c>
      <c r="J2537" s="459">
        <v>20</v>
      </c>
      <c r="K2537" s="460">
        <v>60</v>
      </c>
      <c r="L2537" s="463" t="s">
        <v>47</v>
      </c>
      <c r="M2537" s="463"/>
      <c r="N2537" s="463"/>
      <c r="O2537" s="462"/>
    </row>
    <row r="2538" hidden="1" customHeight="1" spans="1:15">
      <c r="A2538" s="446">
        <v>2387</v>
      </c>
      <c r="B2538" s="446" t="s">
        <v>346</v>
      </c>
      <c r="C2538" s="446" t="s">
        <v>700</v>
      </c>
      <c r="D2538" s="446" t="s">
        <v>701</v>
      </c>
      <c r="E2538" s="450" t="s">
        <v>2693</v>
      </c>
      <c r="F2538" s="449" t="s">
        <v>403</v>
      </c>
      <c r="G2538" s="450" t="s">
        <v>404</v>
      </c>
      <c r="H2538" s="450">
        <v>3</v>
      </c>
      <c r="I2538" s="450" t="s">
        <v>1176</v>
      </c>
      <c r="J2538" s="459">
        <v>18</v>
      </c>
      <c r="K2538" s="460">
        <v>54</v>
      </c>
      <c r="L2538" s="463" t="s">
        <v>47</v>
      </c>
      <c r="M2538" s="463"/>
      <c r="N2538" s="463"/>
      <c r="O2538" s="462"/>
    </row>
    <row r="2539" hidden="1" customHeight="1" spans="1:15">
      <c r="A2539" s="446">
        <v>2388</v>
      </c>
      <c r="B2539" s="446" t="s">
        <v>346</v>
      </c>
      <c r="C2539" s="446" t="s">
        <v>700</v>
      </c>
      <c r="D2539" s="446" t="s">
        <v>701</v>
      </c>
      <c r="E2539" s="450" t="s">
        <v>2694</v>
      </c>
      <c r="F2539" s="449" t="s">
        <v>403</v>
      </c>
      <c r="G2539" s="450" t="s">
        <v>404</v>
      </c>
      <c r="H2539" s="450">
        <v>3</v>
      </c>
      <c r="I2539" s="450" t="s">
        <v>1176</v>
      </c>
      <c r="J2539" s="459">
        <v>18</v>
      </c>
      <c r="K2539" s="460">
        <v>54</v>
      </c>
      <c r="L2539" s="463" t="s">
        <v>47</v>
      </c>
      <c r="M2539" s="463"/>
      <c r="N2539" s="463"/>
      <c r="O2539" s="462"/>
    </row>
    <row r="2540" hidden="1" customHeight="1" spans="1:15">
      <c r="A2540" s="446">
        <v>2389</v>
      </c>
      <c r="B2540" s="446" t="s">
        <v>346</v>
      </c>
      <c r="C2540" s="446" t="s">
        <v>700</v>
      </c>
      <c r="D2540" s="446" t="s">
        <v>701</v>
      </c>
      <c r="E2540" s="450" t="s">
        <v>2695</v>
      </c>
      <c r="F2540" s="449" t="s">
        <v>403</v>
      </c>
      <c r="G2540" s="450" t="s">
        <v>404</v>
      </c>
      <c r="H2540" s="450">
        <v>3</v>
      </c>
      <c r="I2540" s="450" t="s">
        <v>1176</v>
      </c>
      <c r="J2540" s="459">
        <v>20</v>
      </c>
      <c r="K2540" s="460">
        <v>60</v>
      </c>
      <c r="L2540" s="463" t="s">
        <v>47</v>
      </c>
      <c r="M2540" s="463"/>
      <c r="N2540" s="463"/>
      <c r="O2540" s="462"/>
    </row>
    <row r="2541" hidden="1" customHeight="1" spans="1:15">
      <c r="A2541" s="446">
        <v>2390</v>
      </c>
      <c r="B2541" s="446" t="s">
        <v>346</v>
      </c>
      <c r="C2541" s="446" t="s">
        <v>700</v>
      </c>
      <c r="D2541" s="446" t="s">
        <v>701</v>
      </c>
      <c r="E2541" s="450" t="s">
        <v>2696</v>
      </c>
      <c r="F2541" s="449" t="s">
        <v>403</v>
      </c>
      <c r="G2541" s="450" t="s">
        <v>404</v>
      </c>
      <c r="H2541" s="450">
        <v>3</v>
      </c>
      <c r="I2541" s="450" t="s">
        <v>840</v>
      </c>
      <c r="J2541" s="459">
        <v>20</v>
      </c>
      <c r="K2541" s="460">
        <v>60</v>
      </c>
      <c r="L2541" s="463" t="s">
        <v>47</v>
      </c>
      <c r="M2541" s="463"/>
      <c r="N2541" s="463"/>
      <c r="O2541" s="462"/>
    </row>
    <row r="2542" hidden="1" customHeight="1" spans="1:15">
      <c r="A2542" s="446">
        <v>2391</v>
      </c>
      <c r="B2542" s="446" t="s">
        <v>346</v>
      </c>
      <c r="C2542" s="446" t="s">
        <v>700</v>
      </c>
      <c r="D2542" s="446" t="s">
        <v>701</v>
      </c>
      <c r="E2542" s="450" t="s">
        <v>2697</v>
      </c>
      <c r="F2542" s="449" t="s">
        <v>403</v>
      </c>
      <c r="G2542" s="450" t="s">
        <v>404</v>
      </c>
      <c r="H2542" s="450">
        <v>5</v>
      </c>
      <c r="I2542" s="450" t="s">
        <v>703</v>
      </c>
      <c r="J2542" s="459">
        <v>260</v>
      </c>
      <c r="K2542" s="460">
        <v>1300</v>
      </c>
      <c r="L2542" s="463" t="s">
        <v>47</v>
      </c>
      <c r="M2542" s="463"/>
      <c r="N2542" s="463"/>
      <c r="O2542" s="462"/>
    </row>
    <row r="2543" hidden="1" customHeight="1" spans="1:15">
      <c r="A2543" s="446">
        <v>2392</v>
      </c>
      <c r="B2543" s="446" t="s">
        <v>346</v>
      </c>
      <c r="C2543" s="446" t="s">
        <v>700</v>
      </c>
      <c r="D2543" s="446" t="s">
        <v>701</v>
      </c>
      <c r="E2543" s="450" t="s">
        <v>2698</v>
      </c>
      <c r="F2543" s="449" t="s">
        <v>403</v>
      </c>
      <c r="G2543" s="450" t="s">
        <v>404</v>
      </c>
      <c r="H2543" s="450">
        <v>5</v>
      </c>
      <c r="I2543" s="450" t="s">
        <v>840</v>
      </c>
      <c r="J2543" s="459">
        <v>28</v>
      </c>
      <c r="K2543" s="460">
        <v>140</v>
      </c>
      <c r="L2543" s="463" t="s">
        <v>47</v>
      </c>
      <c r="M2543" s="463"/>
      <c r="N2543" s="463"/>
      <c r="O2543" s="462"/>
    </row>
    <row r="2544" hidden="1" customHeight="1" spans="1:15">
      <c r="A2544" s="446">
        <v>2393</v>
      </c>
      <c r="B2544" s="446" t="s">
        <v>346</v>
      </c>
      <c r="C2544" s="446" t="s">
        <v>700</v>
      </c>
      <c r="D2544" s="446" t="s">
        <v>701</v>
      </c>
      <c r="E2544" s="450" t="s">
        <v>2699</v>
      </c>
      <c r="F2544" s="449" t="s">
        <v>403</v>
      </c>
      <c r="G2544" s="450" t="s">
        <v>404</v>
      </c>
      <c r="H2544" s="450">
        <v>5</v>
      </c>
      <c r="I2544" s="450" t="s">
        <v>840</v>
      </c>
      <c r="J2544" s="459">
        <v>783</v>
      </c>
      <c r="K2544" s="460">
        <v>3915</v>
      </c>
      <c r="L2544" s="463" t="s">
        <v>47</v>
      </c>
      <c r="M2544" s="463"/>
      <c r="N2544" s="463"/>
      <c r="O2544" s="462"/>
    </row>
    <row r="2545" hidden="1" customHeight="1" spans="1:15">
      <c r="A2545" s="446">
        <v>2394</v>
      </c>
      <c r="B2545" s="446" t="s">
        <v>346</v>
      </c>
      <c r="C2545" s="446" t="s">
        <v>700</v>
      </c>
      <c r="D2545" s="446" t="s">
        <v>701</v>
      </c>
      <c r="E2545" s="450" t="s">
        <v>2700</v>
      </c>
      <c r="F2545" s="449" t="s">
        <v>403</v>
      </c>
      <c r="G2545" s="450" t="s">
        <v>404</v>
      </c>
      <c r="H2545" s="450">
        <v>5</v>
      </c>
      <c r="I2545" s="450" t="s">
        <v>840</v>
      </c>
      <c r="J2545" s="459">
        <v>430</v>
      </c>
      <c r="K2545" s="460">
        <v>2150</v>
      </c>
      <c r="L2545" s="463" t="s">
        <v>47</v>
      </c>
      <c r="M2545" s="463"/>
      <c r="N2545" s="463"/>
      <c r="O2545" s="462"/>
    </row>
    <row r="2546" hidden="1" customHeight="1" spans="1:15">
      <c r="A2546" s="446">
        <v>2395</v>
      </c>
      <c r="B2546" s="446" t="s">
        <v>346</v>
      </c>
      <c r="C2546" s="446" t="s">
        <v>700</v>
      </c>
      <c r="D2546" s="446" t="s">
        <v>701</v>
      </c>
      <c r="E2546" s="450" t="s">
        <v>2701</v>
      </c>
      <c r="F2546" s="449" t="s">
        <v>403</v>
      </c>
      <c r="G2546" s="450" t="s">
        <v>404</v>
      </c>
      <c r="H2546" s="450">
        <v>5</v>
      </c>
      <c r="I2546" s="450" t="s">
        <v>703</v>
      </c>
      <c r="J2546" s="459">
        <v>24</v>
      </c>
      <c r="K2546" s="460">
        <v>120</v>
      </c>
      <c r="L2546" s="463" t="s">
        <v>47</v>
      </c>
      <c r="M2546" s="463"/>
      <c r="N2546" s="463"/>
      <c r="O2546" s="462"/>
    </row>
    <row r="2547" hidden="1" customHeight="1" spans="1:15">
      <c r="A2547" s="446">
        <v>2396</v>
      </c>
      <c r="B2547" s="446" t="s">
        <v>346</v>
      </c>
      <c r="C2547" s="446" t="s">
        <v>700</v>
      </c>
      <c r="D2547" s="446" t="s">
        <v>701</v>
      </c>
      <c r="E2547" s="450" t="s">
        <v>2702</v>
      </c>
      <c r="F2547" s="449" t="s">
        <v>403</v>
      </c>
      <c r="G2547" s="450" t="s">
        <v>404</v>
      </c>
      <c r="H2547" s="450">
        <v>5</v>
      </c>
      <c r="I2547" s="450" t="s">
        <v>711</v>
      </c>
      <c r="J2547" s="459">
        <v>350</v>
      </c>
      <c r="K2547" s="460">
        <v>1750</v>
      </c>
      <c r="L2547" s="463" t="s">
        <v>47</v>
      </c>
      <c r="M2547" s="463"/>
      <c r="N2547" s="463"/>
      <c r="O2547" s="462"/>
    </row>
    <row r="2548" hidden="1" customHeight="1" spans="1:15">
      <c r="A2548" s="446">
        <v>2397</v>
      </c>
      <c r="B2548" s="446" t="s">
        <v>346</v>
      </c>
      <c r="C2548" s="446" t="s">
        <v>700</v>
      </c>
      <c r="D2548" s="446" t="s">
        <v>701</v>
      </c>
      <c r="E2548" s="450" t="s">
        <v>2703</v>
      </c>
      <c r="F2548" s="449" t="s">
        <v>403</v>
      </c>
      <c r="G2548" s="450" t="s">
        <v>404</v>
      </c>
      <c r="H2548" s="450">
        <v>5</v>
      </c>
      <c r="I2548" s="450" t="s">
        <v>703</v>
      </c>
      <c r="J2548" s="459">
        <v>850</v>
      </c>
      <c r="K2548" s="460">
        <v>4250</v>
      </c>
      <c r="L2548" s="463" t="s">
        <v>47</v>
      </c>
      <c r="M2548" s="463"/>
      <c r="N2548" s="463"/>
      <c r="O2548" s="462"/>
    </row>
    <row r="2549" hidden="1" customHeight="1" spans="1:15">
      <c r="A2549" s="446">
        <v>2398</v>
      </c>
      <c r="B2549" s="446" t="s">
        <v>346</v>
      </c>
      <c r="C2549" s="446" t="s">
        <v>700</v>
      </c>
      <c r="D2549" s="446" t="s">
        <v>701</v>
      </c>
      <c r="E2549" s="450" t="s">
        <v>2704</v>
      </c>
      <c r="F2549" s="449" t="s">
        <v>403</v>
      </c>
      <c r="G2549" s="450" t="s">
        <v>404</v>
      </c>
      <c r="H2549" s="450">
        <v>6</v>
      </c>
      <c r="I2549" s="450" t="s">
        <v>703</v>
      </c>
      <c r="J2549" s="459">
        <v>960</v>
      </c>
      <c r="K2549" s="460">
        <v>5760</v>
      </c>
      <c r="L2549" s="463" t="s">
        <v>47</v>
      </c>
      <c r="M2549" s="463"/>
      <c r="N2549" s="463"/>
      <c r="O2549" s="462"/>
    </row>
    <row r="2550" hidden="1" customHeight="1" spans="1:15">
      <c r="A2550" s="446">
        <v>2399</v>
      </c>
      <c r="B2550" s="446" t="s">
        <v>346</v>
      </c>
      <c r="C2550" s="446" t="s">
        <v>700</v>
      </c>
      <c r="D2550" s="446" t="s">
        <v>701</v>
      </c>
      <c r="E2550" s="450" t="s">
        <v>2705</v>
      </c>
      <c r="F2550" s="449" t="s">
        <v>403</v>
      </c>
      <c r="G2550" s="450" t="s">
        <v>404</v>
      </c>
      <c r="H2550" s="450">
        <v>6</v>
      </c>
      <c r="I2550" s="450" t="s">
        <v>703</v>
      </c>
      <c r="J2550" s="459">
        <v>95</v>
      </c>
      <c r="K2550" s="460">
        <v>570</v>
      </c>
      <c r="L2550" s="463" t="s">
        <v>47</v>
      </c>
      <c r="M2550" s="463"/>
      <c r="N2550" s="463"/>
      <c r="O2550" s="462"/>
    </row>
    <row r="2551" hidden="1" customHeight="1" spans="1:15">
      <c r="A2551" s="446">
        <v>2400</v>
      </c>
      <c r="B2551" s="446" t="s">
        <v>346</v>
      </c>
      <c r="C2551" s="446" t="s">
        <v>700</v>
      </c>
      <c r="D2551" s="446" t="s">
        <v>701</v>
      </c>
      <c r="E2551" s="450" t="s">
        <v>2706</v>
      </c>
      <c r="F2551" s="449" t="s">
        <v>403</v>
      </c>
      <c r="G2551" s="450" t="s">
        <v>404</v>
      </c>
      <c r="H2551" s="450">
        <v>6</v>
      </c>
      <c r="I2551" s="450" t="s">
        <v>703</v>
      </c>
      <c r="J2551" s="459">
        <v>165</v>
      </c>
      <c r="K2551" s="460">
        <v>990</v>
      </c>
      <c r="L2551" s="463" t="s">
        <v>47</v>
      </c>
      <c r="M2551" s="463"/>
      <c r="N2551" s="463"/>
      <c r="O2551" s="462"/>
    </row>
    <row r="2552" hidden="1" customHeight="1" spans="1:15">
      <c r="A2552" s="446">
        <v>2401</v>
      </c>
      <c r="B2552" s="446" t="s">
        <v>346</v>
      </c>
      <c r="C2552" s="446" t="s">
        <v>700</v>
      </c>
      <c r="D2552" s="446" t="s">
        <v>701</v>
      </c>
      <c r="E2552" s="450" t="s">
        <v>2707</v>
      </c>
      <c r="F2552" s="449" t="s">
        <v>403</v>
      </c>
      <c r="G2552" s="450" t="s">
        <v>404</v>
      </c>
      <c r="H2552" s="450">
        <v>6</v>
      </c>
      <c r="I2552" s="450" t="s">
        <v>703</v>
      </c>
      <c r="J2552" s="459">
        <v>136</v>
      </c>
      <c r="K2552" s="460">
        <v>816</v>
      </c>
      <c r="L2552" s="463" t="s">
        <v>47</v>
      </c>
      <c r="M2552" s="463"/>
      <c r="N2552" s="463"/>
      <c r="O2552" s="462"/>
    </row>
    <row r="2553" hidden="1" customHeight="1" spans="1:15">
      <c r="A2553" s="446">
        <v>2402</v>
      </c>
      <c r="B2553" s="446" t="s">
        <v>346</v>
      </c>
      <c r="C2553" s="446" t="s">
        <v>700</v>
      </c>
      <c r="D2553" s="446" t="s">
        <v>701</v>
      </c>
      <c r="E2553" s="450" t="s">
        <v>2708</v>
      </c>
      <c r="F2553" s="449" t="s">
        <v>403</v>
      </c>
      <c r="G2553" s="450" t="s">
        <v>404</v>
      </c>
      <c r="H2553" s="450">
        <v>6</v>
      </c>
      <c r="I2553" s="450" t="s">
        <v>703</v>
      </c>
      <c r="J2553" s="459">
        <v>180</v>
      </c>
      <c r="K2553" s="460">
        <v>1080</v>
      </c>
      <c r="L2553" s="463" t="s">
        <v>47</v>
      </c>
      <c r="M2553" s="463"/>
      <c r="N2553" s="463"/>
      <c r="O2553" s="462"/>
    </row>
    <row r="2554" hidden="1" customHeight="1" spans="1:15">
      <c r="A2554" s="446">
        <v>2403</v>
      </c>
      <c r="B2554" s="446" t="s">
        <v>346</v>
      </c>
      <c r="C2554" s="446" t="s">
        <v>700</v>
      </c>
      <c r="D2554" s="446" t="s">
        <v>701</v>
      </c>
      <c r="E2554" s="450" t="s">
        <v>2709</v>
      </c>
      <c r="F2554" s="449" t="s">
        <v>403</v>
      </c>
      <c r="G2554" s="450" t="s">
        <v>404</v>
      </c>
      <c r="H2554" s="450">
        <v>6</v>
      </c>
      <c r="I2554" s="450" t="s">
        <v>703</v>
      </c>
      <c r="J2554" s="459">
        <v>35</v>
      </c>
      <c r="K2554" s="460">
        <v>210</v>
      </c>
      <c r="L2554" s="463" t="s">
        <v>47</v>
      </c>
      <c r="M2554" s="463"/>
      <c r="N2554" s="463"/>
      <c r="O2554" s="462"/>
    </row>
    <row r="2555" hidden="1" customHeight="1" spans="1:15">
      <c r="A2555" s="446">
        <v>2404</v>
      </c>
      <c r="B2555" s="446" t="s">
        <v>346</v>
      </c>
      <c r="C2555" s="446" t="s">
        <v>700</v>
      </c>
      <c r="D2555" s="446" t="s">
        <v>701</v>
      </c>
      <c r="E2555" s="450" t="s">
        <v>2710</v>
      </c>
      <c r="F2555" s="449" t="s">
        <v>403</v>
      </c>
      <c r="G2555" s="450" t="s">
        <v>404</v>
      </c>
      <c r="H2555" s="450">
        <v>4</v>
      </c>
      <c r="I2555" s="450" t="s">
        <v>703</v>
      </c>
      <c r="J2555" s="459">
        <v>35</v>
      </c>
      <c r="K2555" s="460">
        <v>140</v>
      </c>
      <c r="L2555" s="463" t="s">
        <v>47</v>
      </c>
      <c r="M2555" s="463"/>
      <c r="N2555" s="463"/>
      <c r="O2555" s="462"/>
    </row>
    <row r="2556" hidden="1" customHeight="1" spans="1:15">
      <c r="A2556" s="446">
        <v>2405</v>
      </c>
      <c r="B2556" s="446" t="s">
        <v>346</v>
      </c>
      <c r="C2556" s="446" t="s">
        <v>700</v>
      </c>
      <c r="D2556" s="446" t="s">
        <v>701</v>
      </c>
      <c r="E2556" s="450" t="s">
        <v>2711</v>
      </c>
      <c r="F2556" s="449" t="s">
        <v>403</v>
      </c>
      <c r="G2556" s="450" t="s">
        <v>404</v>
      </c>
      <c r="H2556" s="450">
        <v>4</v>
      </c>
      <c r="I2556" s="450" t="s">
        <v>703</v>
      </c>
      <c r="J2556" s="459">
        <v>38</v>
      </c>
      <c r="K2556" s="460">
        <v>152</v>
      </c>
      <c r="L2556" s="463" t="s">
        <v>47</v>
      </c>
      <c r="M2556" s="463"/>
      <c r="N2556" s="463"/>
      <c r="O2556" s="462"/>
    </row>
    <row r="2557" hidden="1" customHeight="1" spans="1:15">
      <c r="A2557" s="446">
        <v>2406</v>
      </c>
      <c r="B2557" s="446" t="s">
        <v>346</v>
      </c>
      <c r="C2557" s="446" t="s">
        <v>700</v>
      </c>
      <c r="D2557" s="446" t="s">
        <v>701</v>
      </c>
      <c r="E2557" s="450" t="s">
        <v>2712</v>
      </c>
      <c r="F2557" s="449" t="s">
        <v>403</v>
      </c>
      <c r="G2557" s="450" t="s">
        <v>404</v>
      </c>
      <c r="H2557" s="450">
        <v>4</v>
      </c>
      <c r="I2557" s="450" t="s">
        <v>840</v>
      </c>
      <c r="J2557" s="459">
        <v>38</v>
      </c>
      <c r="K2557" s="460">
        <v>152</v>
      </c>
      <c r="L2557" s="463" t="s">
        <v>47</v>
      </c>
      <c r="M2557" s="463"/>
      <c r="N2557" s="463"/>
      <c r="O2557" s="462"/>
    </row>
    <row r="2558" hidden="1" customHeight="1" spans="1:15">
      <c r="A2558" s="446">
        <v>2407</v>
      </c>
      <c r="B2558" s="446" t="s">
        <v>346</v>
      </c>
      <c r="C2558" s="446" t="s">
        <v>700</v>
      </c>
      <c r="D2558" s="446" t="s">
        <v>701</v>
      </c>
      <c r="E2558" s="450" t="s">
        <v>2713</v>
      </c>
      <c r="F2558" s="449" t="s">
        <v>403</v>
      </c>
      <c r="G2558" s="450" t="s">
        <v>404</v>
      </c>
      <c r="H2558" s="450">
        <v>4</v>
      </c>
      <c r="I2558" s="450" t="s">
        <v>840</v>
      </c>
      <c r="J2558" s="459">
        <v>35</v>
      </c>
      <c r="K2558" s="460">
        <v>140</v>
      </c>
      <c r="L2558" s="463" t="s">
        <v>47</v>
      </c>
      <c r="M2558" s="463"/>
      <c r="N2558" s="463"/>
      <c r="O2558" s="462"/>
    </row>
    <row r="2559" hidden="1" customHeight="1" spans="1:15">
      <c r="A2559" s="446">
        <v>2408</v>
      </c>
      <c r="B2559" s="446" t="s">
        <v>346</v>
      </c>
      <c r="C2559" s="446" t="s">
        <v>700</v>
      </c>
      <c r="D2559" s="446" t="s">
        <v>701</v>
      </c>
      <c r="E2559" s="450" t="s">
        <v>2714</v>
      </c>
      <c r="F2559" s="449" t="s">
        <v>403</v>
      </c>
      <c r="G2559" s="450" t="s">
        <v>404</v>
      </c>
      <c r="H2559" s="450">
        <v>4</v>
      </c>
      <c r="I2559" s="450" t="s">
        <v>703</v>
      </c>
      <c r="J2559" s="459">
        <v>4800</v>
      </c>
      <c r="K2559" s="460">
        <v>19200</v>
      </c>
      <c r="L2559" s="463" t="s">
        <v>47</v>
      </c>
      <c r="M2559" s="463"/>
      <c r="N2559" s="463"/>
      <c r="O2559" s="462"/>
    </row>
    <row r="2560" hidden="1" customHeight="1" spans="1:15">
      <c r="A2560" s="446">
        <v>2409</v>
      </c>
      <c r="B2560" s="446" t="s">
        <v>346</v>
      </c>
      <c r="C2560" s="446" t="s">
        <v>700</v>
      </c>
      <c r="D2560" s="446" t="s">
        <v>701</v>
      </c>
      <c r="E2560" s="450" t="s">
        <v>2715</v>
      </c>
      <c r="F2560" s="449" t="s">
        <v>403</v>
      </c>
      <c r="G2560" s="450" t="s">
        <v>404</v>
      </c>
      <c r="H2560" s="450">
        <v>2</v>
      </c>
      <c r="I2560" s="450" t="s">
        <v>703</v>
      </c>
      <c r="J2560" s="459">
        <v>95</v>
      </c>
      <c r="K2560" s="460">
        <v>190</v>
      </c>
      <c r="L2560" s="463" t="s">
        <v>47</v>
      </c>
      <c r="M2560" s="463"/>
      <c r="N2560" s="463"/>
      <c r="O2560" s="462"/>
    </row>
    <row r="2561" hidden="1" customHeight="1" spans="1:15">
      <c r="A2561" s="446">
        <v>2410</v>
      </c>
      <c r="B2561" s="446" t="s">
        <v>346</v>
      </c>
      <c r="C2561" s="446" t="s">
        <v>700</v>
      </c>
      <c r="D2561" s="446" t="s">
        <v>701</v>
      </c>
      <c r="E2561" s="450" t="s">
        <v>2716</v>
      </c>
      <c r="F2561" s="449" t="s">
        <v>403</v>
      </c>
      <c r="G2561" s="450" t="s">
        <v>404</v>
      </c>
      <c r="H2561" s="450">
        <v>2</v>
      </c>
      <c r="I2561" s="450" t="s">
        <v>703</v>
      </c>
      <c r="J2561" s="459">
        <v>4800</v>
      </c>
      <c r="K2561" s="460">
        <v>9600</v>
      </c>
      <c r="L2561" s="463" t="s">
        <v>47</v>
      </c>
      <c r="M2561" s="463"/>
      <c r="N2561" s="463"/>
      <c r="O2561" s="462"/>
    </row>
    <row r="2562" hidden="1" customHeight="1" spans="1:15">
      <c r="A2562" s="446">
        <v>2411</v>
      </c>
      <c r="B2562" s="446" t="s">
        <v>346</v>
      </c>
      <c r="C2562" s="446" t="s">
        <v>700</v>
      </c>
      <c r="D2562" s="446" t="s">
        <v>701</v>
      </c>
      <c r="E2562" s="450" t="s">
        <v>2717</v>
      </c>
      <c r="F2562" s="449" t="s">
        <v>403</v>
      </c>
      <c r="G2562" s="450" t="s">
        <v>404</v>
      </c>
      <c r="H2562" s="450">
        <v>2</v>
      </c>
      <c r="I2562" s="450" t="s">
        <v>703</v>
      </c>
      <c r="J2562" s="459">
        <v>300</v>
      </c>
      <c r="K2562" s="460">
        <v>600</v>
      </c>
      <c r="L2562" s="463" t="s">
        <v>47</v>
      </c>
      <c r="M2562" s="463"/>
      <c r="N2562" s="463"/>
      <c r="O2562" s="462"/>
    </row>
    <row r="2563" hidden="1" customHeight="1" spans="1:15">
      <c r="A2563" s="446">
        <v>2412</v>
      </c>
      <c r="B2563" s="446" t="s">
        <v>346</v>
      </c>
      <c r="C2563" s="446" t="s">
        <v>700</v>
      </c>
      <c r="D2563" s="446" t="s">
        <v>701</v>
      </c>
      <c r="E2563" s="450" t="s">
        <v>2718</v>
      </c>
      <c r="F2563" s="449" t="s">
        <v>403</v>
      </c>
      <c r="G2563" s="450" t="s">
        <v>404</v>
      </c>
      <c r="H2563" s="450">
        <v>2</v>
      </c>
      <c r="I2563" s="450" t="s">
        <v>703</v>
      </c>
      <c r="J2563" s="459">
        <v>1200</v>
      </c>
      <c r="K2563" s="460">
        <v>2400</v>
      </c>
      <c r="L2563" s="463" t="s">
        <v>47</v>
      </c>
      <c r="M2563" s="463"/>
      <c r="N2563" s="463"/>
      <c r="O2563" s="462"/>
    </row>
    <row r="2564" hidden="1" customHeight="1" spans="1:15">
      <c r="A2564" s="446">
        <v>2413</v>
      </c>
      <c r="B2564" s="446" t="s">
        <v>346</v>
      </c>
      <c r="C2564" s="446" t="s">
        <v>700</v>
      </c>
      <c r="D2564" s="446" t="s">
        <v>701</v>
      </c>
      <c r="E2564" s="450" t="s">
        <v>2719</v>
      </c>
      <c r="F2564" s="449" t="s">
        <v>403</v>
      </c>
      <c r="G2564" s="450" t="s">
        <v>404</v>
      </c>
      <c r="H2564" s="450">
        <v>2</v>
      </c>
      <c r="I2564" s="450" t="s">
        <v>703</v>
      </c>
      <c r="J2564" s="459">
        <v>552</v>
      </c>
      <c r="K2564" s="460">
        <v>1104</v>
      </c>
      <c r="L2564" s="463" t="s">
        <v>47</v>
      </c>
      <c r="M2564" s="463"/>
      <c r="N2564" s="463"/>
      <c r="O2564" s="462"/>
    </row>
    <row r="2565" hidden="1" customHeight="1" spans="1:15">
      <c r="A2565" s="446">
        <v>2414</v>
      </c>
      <c r="B2565" s="446" t="s">
        <v>346</v>
      </c>
      <c r="C2565" s="446" t="s">
        <v>700</v>
      </c>
      <c r="D2565" s="446" t="s">
        <v>701</v>
      </c>
      <c r="E2565" s="450" t="s">
        <v>2720</v>
      </c>
      <c r="F2565" s="449" t="s">
        <v>403</v>
      </c>
      <c r="G2565" s="450" t="s">
        <v>404</v>
      </c>
      <c r="H2565" s="450">
        <v>2</v>
      </c>
      <c r="I2565" s="450" t="s">
        <v>840</v>
      </c>
      <c r="J2565" s="459">
        <v>185</v>
      </c>
      <c r="K2565" s="460">
        <v>370</v>
      </c>
      <c r="L2565" s="463" t="s">
        <v>47</v>
      </c>
      <c r="M2565" s="463"/>
      <c r="N2565" s="463"/>
      <c r="O2565" s="462"/>
    </row>
    <row r="2566" hidden="1" customHeight="1" spans="1:15">
      <c r="A2566" s="446">
        <v>2415</v>
      </c>
      <c r="B2566" s="446" t="s">
        <v>346</v>
      </c>
      <c r="C2566" s="446" t="s">
        <v>700</v>
      </c>
      <c r="D2566" s="446" t="s">
        <v>701</v>
      </c>
      <c r="E2566" s="450" t="s">
        <v>2721</v>
      </c>
      <c r="F2566" s="449" t="s">
        <v>403</v>
      </c>
      <c r="G2566" s="450" t="s">
        <v>404</v>
      </c>
      <c r="H2566" s="450">
        <v>2</v>
      </c>
      <c r="I2566" s="450" t="s">
        <v>840</v>
      </c>
      <c r="J2566" s="459">
        <v>380</v>
      </c>
      <c r="K2566" s="460">
        <v>760</v>
      </c>
      <c r="L2566" s="463" t="s">
        <v>47</v>
      </c>
      <c r="M2566" s="463"/>
      <c r="N2566" s="463"/>
      <c r="O2566" s="462"/>
    </row>
    <row r="2567" hidden="1" customHeight="1" spans="1:15">
      <c r="A2567" s="446">
        <v>2416</v>
      </c>
      <c r="B2567" s="446" t="s">
        <v>346</v>
      </c>
      <c r="C2567" s="446" t="s">
        <v>700</v>
      </c>
      <c r="D2567" s="446" t="s">
        <v>701</v>
      </c>
      <c r="E2567" s="450" t="s">
        <v>2722</v>
      </c>
      <c r="F2567" s="449" t="s">
        <v>403</v>
      </c>
      <c r="G2567" s="450" t="s">
        <v>404</v>
      </c>
      <c r="H2567" s="450">
        <v>3</v>
      </c>
      <c r="I2567" s="450" t="s">
        <v>840</v>
      </c>
      <c r="J2567" s="459">
        <v>650</v>
      </c>
      <c r="K2567" s="460">
        <v>1950</v>
      </c>
      <c r="L2567" s="463" t="s">
        <v>47</v>
      </c>
      <c r="M2567" s="463"/>
      <c r="N2567" s="463"/>
      <c r="O2567" s="462"/>
    </row>
    <row r="2568" hidden="1" customHeight="1" spans="1:15">
      <c r="A2568" s="446">
        <v>2417</v>
      </c>
      <c r="B2568" s="446" t="s">
        <v>346</v>
      </c>
      <c r="C2568" s="446" t="s">
        <v>700</v>
      </c>
      <c r="D2568" s="446" t="s">
        <v>701</v>
      </c>
      <c r="E2568" s="450" t="s">
        <v>2723</v>
      </c>
      <c r="F2568" s="449" t="s">
        <v>403</v>
      </c>
      <c r="G2568" s="450" t="s">
        <v>404</v>
      </c>
      <c r="H2568" s="450">
        <v>3</v>
      </c>
      <c r="I2568" s="450" t="s">
        <v>840</v>
      </c>
      <c r="J2568" s="459">
        <v>112</v>
      </c>
      <c r="K2568" s="460">
        <v>336</v>
      </c>
      <c r="L2568" s="463" t="s">
        <v>47</v>
      </c>
      <c r="M2568" s="463"/>
      <c r="N2568" s="463"/>
      <c r="O2568" s="462"/>
    </row>
    <row r="2569" hidden="1" customHeight="1" spans="1:15">
      <c r="A2569" s="446">
        <v>2418</v>
      </c>
      <c r="B2569" s="446" t="s">
        <v>346</v>
      </c>
      <c r="C2569" s="446" t="s">
        <v>700</v>
      </c>
      <c r="D2569" s="446" t="s">
        <v>701</v>
      </c>
      <c r="E2569" s="450" t="s">
        <v>2724</v>
      </c>
      <c r="F2569" s="449" t="s">
        <v>403</v>
      </c>
      <c r="G2569" s="450" t="s">
        <v>404</v>
      </c>
      <c r="H2569" s="450">
        <v>3</v>
      </c>
      <c r="I2569" s="450" t="s">
        <v>840</v>
      </c>
      <c r="J2569" s="459">
        <v>35</v>
      </c>
      <c r="K2569" s="460">
        <v>105</v>
      </c>
      <c r="L2569" s="463" t="s">
        <v>47</v>
      </c>
      <c r="M2569" s="463"/>
      <c r="N2569" s="463"/>
      <c r="O2569" s="462"/>
    </row>
    <row r="2570" hidden="1" customHeight="1" spans="1:15">
      <c r="A2570" s="446">
        <v>2419</v>
      </c>
      <c r="B2570" s="446" t="s">
        <v>346</v>
      </c>
      <c r="C2570" s="446" t="s">
        <v>700</v>
      </c>
      <c r="D2570" s="446" t="s">
        <v>701</v>
      </c>
      <c r="E2570" s="450" t="s">
        <v>2725</v>
      </c>
      <c r="F2570" s="449" t="s">
        <v>403</v>
      </c>
      <c r="G2570" s="450" t="s">
        <v>404</v>
      </c>
      <c r="H2570" s="450">
        <v>3</v>
      </c>
      <c r="I2570" s="450" t="s">
        <v>840</v>
      </c>
      <c r="J2570" s="459">
        <v>20</v>
      </c>
      <c r="K2570" s="460">
        <v>60</v>
      </c>
      <c r="L2570" s="463" t="s">
        <v>47</v>
      </c>
      <c r="M2570" s="463"/>
      <c r="N2570" s="463"/>
      <c r="O2570" s="462"/>
    </row>
    <row r="2571" hidden="1" customHeight="1" spans="1:15">
      <c r="A2571" s="446">
        <v>2420</v>
      </c>
      <c r="B2571" s="446" t="s">
        <v>346</v>
      </c>
      <c r="C2571" s="446" t="s">
        <v>700</v>
      </c>
      <c r="D2571" s="446" t="s">
        <v>701</v>
      </c>
      <c r="E2571" s="450" t="s">
        <v>2726</v>
      </c>
      <c r="F2571" s="449" t="s">
        <v>403</v>
      </c>
      <c r="G2571" s="450" t="s">
        <v>404</v>
      </c>
      <c r="H2571" s="450">
        <v>3</v>
      </c>
      <c r="I2571" s="450" t="s">
        <v>704</v>
      </c>
      <c r="J2571" s="459">
        <v>96</v>
      </c>
      <c r="K2571" s="460">
        <v>288</v>
      </c>
      <c r="L2571" s="463" t="s">
        <v>47</v>
      </c>
      <c r="M2571" s="463"/>
      <c r="N2571" s="463"/>
      <c r="O2571" s="462"/>
    </row>
    <row r="2572" hidden="1" customHeight="1" spans="1:15">
      <c r="A2572" s="446">
        <v>2421</v>
      </c>
      <c r="B2572" s="446" t="s">
        <v>346</v>
      </c>
      <c r="C2572" s="446" t="s">
        <v>700</v>
      </c>
      <c r="D2572" s="446" t="s">
        <v>701</v>
      </c>
      <c r="E2572" s="450" t="s">
        <v>2727</v>
      </c>
      <c r="F2572" s="449" t="s">
        <v>403</v>
      </c>
      <c r="G2572" s="450" t="s">
        <v>404</v>
      </c>
      <c r="H2572" s="450">
        <v>3</v>
      </c>
      <c r="I2572" s="450" t="s">
        <v>703</v>
      </c>
      <c r="J2572" s="459">
        <v>3500</v>
      </c>
      <c r="K2572" s="460">
        <v>10500</v>
      </c>
      <c r="L2572" s="463" t="s">
        <v>47</v>
      </c>
      <c r="M2572" s="463"/>
      <c r="N2572" s="463"/>
      <c r="O2572" s="462"/>
    </row>
    <row r="2573" hidden="1" customHeight="1" spans="1:15">
      <c r="A2573" s="446">
        <v>2422</v>
      </c>
      <c r="B2573" s="446" t="s">
        <v>346</v>
      </c>
      <c r="C2573" s="446" t="s">
        <v>700</v>
      </c>
      <c r="D2573" s="446" t="s">
        <v>701</v>
      </c>
      <c r="E2573" s="450" t="s">
        <v>2728</v>
      </c>
      <c r="F2573" s="449" t="s">
        <v>403</v>
      </c>
      <c r="G2573" s="450" t="s">
        <v>404</v>
      </c>
      <c r="H2573" s="450">
        <v>3</v>
      </c>
      <c r="I2573" s="450" t="s">
        <v>703</v>
      </c>
      <c r="J2573" s="459">
        <v>2500</v>
      </c>
      <c r="K2573" s="460">
        <v>7500</v>
      </c>
      <c r="L2573" s="463" t="s">
        <v>47</v>
      </c>
      <c r="M2573" s="463"/>
      <c r="N2573" s="463"/>
      <c r="O2573" s="462"/>
    </row>
    <row r="2574" hidden="1" customHeight="1" spans="1:15">
      <c r="A2574" s="446">
        <v>2423</v>
      </c>
      <c r="B2574" s="446" t="s">
        <v>346</v>
      </c>
      <c r="C2574" s="446" t="s">
        <v>700</v>
      </c>
      <c r="D2574" s="446" t="s">
        <v>701</v>
      </c>
      <c r="E2574" s="450" t="s">
        <v>2729</v>
      </c>
      <c r="F2574" s="449" t="s">
        <v>403</v>
      </c>
      <c r="G2574" s="450" t="s">
        <v>404</v>
      </c>
      <c r="H2574" s="450">
        <v>3</v>
      </c>
      <c r="I2574" s="450" t="s">
        <v>703</v>
      </c>
      <c r="J2574" s="459">
        <v>5250</v>
      </c>
      <c r="K2574" s="460">
        <v>15750</v>
      </c>
      <c r="L2574" s="463" t="s">
        <v>47</v>
      </c>
      <c r="M2574" s="463"/>
      <c r="N2574" s="463"/>
      <c r="O2574" s="462"/>
    </row>
    <row r="2575" hidden="1" customHeight="1" spans="1:15">
      <c r="A2575" s="446">
        <v>2424</v>
      </c>
      <c r="B2575" s="446" t="s">
        <v>346</v>
      </c>
      <c r="C2575" s="446" t="s">
        <v>700</v>
      </c>
      <c r="D2575" s="446" t="s">
        <v>701</v>
      </c>
      <c r="E2575" s="450" t="s">
        <v>2730</v>
      </c>
      <c r="F2575" s="449" t="s">
        <v>403</v>
      </c>
      <c r="G2575" s="450" t="s">
        <v>404</v>
      </c>
      <c r="H2575" s="450">
        <v>50</v>
      </c>
      <c r="I2575" s="450" t="s">
        <v>1176</v>
      </c>
      <c r="J2575" s="459">
        <v>20</v>
      </c>
      <c r="K2575" s="460">
        <v>1000</v>
      </c>
      <c r="L2575" s="463" t="s">
        <v>47</v>
      </c>
      <c r="M2575" s="463"/>
      <c r="N2575" s="463"/>
      <c r="O2575" s="462"/>
    </row>
    <row r="2576" hidden="1" customHeight="1" spans="1:15">
      <c r="A2576" s="446">
        <v>2425</v>
      </c>
      <c r="B2576" s="446" t="s">
        <v>346</v>
      </c>
      <c r="C2576" s="446" t="s">
        <v>700</v>
      </c>
      <c r="D2576" s="446" t="s">
        <v>701</v>
      </c>
      <c r="E2576" s="450" t="s">
        <v>2731</v>
      </c>
      <c r="F2576" s="449" t="s">
        <v>403</v>
      </c>
      <c r="G2576" s="450" t="s">
        <v>404</v>
      </c>
      <c r="H2576" s="450">
        <v>50</v>
      </c>
      <c r="I2576" s="450" t="s">
        <v>1176</v>
      </c>
      <c r="J2576" s="459">
        <v>20</v>
      </c>
      <c r="K2576" s="460">
        <v>1000</v>
      </c>
      <c r="L2576" s="463" t="s">
        <v>47</v>
      </c>
      <c r="M2576" s="463"/>
      <c r="N2576" s="463"/>
      <c r="O2576" s="462"/>
    </row>
    <row r="2577" hidden="1" customHeight="1" spans="1:15">
      <c r="A2577" s="446">
        <v>2426</v>
      </c>
      <c r="B2577" s="446" t="s">
        <v>346</v>
      </c>
      <c r="C2577" s="446" t="s">
        <v>700</v>
      </c>
      <c r="D2577" s="446" t="s">
        <v>701</v>
      </c>
      <c r="E2577" s="450" t="s">
        <v>2732</v>
      </c>
      <c r="F2577" s="449" t="s">
        <v>403</v>
      </c>
      <c r="G2577" s="450" t="s">
        <v>404</v>
      </c>
      <c r="H2577" s="450">
        <v>50</v>
      </c>
      <c r="I2577" s="450" t="s">
        <v>1176</v>
      </c>
      <c r="J2577" s="459">
        <v>55</v>
      </c>
      <c r="K2577" s="460">
        <v>2750</v>
      </c>
      <c r="L2577" s="463" t="s">
        <v>47</v>
      </c>
      <c r="M2577" s="463"/>
      <c r="N2577" s="463"/>
      <c r="O2577" s="462"/>
    </row>
    <row r="2578" hidden="1" customHeight="1" spans="1:15">
      <c r="A2578" s="446">
        <v>2427</v>
      </c>
      <c r="B2578" s="446" t="s">
        <v>346</v>
      </c>
      <c r="C2578" s="446" t="s">
        <v>700</v>
      </c>
      <c r="D2578" s="446" t="s">
        <v>701</v>
      </c>
      <c r="E2578" s="450" t="s">
        <v>2733</v>
      </c>
      <c r="F2578" s="449" t="s">
        <v>403</v>
      </c>
      <c r="G2578" s="450" t="s">
        <v>404</v>
      </c>
      <c r="H2578" s="450">
        <v>50</v>
      </c>
      <c r="I2578" s="450" t="s">
        <v>1176</v>
      </c>
      <c r="J2578" s="459">
        <v>108.5</v>
      </c>
      <c r="K2578" s="460">
        <v>5425</v>
      </c>
      <c r="L2578" s="463" t="s">
        <v>47</v>
      </c>
      <c r="M2578" s="463"/>
      <c r="N2578" s="463"/>
      <c r="O2578" s="462"/>
    </row>
    <row r="2579" hidden="1" customHeight="1" spans="1:15">
      <c r="A2579" s="446">
        <v>2428</v>
      </c>
      <c r="B2579" s="446" t="s">
        <v>346</v>
      </c>
      <c r="C2579" s="446" t="s">
        <v>700</v>
      </c>
      <c r="D2579" s="446" t="s">
        <v>701</v>
      </c>
      <c r="E2579" s="450" t="s">
        <v>2734</v>
      </c>
      <c r="F2579" s="449" t="s">
        <v>403</v>
      </c>
      <c r="G2579" s="450" t="s">
        <v>404</v>
      </c>
      <c r="H2579" s="450">
        <v>50</v>
      </c>
      <c r="I2579" s="450" t="s">
        <v>1176</v>
      </c>
      <c r="J2579" s="459">
        <v>75</v>
      </c>
      <c r="K2579" s="460">
        <v>3750</v>
      </c>
      <c r="L2579" s="463" t="s">
        <v>47</v>
      </c>
      <c r="M2579" s="463"/>
      <c r="N2579" s="463"/>
      <c r="O2579" s="462"/>
    </row>
    <row r="2580" hidden="1" customHeight="1" spans="1:15">
      <c r="A2580" s="446">
        <v>2429</v>
      </c>
      <c r="B2580" s="446" t="s">
        <v>346</v>
      </c>
      <c r="C2580" s="446" t="s">
        <v>700</v>
      </c>
      <c r="D2580" s="446" t="s">
        <v>701</v>
      </c>
      <c r="E2580" s="450" t="s">
        <v>2735</v>
      </c>
      <c r="F2580" s="449" t="s">
        <v>403</v>
      </c>
      <c r="G2580" s="450" t="s">
        <v>404</v>
      </c>
      <c r="H2580" s="450">
        <v>50</v>
      </c>
      <c r="I2580" s="450" t="s">
        <v>1176</v>
      </c>
      <c r="J2580" s="459">
        <v>280</v>
      </c>
      <c r="K2580" s="460">
        <v>14000</v>
      </c>
      <c r="L2580" s="463" t="s">
        <v>47</v>
      </c>
      <c r="M2580" s="463"/>
      <c r="N2580" s="463"/>
      <c r="O2580" s="462"/>
    </row>
    <row r="2581" hidden="1" customHeight="1" spans="1:15">
      <c r="A2581" s="446">
        <v>2430</v>
      </c>
      <c r="B2581" s="446" t="s">
        <v>346</v>
      </c>
      <c r="C2581" s="446" t="s">
        <v>700</v>
      </c>
      <c r="D2581" s="446" t="s">
        <v>701</v>
      </c>
      <c r="E2581" s="450" t="s">
        <v>2736</v>
      </c>
      <c r="F2581" s="449" t="s">
        <v>403</v>
      </c>
      <c r="G2581" s="450" t="s">
        <v>404</v>
      </c>
      <c r="H2581" s="450">
        <v>50</v>
      </c>
      <c r="I2581" s="450" t="s">
        <v>1176</v>
      </c>
      <c r="J2581" s="459">
        <v>45</v>
      </c>
      <c r="K2581" s="460">
        <v>2250</v>
      </c>
      <c r="L2581" s="463" t="s">
        <v>47</v>
      </c>
      <c r="M2581" s="463"/>
      <c r="N2581" s="463"/>
      <c r="O2581" s="462"/>
    </row>
    <row r="2582" hidden="1" customHeight="1" spans="1:15">
      <c r="A2582" s="446">
        <v>2431</v>
      </c>
      <c r="B2582" s="446" t="s">
        <v>346</v>
      </c>
      <c r="C2582" s="446" t="s">
        <v>700</v>
      </c>
      <c r="D2582" s="446" t="s">
        <v>701</v>
      </c>
      <c r="E2582" s="450" t="s">
        <v>2737</v>
      </c>
      <c r="F2582" s="449" t="s">
        <v>403</v>
      </c>
      <c r="G2582" s="450" t="s">
        <v>404</v>
      </c>
      <c r="H2582" s="450">
        <v>50</v>
      </c>
      <c r="I2582" s="450" t="s">
        <v>1176</v>
      </c>
      <c r="J2582" s="459">
        <v>82</v>
      </c>
      <c r="K2582" s="460">
        <v>4100</v>
      </c>
      <c r="L2582" s="463" t="s">
        <v>47</v>
      </c>
      <c r="M2582" s="463"/>
      <c r="N2582" s="463"/>
      <c r="O2582" s="462"/>
    </row>
    <row r="2583" hidden="1" customHeight="1" spans="1:15">
      <c r="A2583" s="446">
        <v>2432</v>
      </c>
      <c r="B2583" s="446" t="s">
        <v>346</v>
      </c>
      <c r="C2583" s="446" t="s">
        <v>700</v>
      </c>
      <c r="D2583" s="446" t="s">
        <v>701</v>
      </c>
      <c r="E2583" s="450" t="s">
        <v>2738</v>
      </c>
      <c r="F2583" s="449" t="s">
        <v>403</v>
      </c>
      <c r="G2583" s="450" t="s">
        <v>404</v>
      </c>
      <c r="H2583" s="450">
        <v>50</v>
      </c>
      <c r="I2583" s="450" t="s">
        <v>1176</v>
      </c>
      <c r="J2583" s="459">
        <v>82</v>
      </c>
      <c r="K2583" s="460">
        <v>4100</v>
      </c>
      <c r="L2583" s="463" t="s">
        <v>47</v>
      </c>
      <c r="M2583" s="463"/>
      <c r="N2583" s="463"/>
      <c r="O2583" s="462"/>
    </row>
    <row r="2584" hidden="1" customHeight="1" spans="1:15">
      <c r="A2584" s="446">
        <v>2433</v>
      </c>
      <c r="B2584" s="446" t="s">
        <v>346</v>
      </c>
      <c r="C2584" s="446" t="s">
        <v>700</v>
      </c>
      <c r="D2584" s="446" t="s">
        <v>701</v>
      </c>
      <c r="E2584" s="450" t="s">
        <v>2739</v>
      </c>
      <c r="F2584" s="449" t="s">
        <v>403</v>
      </c>
      <c r="G2584" s="450" t="s">
        <v>404</v>
      </c>
      <c r="H2584" s="450">
        <v>50</v>
      </c>
      <c r="I2584" s="450" t="s">
        <v>1176</v>
      </c>
      <c r="J2584" s="459">
        <v>55</v>
      </c>
      <c r="K2584" s="460">
        <v>2750</v>
      </c>
      <c r="L2584" s="463" t="s">
        <v>47</v>
      </c>
      <c r="M2584" s="463"/>
      <c r="N2584" s="463"/>
      <c r="O2584" s="462"/>
    </row>
    <row r="2585" hidden="1" customHeight="1" spans="1:15">
      <c r="A2585" s="446">
        <v>2434</v>
      </c>
      <c r="B2585" s="446" t="s">
        <v>346</v>
      </c>
      <c r="C2585" s="446" t="s">
        <v>700</v>
      </c>
      <c r="D2585" s="446" t="s">
        <v>701</v>
      </c>
      <c r="E2585" s="450" t="s">
        <v>2740</v>
      </c>
      <c r="F2585" s="449" t="s">
        <v>403</v>
      </c>
      <c r="G2585" s="450" t="s">
        <v>404</v>
      </c>
      <c r="H2585" s="450">
        <v>50</v>
      </c>
      <c r="I2585" s="450" t="s">
        <v>1176</v>
      </c>
      <c r="J2585" s="459">
        <v>90</v>
      </c>
      <c r="K2585" s="460">
        <v>4500</v>
      </c>
      <c r="L2585" s="463" t="s">
        <v>47</v>
      </c>
      <c r="M2585" s="463"/>
      <c r="N2585" s="463"/>
      <c r="O2585" s="462"/>
    </row>
    <row r="2586" hidden="1" customHeight="1" spans="1:15">
      <c r="A2586" s="446">
        <v>2435</v>
      </c>
      <c r="B2586" s="446" t="s">
        <v>346</v>
      </c>
      <c r="C2586" s="446" t="s">
        <v>700</v>
      </c>
      <c r="D2586" s="446" t="s">
        <v>701</v>
      </c>
      <c r="E2586" s="450" t="s">
        <v>2741</v>
      </c>
      <c r="F2586" s="449" t="s">
        <v>403</v>
      </c>
      <c r="G2586" s="450" t="s">
        <v>404</v>
      </c>
      <c r="H2586" s="450">
        <v>50</v>
      </c>
      <c r="I2586" s="450" t="s">
        <v>1176</v>
      </c>
      <c r="J2586" s="459">
        <v>73</v>
      </c>
      <c r="K2586" s="460">
        <v>3650</v>
      </c>
      <c r="L2586" s="463" t="s">
        <v>47</v>
      </c>
      <c r="M2586" s="463"/>
      <c r="N2586" s="463"/>
      <c r="O2586" s="462"/>
    </row>
    <row r="2587" hidden="1" customHeight="1" spans="1:15">
      <c r="A2587" s="446">
        <v>2436</v>
      </c>
      <c r="B2587" s="446" t="s">
        <v>346</v>
      </c>
      <c r="C2587" s="446" t="s">
        <v>700</v>
      </c>
      <c r="D2587" s="446" t="s">
        <v>701</v>
      </c>
      <c r="E2587" s="450" t="s">
        <v>2742</v>
      </c>
      <c r="F2587" s="449" t="s">
        <v>403</v>
      </c>
      <c r="G2587" s="450" t="s">
        <v>404</v>
      </c>
      <c r="H2587" s="450">
        <v>50</v>
      </c>
      <c r="I2587" s="450" t="s">
        <v>1176</v>
      </c>
      <c r="J2587" s="459">
        <v>82</v>
      </c>
      <c r="K2587" s="460">
        <v>4100</v>
      </c>
      <c r="L2587" s="463" t="s">
        <v>47</v>
      </c>
      <c r="M2587" s="463"/>
      <c r="N2587" s="463"/>
      <c r="O2587" s="462"/>
    </row>
    <row r="2588" hidden="1" customHeight="1" spans="1:15">
      <c r="A2588" s="446">
        <v>2437</v>
      </c>
      <c r="B2588" s="446" t="s">
        <v>346</v>
      </c>
      <c r="C2588" s="446" t="s">
        <v>700</v>
      </c>
      <c r="D2588" s="446" t="s">
        <v>701</v>
      </c>
      <c r="E2588" s="450" t="s">
        <v>2743</v>
      </c>
      <c r="F2588" s="449" t="s">
        <v>403</v>
      </c>
      <c r="G2588" s="450" t="s">
        <v>404</v>
      </c>
      <c r="H2588" s="450">
        <v>50</v>
      </c>
      <c r="I2588" s="450" t="s">
        <v>1176</v>
      </c>
      <c r="J2588" s="459">
        <v>65</v>
      </c>
      <c r="K2588" s="460">
        <v>3250</v>
      </c>
      <c r="L2588" s="463" t="s">
        <v>47</v>
      </c>
      <c r="M2588" s="463"/>
      <c r="N2588" s="463"/>
      <c r="O2588" s="462"/>
    </row>
    <row r="2589" hidden="1" customHeight="1" spans="1:15">
      <c r="A2589" s="446">
        <v>2438</v>
      </c>
      <c r="B2589" s="446" t="s">
        <v>346</v>
      </c>
      <c r="C2589" s="446" t="s">
        <v>700</v>
      </c>
      <c r="D2589" s="446" t="s">
        <v>701</v>
      </c>
      <c r="E2589" s="450" t="s">
        <v>2744</v>
      </c>
      <c r="F2589" s="449" t="s">
        <v>403</v>
      </c>
      <c r="G2589" s="450" t="s">
        <v>404</v>
      </c>
      <c r="H2589" s="450">
        <v>5</v>
      </c>
      <c r="I2589" s="450" t="s">
        <v>840</v>
      </c>
      <c r="J2589" s="459">
        <v>320</v>
      </c>
      <c r="K2589" s="460">
        <v>1600</v>
      </c>
      <c r="L2589" s="463" t="s">
        <v>47</v>
      </c>
      <c r="M2589" s="463"/>
      <c r="N2589" s="463"/>
      <c r="O2589" s="462"/>
    </row>
    <row r="2590" hidden="1" customHeight="1" spans="1:15">
      <c r="A2590" s="446">
        <v>2439</v>
      </c>
      <c r="B2590" s="446" t="s">
        <v>346</v>
      </c>
      <c r="C2590" s="446" t="s">
        <v>700</v>
      </c>
      <c r="D2590" s="446" t="s">
        <v>701</v>
      </c>
      <c r="E2590" s="450" t="s">
        <v>2745</v>
      </c>
      <c r="F2590" s="449" t="s">
        <v>403</v>
      </c>
      <c r="G2590" s="450" t="s">
        <v>404</v>
      </c>
      <c r="H2590" s="450">
        <v>5</v>
      </c>
      <c r="I2590" s="450" t="s">
        <v>840</v>
      </c>
      <c r="J2590" s="459">
        <v>180</v>
      </c>
      <c r="K2590" s="460">
        <v>900</v>
      </c>
      <c r="L2590" s="463" t="s">
        <v>47</v>
      </c>
      <c r="M2590" s="463"/>
      <c r="N2590" s="463"/>
      <c r="O2590" s="462"/>
    </row>
    <row r="2591" hidden="1" customHeight="1" spans="1:15">
      <c r="A2591" s="446">
        <v>2440</v>
      </c>
      <c r="B2591" s="446" t="s">
        <v>346</v>
      </c>
      <c r="C2591" s="446" t="s">
        <v>700</v>
      </c>
      <c r="D2591" s="446" t="s">
        <v>701</v>
      </c>
      <c r="E2591" s="450" t="s">
        <v>2746</v>
      </c>
      <c r="F2591" s="449" t="s">
        <v>403</v>
      </c>
      <c r="G2591" s="450" t="s">
        <v>404</v>
      </c>
      <c r="H2591" s="450">
        <v>6</v>
      </c>
      <c r="I2591" s="450" t="s">
        <v>840</v>
      </c>
      <c r="J2591" s="459">
        <v>25</v>
      </c>
      <c r="K2591" s="460">
        <v>150</v>
      </c>
      <c r="L2591" s="463" t="s">
        <v>47</v>
      </c>
      <c r="M2591" s="463"/>
      <c r="N2591" s="463"/>
      <c r="O2591" s="462"/>
    </row>
    <row r="2592" hidden="1" customHeight="1" spans="1:15">
      <c r="A2592" s="446">
        <v>2441</v>
      </c>
      <c r="B2592" s="446" t="s">
        <v>346</v>
      </c>
      <c r="C2592" s="446" t="s">
        <v>700</v>
      </c>
      <c r="D2592" s="446" t="s">
        <v>701</v>
      </c>
      <c r="E2592" s="450" t="s">
        <v>2747</v>
      </c>
      <c r="F2592" s="449" t="s">
        <v>403</v>
      </c>
      <c r="G2592" s="450" t="s">
        <v>404</v>
      </c>
      <c r="H2592" s="450">
        <v>6</v>
      </c>
      <c r="I2592" s="450" t="s">
        <v>711</v>
      </c>
      <c r="J2592" s="459">
        <v>450</v>
      </c>
      <c r="K2592" s="460">
        <v>2700</v>
      </c>
      <c r="L2592" s="463" t="s">
        <v>47</v>
      </c>
      <c r="M2592" s="463"/>
      <c r="N2592" s="463"/>
      <c r="O2592" s="462"/>
    </row>
    <row r="2593" hidden="1" customHeight="1" spans="1:15">
      <c r="A2593" s="446">
        <v>2442</v>
      </c>
      <c r="B2593" s="446" t="s">
        <v>346</v>
      </c>
      <c r="C2593" s="446" t="s">
        <v>700</v>
      </c>
      <c r="D2593" s="446" t="s">
        <v>701</v>
      </c>
      <c r="E2593" s="450" t="s">
        <v>2748</v>
      </c>
      <c r="F2593" s="449" t="s">
        <v>403</v>
      </c>
      <c r="G2593" s="450" t="s">
        <v>404</v>
      </c>
      <c r="H2593" s="450">
        <v>6</v>
      </c>
      <c r="I2593" s="450" t="s">
        <v>840</v>
      </c>
      <c r="J2593" s="459">
        <v>23.4</v>
      </c>
      <c r="K2593" s="460">
        <v>140.4</v>
      </c>
      <c r="L2593" s="463" t="s">
        <v>47</v>
      </c>
      <c r="M2593" s="463"/>
      <c r="N2593" s="463"/>
      <c r="O2593" s="462"/>
    </row>
    <row r="2594" hidden="1" customHeight="1" spans="1:15">
      <c r="A2594" s="446">
        <v>2443</v>
      </c>
      <c r="B2594" s="446" t="s">
        <v>346</v>
      </c>
      <c r="C2594" s="446" t="s">
        <v>700</v>
      </c>
      <c r="D2594" s="446" t="s">
        <v>701</v>
      </c>
      <c r="E2594" s="450" t="s">
        <v>2749</v>
      </c>
      <c r="F2594" s="449" t="s">
        <v>403</v>
      </c>
      <c r="G2594" s="450" t="s">
        <v>404</v>
      </c>
      <c r="H2594" s="450">
        <v>10</v>
      </c>
      <c r="I2594" s="450" t="s">
        <v>840</v>
      </c>
      <c r="J2594" s="459">
        <v>5</v>
      </c>
      <c r="K2594" s="460">
        <v>50</v>
      </c>
      <c r="L2594" s="463" t="s">
        <v>47</v>
      </c>
      <c r="M2594" s="463"/>
      <c r="N2594" s="463"/>
      <c r="O2594" s="462"/>
    </row>
    <row r="2595" hidden="1" customHeight="1" spans="1:15">
      <c r="A2595" s="446">
        <v>2444</v>
      </c>
      <c r="B2595" s="446" t="s">
        <v>346</v>
      </c>
      <c r="C2595" s="446" t="s">
        <v>700</v>
      </c>
      <c r="D2595" s="446" t="s">
        <v>701</v>
      </c>
      <c r="E2595" s="450" t="s">
        <v>2750</v>
      </c>
      <c r="F2595" s="449" t="s">
        <v>403</v>
      </c>
      <c r="G2595" s="450" t="s">
        <v>404</v>
      </c>
      <c r="H2595" s="450">
        <v>5</v>
      </c>
      <c r="I2595" s="450" t="s">
        <v>711</v>
      </c>
      <c r="J2595" s="459">
        <v>30</v>
      </c>
      <c r="K2595" s="460">
        <v>150</v>
      </c>
      <c r="L2595" s="463" t="s">
        <v>47</v>
      </c>
      <c r="M2595" s="463"/>
      <c r="N2595" s="463"/>
      <c r="O2595" s="462"/>
    </row>
    <row r="2596" hidden="1" customHeight="1" spans="1:15">
      <c r="A2596" s="446">
        <v>2445</v>
      </c>
      <c r="B2596" s="446" t="s">
        <v>346</v>
      </c>
      <c r="C2596" s="446" t="s">
        <v>700</v>
      </c>
      <c r="D2596" s="446" t="s">
        <v>701</v>
      </c>
      <c r="E2596" s="450" t="s">
        <v>2751</v>
      </c>
      <c r="F2596" s="449" t="s">
        <v>403</v>
      </c>
      <c r="G2596" s="450" t="s">
        <v>404</v>
      </c>
      <c r="H2596" s="450">
        <v>5</v>
      </c>
      <c r="I2596" s="450" t="s">
        <v>840</v>
      </c>
      <c r="J2596" s="459">
        <v>4</v>
      </c>
      <c r="K2596" s="460">
        <v>20</v>
      </c>
      <c r="L2596" s="463" t="s">
        <v>47</v>
      </c>
      <c r="M2596" s="463"/>
      <c r="N2596" s="463"/>
      <c r="O2596" s="462"/>
    </row>
    <row r="2597" hidden="1" customHeight="1" spans="1:15">
      <c r="A2597" s="446">
        <v>2446</v>
      </c>
      <c r="B2597" s="446" t="s">
        <v>346</v>
      </c>
      <c r="C2597" s="446" t="s">
        <v>700</v>
      </c>
      <c r="D2597" s="446" t="s">
        <v>701</v>
      </c>
      <c r="E2597" s="450" t="s">
        <v>2751</v>
      </c>
      <c r="F2597" s="449" t="s">
        <v>403</v>
      </c>
      <c r="G2597" s="450" t="s">
        <v>404</v>
      </c>
      <c r="H2597" s="450">
        <v>5</v>
      </c>
      <c r="I2597" s="450" t="s">
        <v>703</v>
      </c>
      <c r="J2597" s="459">
        <v>5</v>
      </c>
      <c r="K2597" s="460">
        <v>25</v>
      </c>
      <c r="L2597" s="463" t="s">
        <v>47</v>
      </c>
      <c r="M2597" s="463"/>
      <c r="N2597" s="463"/>
      <c r="O2597" s="462"/>
    </row>
    <row r="2598" hidden="1" customHeight="1" spans="1:15">
      <c r="A2598" s="446">
        <v>2447</v>
      </c>
      <c r="B2598" s="446" t="s">
        <v>346</v>
      </c>
      <c r="C2598" s="446" t="s">
        <v>700</v>
      </c>
      <c r="D2598" s="446" t="s">
        <v>701</v>
      </c>
      <c r="E2598" s="450" t="s">
        <v>2751</v>
      </c>
      <c r="F2598" s="449" t="s">
        <v>403</v>
      </c>
      <c r="G2598" s="450" t="s">
        <v>404</v>
      </c>
      <c r="H2598" s="450">
        <v>6</v>
      </c>
      <c r="I2598" s="450" t="s">
        <v>840</v>
      </c>
      <c r="J2598" s="459">
        <v>4.5</v>
      </c>
      <c r="K2598" s="460">
        <v>27</v>
      </c>
      <c r="L2598" s="463" t="s">
        <v>47</v>
      </c>
      <c r="M2598" s="463"/>
      <c r="N2598" s="463"/>
      <c r="O2598" s="462"/>
    </row>
    <row r="2599" hidden="1" customHeight="1" spans="1:15">
      <c r="A2599" s="446">
        <v>2448</v>
      </c>
      <c r="B2599" s="446" t="s">
        <v>346</v>
      </c>
      <c r="C2599" s="446" t="s">
        <v>700</v>
      </c>
      <c r="D2599" s="446" t="s">
        <v>701</v>
      </c>
      <c r="E2599" s="450" t="s">
        <v>2752</v>
      </c>
      <c r="F2599" s="449" t="s">
        <v>403</v>
      </c>
      <c r="G2599" s="450" t="s">
        <v>404</v>
      </c>
      <c r="H2599" s="450">
        <v>6</v>
      </c>
      <c r="I2599" s="450" t="s">
        <v>840</v>
      </c>
      <c r="J2599" s="459">
        <v>42</v>
      </c>
      <c r="K2599" s="460">
        <v>252</v>
      </c>
      <c r="L2599" s="463" t="s">
        <v>47</v>
      </c>
      <c r="M2599" s="463"/>
      <c r="N2599" s="463"/>
      <c r="O2599" s="462"/>
    </row>
    <row r="2600" hidden="1" customHeight="1" spans="1:15">
      <c r="A2600" s="446">
        <v>2449</v>
      </c>
      <c r="B2600" s="446" t="s">
        <v>346</v>
      </c>
      <c r="C2600" s="446" t="s">
        <v>700</v>
      </c>
      <c r="D2600" s="446" t="s">
        <v>701</v>
      </c>
      <c r="E2600" s="450" t="s">
        <v>2753</v>
      </c>
      <c r="F2600" s="449" t="s">
        <v>403</v>
      </c>
      <c r="G2600" s="450" t="s">
        <v>404</v>
      </c>
      <c r="H2600" s="450">
        <v>10</v>
      </c>
      <c r="I2600" s="450" t="s">
        <v>703</v>
      </c>
      <c r="J2600" s="459">
        <v>65</v>
      </c>
      <c r="K2600" s="460">
        <v>650</v>
      </c>
      <c r="L2600" s="463" t="s">
        <v>47</v>
      </c>
      <c r="M2600" s="463"/>
      <c r="N2600" s="463"/>
      <c r="O2600" s="462"/>
    </row>
    <row r="2601" hidden="1" customHeight="1" spans="1:15">
      <c r="A2601" s="446">
        <v>2450</v>
      </c>
      <c r="B2601" s="446" t="s">
        <v>346</v>
      </c>
      <c r="C2601" s="446" t="s">
        <v>700</v>
      </c>
      <c r="D2601" s="446" t="s">
        <v>701</v>
      </c>
      <c r="E2601" s="450" t="s">
        <v>2754</v>
      </c>
      <c r="F2601" s="449" t="s">
        <v>403</v>
      </c>
      <c r="G2601" s="450" t="s">
        <v>404</v>
      </c>
      <c r="H2601" s="450">
        <v>20</v>
      </c>
      <c r="I2601" s="450" t="s">
        <v>840</v>
      </c>
      <c r="J2601" s="459">
        <v>30</v>
      </c>
      <c r="K2601" s="460">
        <v>600</v>
      </c>
      <c r="L2601" s="463" t="s">
        <v>47</v>
      </c>
      <c r="M2601" s="463"/>
      <c r="N2601" s="463"/>
      <c r="O2601" s="462"/>
    </row>
    <row r="2602" hidden="1" customHeight="1" spans="1:15">
      <c r="A2602" s="446">
        <v>2451</v>
      </c>
      <c r="B2602" s="446" t="s">
        <v>346</v>
      </c>
      <c r="C2602" s="446" t="s">
        <v>700</v>
      </c>
      <c r="D2602" s="446" t="s">
        <v>701</v>
      </c>
      <c r="E2602" s="450" t="s">
        <v>2755</v>
      </c>
      <c r="F2602" s="449" t="s">
        <v>403</v>
      </c>
      <c r="G2602" s="450" t="s">
        <v>404</v>
      </c>
      <c r="H2602" s="450">
        <v>20</v>
      </c>
      <c r="I2602" s="450" t="s">
        <v>711</v>
      </c>
      <c r="J2602" s="459">
        <v>95</v>
      </c>
      <c r="K2602" s="460">
        <v>1900</v>
      </c>
      <c r="L2602" s="463" t="s">
        <v>47</v>
      </c>
      <c r="M2602" s="463"/>
      <c r="N2602" s="463"/>
      <c r="O2602" s="462"/>
    </row>
    <row r="2603" hidden="1" customHeight="1" spans="1:15">
      <c r="A2603" s="446">
        <v>2452</v>
      </c>
      <c r="B2603" s="446" t="s">
        <v>346</v>
      </c>
      <c r="C2603" s="446" t="s">
        <v>700</v>
      </c>
      <c r="D2603" s="446" t="s">
        <v>701</v>
      </c>
      <c r="E2603" s="450" t="s">
        <v>2756</v>
      </c>
      <c r="F2603" s="449" t="s">
        <v>403</v>
      </c>
      <c r="G2603" s="450" t="s">
        <v>404</v>
      </c>
      <c r="H2603" s="450">
        <v>30</v>
      </c>
      <c r="I2603" s="450" t="s">
        <v>840</v>
      </c>
      <c r="J2603" s="459">
        <v>8</v>
      </c>
      <c r="K2603" s="460">
        <v>240</v>
      </c>
      <c r="L2603" s="463" t="s">
        <v>47</v>
      </c>
      <c r="M2603" s="463"/>
      <c r="N2603" s="463"/>
      <c r="O2603" s="462"/>
    </row>
    <row r="2604" hidden="1" customHeight="1" spans="1:15">
      <c r="A2604" s="446">
        <v>2453</v>
      </c>
      <c r="B2604" s="446" t="s">
        <v>346</v>
      </c>
      <c r="C2604" s="446" t="s">
        <v>700</v>
      </c>
      <c r="D2604" s="446" t="s">
        <v>701</v>
      </c>
      <c r="E2604" s="450" t="s">
        <v>2757</v>
      </c>
      <c r="F2604" s="449" t="s">
        <v>403</v>
      </c>
      <c r="G2604" s="450" t="s">
        <v>404</v>
      </c>
      <c r="H2604" s="450">
        <v>30</v>
      </c>
      <c r="I2604" s="450" t="s">
        <v>840</v>
      </c>
      <c r="J2604" s="459">
        <v>15</v>
      </c>
      <c r="K2604" s="460">
        <v>450</v>
      </c>
      <c r="L2604" s="463" t="s">
        <v>47</v>
      </c>
      <c r="M2604" s="463"/>
      <c r="N2604" s="463"/>
      <c r="O2604" s="462"/>
    </row>
    <row r="2605" hidden="1" customHeight="1" spans="1:15">
      <c r="A2605" s="446">
        <v>2454</v>
      </c>
      <c r="B2605" s="446" t="s">
        <v>346</v>
      </c>
      <c r="C2605" s="446" t="s">
        <v>700</v>
      </c>
      <c r="D2605" s="446" t="s">
        <v>701</v>
      </c>
      <c r="E2605" s="450" t="s">
        <v>2758</v>
      </c>
      <c r="F2605" s="449" t="s">
        <v>403</v>
      </c>
      <c r="G2605" s="450" t="s">
        <v>404</v>
      </c>
      <c r="H2605" s="450">
        <v>30</v>
      </c>
      <c r="I2605" s="450" t="s">
        <v>703</v>
      </c>
      <c r="J2605" s="459">
        <v>18</v>
      </c>
      <c r="K2605" s="460">
        <v>540</v>
      </c>
      <c r="L2605" s="463" t="s">
        <v>47</v>
      </c>
      <c r="M2605" s="463"/>
      <c r="N2605" s="463"/>
      <c r="O2605" s="462"/>
    </row>
    <row r="2606" hidden="1" customHeight="1" spans="1:15">
      <c r="A2606" s="446">
        <v>2455</v>
      </c>
      <c r="B2606" s="446" t="s">
        <v>346</v>
      </c>
      <c r="C2606" s="446" t="s">
        <v>700</v>
      </c>
      <c r="D2606" s="446" t="s">
        <v>701</v>
      </c>
      <c r="E2606" s="450" t="s">
        <v>2759</v>
      </c>
      <c r="F2606" s="449" t="s">
        <v>403</v>
      </c>
      <c r="G2606" s="450" t="s">
        <v>404</v>
      </c>
      <c r="H2606" s="450">
        <v>10</v>
      </c>
      <c r="I2606" s="450" t="s">
        <v>703</v>
      </c>
      <c r="J2606" s="459">
        <v>65</v>
      </c>
      <c r="K2606" s="460">
        <v>650</v>
      </c>
      <c r="L2606" s="463" t="s">
        <v>47</v>
      </c>
      <c r="M2606" s="463"/>
      <c r="N2606" s="463"/>
      <c r="O2606" s="462"/>
    </row>
    <row r="2607" hidden="1" customHeight="1" spans="1:15">
      <c r="A2607" s="446">
        <v>2456</v>
      </c>
      <c r="B2607" s="446" t="s">
        <v>346</v>
      </c>
      <c r="C2607" s="446" t="s">
        <v>700</v>
      </c>
      <c r="D2607" s="446" t="s">
        <v>701</v>
      </c>
      <c r="E2607" s="450" t="s">
        <v>2760</v>
      </c>
      <c r="F2607" s="449" t="s">
        <v>403</v>
      </c>
      <c r="G2607" s="450" t="s">
        <v>404</v>
      </c>
      <c r="H2607" s="450">
        <v>20</v>
      </c>
      <c r="I2607" s="450" t="s">
        <v>711</v>
      </c>
      <c r="J2607" s="459">
        <v>4</v>
      </c>
      <c r="K2607" s="460">
        <v>80</v>
      </c>
      <c r="L2607" s="463" t="s">
        <v>47</v>
      </c>
      <c r="M2607" s="463"/>
      <c r="N2607" s="463"/>
      <c r="O2607" s="462"/>
    </row>
    <row r="2608" hidden="1" customHeight="1" spans="1:15">
      <c r="A2608" s="446">
        <v>2457</v>
      </c>
      <c r="B2608" s="446" t="s">
        <v>346</v>
      </c>
      <c r="C2608" s="446" t="s">
        <v>700</v>
      </c>
      <c r="D2608" s="446" t="s">
        <v>701</v>
      </c>
      <c r="E2608" s="450" t="s">
        <v>2761</v>
      </c>
      <c r="F2608" s="449" t="s">
        <v>403</v>
      </c>
      <c r="G2608" s="450" t="s">
        <v>404</v>
      </c>
      <c r="H2608" s="450">
        <v>20</v>
      </c>
      <c r="I2608" s="450" t="s">
        <v>863</v>
      </c>
      <c r="J2608" s="459">
        <v>30</v>
      </c>
      <c r="K2608" s="460">
        <v>600</v>
      </c>
      <c r="L2608" s="463" t="s">
        <v>47</v>
      </c>
      <c r="M2608" s="463"/>
      <c r="N2608" s="463"/>
      <c r="O2608" s="462"/>
    </row>
    <row r="2609" hidden="1" customHeight="1" spans="1:15">
      <c r="A2609" s="446">
        <v>2458</v>
      </c>
      <c r="B2609" s="446" t="s">
        <v>346</v>
      </c>
      <c r="C2609" s="446" t="s">
        <v>700</v>
      </c>
      <c r="D2609" s="446" t="s">
        <v>701</v>
      </c>
      <c r="E2609" s="450" t="s">
        <v>2762</v>
      </c>
      <c r="F2609" s="449" t="s">
        <v>403</v>
      </c>
      <c r="G2609" s="450" t="s">
        <v>404</v>
      </c>
      <c r="H2609" s="450">
        <v>20</v>
      </c>
      <c r="I2609" s="450" t="s">
        <v>703</v>
      </c>
      <c r="J2609" s="459">
        <v>10</v>
      </c>
      <c r="K2609" s="460">
        <v>200</v>
      </c>
      <c r="L2609" s="463" t="s">
        <v>47</v>
      </c>
      <c r="M2609" s="463"/>
      <c r="N2609" s="463"/>
      <c r="O2609" s="462"/>
    </row>
    <row r="2610" hidden="1" customHeight="1" spans="1:15">
      <c r="A2610" s="446">
        <v>2459</v>
      </c>
      <c r="B2610" s="446" t="s">
        <v>346</v>
      </c>
      <c r="C2610" s="446" t="s">
        <v>700</v>
      </c>
      <c r="D2610" s="446" t="s">
        <v>701</v>
      </c>
      <c r="E2610" s="450" t="s">
        <v>2763</v>
      </c>
      <c r="F2610" s="449" t="s">
        <v>403</v>
      </c>
      <c r="G2610" s="450" t="s">
        <v>404</v>
      </c>
      <c r="H2610" s="450">
        <v>30</v>
      </c>
      <c r="I2610" s="450" t="s">
        <v>703</v>
      </c>
      <c r="J2610" s="459">
        <v>36</v>
      </c>
      <c r="K2610" s="460">
        <v>1080</v>
      </c>
      <c r="L2610" s="463" t="s">
        <v>47</v>
      </c>
      <c r="M2610" s="463"/>
      <c r="N2610" s="463"/>
      <c r="O2610" s="462"/>
    </row>
    <row r="2611" hidden="1" customHeight="1" spans="1:15">
      <c r="A2611" s="446">
        <v>2460</v>
      </c>
      <c r="B2611" s="446" t="s">
        <v>346</v>
      </c>
      <c r="C2611" s="446" t="s">
        <v>700</v>
      </c>
      <c r="D2611" s="446" t="s">
        <v>701</v>
      </c>
      <c r="E2611" s="450" t="s">
        <v>2764</v>
      </c>
      <c r="F2611" s="449" t="s">
        <v>403</v>
      </c>
      <c r="G2611" s="450" t="s">
        <v>404</v>
      </c>
      <c r="H2611" s="450">
        <v>30</v>
      </c>
      <c r="I2611" s="450" t="s">
        <v>703</v>
      </c>
      <c r="J2611" s="459">
        <v>30</v>
      </c>
      <c r="K2611" s="460">
        <v>900</v>
      </c>
      <c r="L2611" s="463" t="s">
        <v>47</v>
      </c>
      <c r="M2611" s="463"/>
      <c r="N2611" s="463"/>
      <c r="O2611" s="462"/>
    </row>
    <row r="2612" hidden="1" customHeight="1" spans="1:15">
      <c r="A2612" s="446">
        <v>2461</v>
      </c>
      <c r="B2612" s="446" t="s">
        <v>346</v>
      </c>
      <c r="C2612" s="446" t="s">
        <v>700</v>
      </c>
      <c r="D2612" s="446" t="s">
        <v>701</v>
      </c>
      <c r="E2612" s="450" t="s">
        <v>2765</v>
      </c>
      <c r="F2612" s="449" t="s">
        <v>403</v>
      </c>
      <c r="G2612" s="450" t="s">
        <v>404</v>
      </c>
      <c r="H2612" s="450">
        <v>30</v>
      </c>
      <c r="I2612" s="450" t="s">
        <v>711</v>
      </c>
      <c r="J2612" s="459">
        <v>1.2</v>
      </c>
      <c r="K2612" s="460">
        <v>36</v>
      </c>
      <c r="L2612" s="463" t="s">
        <v>47</v>
      </c>
      <c r="M2612" s="463"/>
      <c r="N2612" s="463"/>
      <c r="O2612" s="462"/>
    </row>
    <row r="2613" hidden="1" customHeight="1" spans="1:15">
      <c r="A2613" s="446">
        <v>2462</v>
      </c>
      <c r="B2613" s="446" t="s">
        <v>346</v>
      </c>
      <c r="C2613" s="446" t="s">
        <v>700</v>
      </c>
      <c r="D2613" s="446" t="s">
        <v>701</v>
      </c>
      <c r="E2613" s="450" t="s">
        <v>2766</v>
      </c>
      <c r="F2613" s="449" t="s">
        <v>403</v>
      </c>
      <c r="G2613" s="450" t="s">
        <v>404</v>
      </c>
      <c r="H2613" s="450">
        <v>10</v>
      </c>
      <c r="I2613" s="450" t="s">
        <v>703</v>
      </c>
      <c r="J2613" s="459">
        <v>100</v>
      </c>
      <c r="K2613" s="460">
        <v>1000</v>
      </c>
      <c r="L2613" s="463" t="s">
        <v>47</v>
      </c>
      <c r="M2613" s="463"/>
      <c r="N2613" s="463"/>
      <c r="O2613" s="462"/>
    </row>
    <row r="2614" hidden="1" customHeight="1" spans="1:15">
      <c r="A2614" s="446">
        <v>2463</v>
      </c>
      <c r="B2614" s="446" t="s">
        <v>346</v>
      </c>
      <c r="C2614" s="446" t="s">
        <v>700</v>
      </c>
      <c r="D2614" s="446" t="s">
        <v>701</v>
      </c>
      <c r="E2614" s="450" t="s">
        <v>2767</v>
      </c>
      <c r="F2614" s="449" t="s">
        <v>403</v>
      </c>
      <c r="G2614" s="450" t="s">
        <v>404</v>
      </c>
      <c r="H2614" s="450">
        <v>20</v>
      </c>
      <c r="I2614" s="450" t="s">
        <v>840</v>
      </c>
      <c r="J2614" s="459">
        <v>15</v>
      </c>
      <c r="K2614" s="460">
        <v>300</v>
      </c>
      <c r="L2614" s="463" t="s">
        <v>47</v>
      </c>
      <c r="M2614" s="463"/>
      <c r="N2614" s="463"/>
      <c r="O2614" s="462"/>
    </row>
    <row r="2615" hidden="1" customHeight="1" spans="1:15">
      <c r="A2615" s="446">
        <v>2464</v>
      </c>
      <c r="B2615" s="446" t="s">
        <v>346</v>
      </c>
      <c r="C2615" s="446" t="s">
        <v>700</v>
      </c>
      <c r="D2615" s="446" t="s">
        <v>701</v>
      </c>
      <c r="E2615" s="450" t="s">
        <v>2768</v>
      </c>
      <c r="F2615" s="449" t="s">
        <v>403</v>
      </c>
      <c r="G2615" s="450" t="s">
        <v>404</v>
      </c>
      <c r="H2615" s="450">
        <v>30</v>
      </c>
      <c r="I2615" s="450" t="s">
        <v>2537</v>
      </c>
      <c r="J2615" s="459">
        <v>45</v>
      </c>
      <c r="K2615" s="460">
        <v>1350</v>
      </c>
      <c r="L2615" s="463" t="s">
        <v>47</v>
      </c>
      <c r="M2615" s="463"/>
      <c r="N2615" s="463"/>
      <c r="O2615" s="462"/>
    </row>
    <row r="2616" hidden="1" customHeight="1" spans="1:15">
      <c r="A2616" s="446">
        <v>2465</v>
      </c>
      <c r="B2616" s="446" t="s">
        <v>346</v>
      </c>
      <c r="C2616" s="446" t="s">
        <v>700</v>
      </c>
      <c r="D2616" s="446" t="s">
        <v>701</v>
      </c>
      <c r="E2616" s="450" t="s">
        <v>2769</v>
      </c>
      <c r="F2616" s="449" t="s">
        <v>403</v>
      </c>
      <c r="G2616" s="450" t="s">
        <v>404</v>
      </c>
      <c r="H2616" s="450">
        <v>30</v>
      </c>
      <c r="I2616" s="450" t="s">
        <v>703</v>
      </c>
      <c r="J2616" s="459">
        <v>25</v>
      </c>
      <c r="K2616" s="460">
        <v>750</v>
      </c>
      <c r="L2616" s="463" t="s">
        <v>47</v>
      </c>
      <c r="M2616" s="463"/>
      <c r="N2616" s="463"/>
      <c r="O2616" s="462"/>
    </row>
    <row r="2617" hidden="1" customHeight="1" spans="1:15">
      <c r="A2617" s="446">
        <v>2466</v>
      </c>
      <c r="B2617" s="446" t="s">
        <v>346</v>
      </c>
      <c r="C2617" s="446" t="s">
        <v>700</v>
      </c>
      <c r="D2617" s="446" t="s">
        <v>701</v>
      </c>
      <c r="E2617" s="450" t="s">
        <v>2770</v>
      </c>
      <c r="F2617" s="449" t="s">
        <v>403</v>
      </c>
      <c r="G2617" s="450" t="s">
        <v>404</v>
      </c>
      <c r="H2617" s="450">
        <v>10</v>
      </c>
      <c r="I2617" s="450" t="s">
        <v>840</v>
      </c>
      <c r="J2617" s="459">
        <v>35</v>
      </c>
      <c r="K2617" s="460">
        <v>350</v>
      </c>
      <c r="L2617" s="463" t="s">
        <v>47</v>
      </c>
      <c r="M2617" s="463"/>
      <c r="N2617" s="463"/>
      <c r="O2617" s="462"/>
    </row>
    <row r="2618" hidden="1" customHeight="1" spans="1:15">
      <c r="A2618" s="446">
        <v>2467</v>
      </c>
      <c r="B2618" s="446" t="s">
        <v>346</v>
      </c>
      <c r="C2618" s="446" t="s">
        <v>700</v>
      </c>
      <c r="D2618" s="446" t="s">
        <v>701</v>
      </c>
      <c r="E2618" s="450" t="s">
        <v>2771</v>
      </c>
      <c r="F2618" s="449" t="s">
        <v>403</v>
      </c>
      <c r="G2618" s="450" t="s">
        <v>404</v>
      </c>
      <c r="H2618" s="450">
        <v>20</v>
      </c>
      <c r="I2618" s="450" t="s">
        <v>703</v>
      </c>
      <c r="J2618" s="459">
        <v>10</v>
      </c>
      <c r="K2618" s="460">
        <v>200</v>
      </c>
      <c r="L2618" s="463" t="s">
        <v>47</v>
      </c>
      <c r="M2618" s="463"/>
      <c r="N2618" s="463"/>
      <c r="O2618" s="462"/>
    </row>
    <row r="2619" hidden="1" customHeight="1" spans="1:15">
      <c r="A2619" s="446">
        <v>2468</v>
      </c>
      <c r="B2619" s="446" t="s">
        <v>346</v>
      </c>
      <c r="C2619" s="446" t="s">
        <v>700</v>
      </c>
      <c r="D2619" s="446" t="s">
        <v>701</v>
      </c>
      <c r="E2619" s="450" t="s">
        <v>2772</v>
      </c>
      <c r="F2619" s="449" t="s">
        <v>403</v>
      </c>
      <c r="G2619" s="450" t="s">
        <v>404</v>
      </c>
      <c r="H2619" s="450">
        <v>10</v>
      </c>
      <c r="I2619" s="450" t="s">
        <v>840</v>
      </c>
      <c r="J2619" s="459">
        <v>10</v>
      </c>
      <c r="K2619" s="460">
        <v>100</v>
      </c>
      <c r="L2619" s="463" t="s">
        <v>47</v>
      </c>
      <c r="M2619" s="463"/>
      <c r="N2619" s="463"/>
      <c r="O2619" s="462"/>
    </row>
    <row r="2620" hidden="1" customHeight="1" spans="1:15">
      <c r="A2620" s="446">
        <v>2469</v>
      </c>
      <c r="B2620" s="446" t="s">
        <v>346</v>
      </c>
      <c r="C2620" s="446" t="s">
        <v>700</v>
      </c>
      <c r="D2620" s="446" t="s">
        <v>701</v>
      </c>
      <c r="E2620" s="450" t="s">
        <v>2773</v>
      </c>
      <c r="F2620" s="449" t="s">
        <v>403</v>
      </c>
      <c r="G2620" s="450" t="s">
        <v>404</v>
      </c>
      <c r="H2620" s="450">
        <v>10</v>
      </c>
      <c r="I2620" s="450" t="s">
        <v>703</v>
      </c>
      <c r="J2620" s="459">
        <v>70</v>
      </c>
      <c r="K2620" s="460">
        <v>700</v>
      </c>
      <c r="L2620" s="463" t="s">
        <v>47</v>
      </c>
      <c r="M2620" s="463"/>
      <c r="N2620" s="463"/>
      <c r="O2620" s="462"/>
    </row>
    <row r="2621" hidden="1" customHeight="1" spans="1:15">
      <c r="A2621" s="446">
        <v>2470</v>
      </c>
      <c r="B2621" s="446" t="s">
        <v>346</v>
      </c>
      <c r="C2621" s="446" t="s">
        <v>700</v>
      </c>
      <c r="D2621" s="446" t="s">
        <v>701</v>
      </c>
      <c r="E2621" s="450" t="s">
        <v>2774</v>
      </c>
      <c r="F2621" s="449" t="s">
        <v>403</v>
      </c>
      <c r="G2621" s="450" t="s">
        <v>404</v>
      </c>
      <c r="H2621" s="450">
        <v>20</v>
      </c>
      <c r="I2621" s="450" t="s">
        <v>703</v>
      </c>
      <c r="J2621" s="459">
        <v>10</v>
      </c>
      <c r="K2621" s="460">
        <v>200</v>
      </c>
      <c r="L2621" s="463" t="s">
        <v>47</v>
      </c>
      <c r="M2621" s="463"/>
      <c r="N2621" s="463"/>
      <c r="O2621" s="462"/>
    </row>
    <row r="2622" hidden="1" customHeight="1" spans="1:15">
      <c r="A2622" s="446">
        <v>2471</v>
      </c>
      <c r="B2622" s="446" t="s">
        <v>346</v>
      </c>
      <c r="C2622" s="446" t="s">
        <v>700</v>
      </c>
      <c r="D2622" s="446" t="s">
        <v>701</v>
      </c>
      <c r="E2622" s="450" t="s">
        <v>2775</v>
      </c>
      <c r="F2622" s="449" t="s">
        <v>403</v>
      </c>
      <c r="G2622" s="450" t="s">
        <v>404</v>
      </c>
      <c r="H2622" s="450">
        <v>10</v>
      </c>
      <c r="I2622" s="450" t="s">
        <v>703</v>
      </c>
      <c r="J2622" s="459">
        <v>60</v>
      </c>
      <c r="K2622" s="460">
        <v>600</v>
      </c>
      <c r="L2622" s="463" t="s">
        <v>47</v>
      </c>
      <c r="M2622" s="463"/>
      <c r="N2622" s="463"/>
      <c r="O2622" s="462"/>
    </row>
    <row r="2623" hidden="1" customHeight="1" spans="1:15">
      <c r="A2623" s="446">
        <v>2472</v>
      </c>
      <c r="B2623" s="446" t="s">
        <v>346</v>
      </c>
      <c r="C2623" s="446" t="s">
        <v>700</v>
      </c>
      <c r="D2623" s="446" t="s">
        <v>701</v>
      </c>
      <c r="E2623" s="450" t="s">
        <v>2776</v>
      </c>
      <c r="F2623" s="449" t="s">
        <v>403</v>
      </c>
      <c r="G2623" s="450" t="s">
        <v>404</v>
      </c>
      <c r="H2623" s="450">
        <v>10</v>
      </c>
      <c r="I2623" s="450" t="s">
        <v>840</v>
      </c>
      <c r="J2623" s="459">
        <v>16</v>
      </c>
      <c r="K2623" s="460">
        <v>160</v>
      </c>
      <c r="L2623" s="463" t="s">
        <v>47</v>
      </c>
      <c r="M2623" s="463"/>
      <c r="N2623" s="463"/>
      <c r="O2623" s="462"/>
    </row>
    <row r="2624" hidden="1" customHeight="1" spans="1:15">
      <c r="A2624" s="446">
        <v>2473</v>
      </c>
      <c r="B2624" s="446" t="s">
        <v>346</v>
      </c>
      <c r="C2624" s="446" t="s">
        <v>700</v>
      </c>
      <c r="D2624" s="446" t="s">
        <v>701</v>
      </c>
      <c r="E2624" s="450" t="s">
        <v>2777</v>
      </c>
      <c r="F2624" s="449" t="s">
        <v>403</v>
      </c>
      <c r="G2624" s="450" t="s">
        <v>404</v>
      </c>
      <c r="H2624" s="450">
        <v>10</v>
      </c>
      <c r="I2624" s="450" t="s">
        <v>703</v>
      </c>
      <c r="J2624" s="459">
        <v>150</v>
      </c>
      <c r="K2624" s="460">
        <v>1500</v>
      </c>
      <c r="L2624" s="463" t="s">
        <v>47</v>
      </c>
      <c r="M2624" s="463"/>
      <c r="N2624" s="463"/>
      <c r="O2624" s="462"/>
    </row>
    <row r="2625" hidden="1" customHeight="1" spans="1:15">
      <c r="A2625" s="446">
        <v>2474</v>
      </c>
      <c r="B2625" s="446" t="s">
        <v>346</v>
      </c>
      <c r="C2625" s="446" t="s">
        <v>700</v>
      </c>
      <c r="D2625" s="446" t="s">
        <v>701</v>
      </c>
      <c r="E2625" s="450" t="s">
        <v>2778</v>
      </c>
      <c r="F2625" s="449" t="s">
        <v>403</v>
      </c>
      <c r="G2625" s="450" t="s">
        <v>404</v>
      </c>
      <c r="H2625" s="450">
        <v>10</v>
      </c>
      <c r="I2625" s="450" t="s">
        <v>711</v>
      </c>
      <c r="J2625" s="459">
        <v>8</v>
      </c>
      <c r="K2625" s="460">
        <v>80</v>
      </c>
      <c r="L2625" s="463" t="s">
        <v>47</v>
      </c>
      <c r="M2625" s="463"/>
      <c r="N2625" s="463"/>
      <c r="O2625" s="462"/>
    </row>
    <row r="2626" hidden="1" customHeight="1" spans="1:15">
      <c r="A2626" s="446">
        <v>2475</v>
      </c>
      <c r="B2626" s="446" t="s">
        <v>346</v>
      </c>
      <c r="C2626" s="446" t="s">
        <v>700</v>
      </c>
      <c r="D2626" s="446" t="s">
        <v>701</v>
      </c>
      <c r="E2626" s="450" t="s">
        <v>2779</v>
      </c>
      <c r="F2626" s="449" t="s">
        <v>403</v>
      </c>
      <c r="G2626" s="450" t="s">
        <v>404</v>
      </c>
      <c r="H2626" s="450">
        <v>10</v>
      </c>
      <c r="I2626" s="450" t="s">
        <v>703</v>
      </c>
      <c r="J2626" s="459">
        <v>44</v>
      </c>
      <c r="K2626" s="460">
        <v>440</v>
      </c>
      <c r="L2626" s="463" t="s">
        <v>47</v>
      </c>
      <c r="M2626" s="463"/>
      <c r="N2626" s="463"/>
      <c r="O2626" s="462"/>
    </row>
    <row r="2627" hidden="1" customHeight="1" spans="1:15">
      <c r="A2627" s="446">
        <v>2476</v>
      </c>
      <c r="B2627" s="446" t="s">
        <v>346</v>
      </c>
      <c r="C2627" s="446" t="s">
        <v>700</v>
      </c>
      <c r="D2627" s="446" t="s">
        <v>701</v>
      </c>
      <c r="E2627" s="450" t="s">
        <v>2780</v>
      </c>
      <c r="F2627" s="449" t="s">
        <v>403</v>
      </c>
      <c r="G2627" s="450" t="s">
        <v>404</v>
      </c>
      <c r="H2627" s="450">
        <v>20</v>
      </c>
      <c r="I2627" s="450" t="s">
        <v>840</v>
      </c>
      <c r="J2627" s="459">
        <v>65</v>
      </c>
      <c r="K2627" s="460">
        <v>1300</v>
      </c>
      <c r="L2627" s="463" t="s">
        <v>47</v>
      </c>
      <c r="M2627" s="463"/>
      <c r="N2627" s="463"/>
      <c r="O2627" s="462"/>
    </row>
    <row r="2628" hidden="1" customHeight="1" spans="1:15">
      <c r="A2628" s="446">
        <v>2477</v>
      </c>
      <c r="B2628" s="446" t="s">
        <v>346</v>
      </c>
      <c r="C2628" s="446" t="s">
        <v>700</v>
      </c>
      <c r="D2628" s="446" t="s">
        <v>701</v>
      </c>
      <c r="E2628" s="450" t="s">
        <v>2781</v>
      </c>
      <c r="F2628" s="449" t="s">
        <v>403</v>
      </c>
      <c r="G2628" s="450" t="s">
        <v>404</v>
      </c>
      <c r="H2628" s="450">
        <v>10</v>
      </c>
      <c r="I2628" s="450" t="s">
        <v>703</v>
      </c>
      <c r="J2628" s="459">
        <v>85</v>
      </c>
      <c r="K2628" s="460">
        <v>850</v>
      </c>
      <c r="L2628" s="463" t="s">
        <v>47</v>
      </c>
      <c r="M2628" s="463"/>
      <c r="N2628" s="463"/>
      <c r="O2628" s="462"/>
    </row>
    <row r="2629" hidden="1" customHeight="1" spans="1:15">
      <c r="A2629" s="446">
        <v>2478</v>
      </c>
      <c r="B2629" s="446" t="s">
        <v>346</v>
      </c>
      <c r="C2629" s="446" t="s">
        <v>700</v>
      </c>
      <c r="D2629" s="446" t="s">
        <v>701</v>
      </c>
      <c r="E2629" s="450" t="s">
        <v>2782</v>
      </c>
      <c r="F2629" s="449" t="s">
        <v>403</v>
      </c>
      <c r="G2629" s="450" t="s">
        <v>404</v>
      </c>
      <c r="H2629" s="450">
        <v>20</v>
      </c>
      <c r="I2629" s="450" t="s">
        <v>703</v>
      </c>
      <c r="J2629" s="459">
        <v>10</v>
      </c>
      <c r="K2629" s="460">
        <v>200</v>
      </c>
      <c r="L2629" s="463" t="s">
        <v>47</v>
      </c>
      <c r="M2629" s="463"/>
      <c r="N2629" s="463"/>
      <c r="O2629" s="462"/>
    </row>
    <row r="2630" hidden="1" customHeight="1" spans="1:15">
      <c r="A2630" s="446">
        <v>2479</v>
      </c>
      <c r="B2630" s="446" t="s">
        <v>346</v>
      </c>
      <c r="C2630" s="446" t="s">
        <v>700</v>
      </c>
      <c r="D2630" s="446" t="s">
        <v>701</v>
      </c>
      <c r="E2630" s="450" t="s">
        <v>2783</v>
      </c>
      <c r="F2630" s="449" t="s">
        <v>403</v>
      </c>
      <c r="G2630" s="450" t="s">
        <v>404</v>
      </c>
      <c r="H2630" s="450">
        <v>10</v>
      </c>
      <c r="I2630" s="450" t="s">
        <v>703</v>
      </c>
      <c r="J2630" s="459">
        <v>25</v>
      </c>
      <c r="K2630" s="460">
        <v>250</v>
      </c>
      <c r="L2630" s="463" t="s">
        <v>47</v>
      </c>
      <c r="M2630" s="463"/>
      <c r="N2630" s="463"/>
      <c r="O2630" s="462"/>
    </row>
    <row r="2631" hidden="1" customHeight="1" spans="1:15">
      <c r="A2631" s="446">
        <v>2480</v>
      </c>
      <c r="B2631" s="446" t="s">
        <v>346</v>
      </c>
      <c r="C2631" s="446" t="s">
        <v>700</v>
      </c>
      <c r="D2631" s="446" t="s">
        <v>701</v>
      </c>
      <c r="E2631" s="450" t="s">
        <v>2784</v>
      </c>
      <c r="F2631" s="449" t="s">
        <v>403</v>
      </c>
      <c r="G2631" s="450" t="s">
        <v>404</v>
      </c>
      <c r="H2631" s="450">
        <v>20</v>
      </c>
      <c r="I2631" s="450" t="s">
        <v>840</v>
      </c>
      <c r="J2631" s="459">
        <v>18</v>
      </c>
      <c r="K2631" s="460">
        <v>360</v>
      </c>
      <c r="L2631" s="463" t="s">
        <v>47</v>
      </c>
      <c r="M2631" s="463"/>
      <c r="N2631" s="463"/>
      <c r="O2631" s="462"/>
    </row>
    <row r="2632" hidden="1" customHeight="1" spans="1:15">
      <c r="A2632" s="446">
        <v>2481</v>
      </c>
      <c r="B2632" s="446" t="s">
        <v>346</v>
      </c>
      <c r="C2632" s="446" t="s">
        <v>700</v>
      </c>
      <c r="D2632" s="446" t="s">
        <v>701</v>
      </c>
      <c r="E2632" s="450" t="s">
        <v>2785</v>
      </c>
      <c r="F2632" s="449" t="s">
        <v>403</v>
      </c>
      <c r="G2632" s="450" t="s">
        <v>404</v>
      </c>
      <c r="H2632" s="450">
        <v>20</v>
      </c>
      <c r="I2632" s="450" t="s">
        <v>840</v>
      </c>
      <c r="J2632" s="459">
        <v>47.6</v>
      </c>
      <c r="K2632" s="460">
        <v>952</v>
      </c>
      <c r="L2632" s="463" t="s">
        <v>47</v>
      </c>
      <c r="M2632" s="463"/>
      <c r="N2632" s="463"/>
      <c r="O2632" s="462"/>
    </row>
    <row r="2633" hidden="1" customHeight="1" spans="1:15">
      <c r="A2633" s="446">
        <v>2482</v>
      </c>
      <c r="B2633" s="446" t="s">
        <v>346</v>
      </c>
      <c r="C2633" s="446" t="s">
        <v>700</v>
      </c>
      <c r="D2633" s="446" t="s">
        <v>701</v>
      </c>
      <c r="E2633" s="450" t="s">
        <v>2786</v>
      </c>
      <c r="F2633" s="449" t="s">
        <v>403</v>
      </c>
      <c r="G2633" s="450" t="s">
        <v>404</v>
      </c>
      <c r="H2633" s="450">
        <v>20</v>
      </c>
      <c r="I2633" s="450" t="s">
        <v>840</v>
      </c>
      <c r="J2633" s="459">
        <v>9</v>
      </c>
      <c r="K2633" s="460">
        <v>180</v>
      </c>
      <c r="L2633" s="463" t="s">
        <v>47</v>
      </c>
      <c r="M2633" s="463"/>
      <c r="N2633" s="463"/>
      <c r="O2633" s="462"/>
    </row>
    <row r="2634" hidden="1" customHeight="1" spans="1:15">
      <c r="A2634" s="446">
        <v>2483</v>
      </c>
      <c r="B2634" s="446" t="s">
        <v>346</v>
      </c>
      <c r="C2634" s="446" t="s">
        <v>700</v>
      </c>
      <c r="D2634" s="446" t="s">
        <v>701</v>
      </c>
      <c r="E2634" s="450" t="s">
        <v>2787</v>
      </c>
      <c r="F2634" s="449" t="s">
        <v>403</v>
      </c>
      <c r="G2634" s="450" t="s">
        <v>404</v>
      </c>
      <c r="H2634" s="450">
        <v>10</v>
      </c>
      <c r="I2634" s="450" t="s">
        <v>840</v>
      </c>
      <c r="J2634" s="459">
        <v>12</v>
      </c>
      <c r="K2634" s="460">
        <v>120</v>
      </c>
      <c r="L2634" s="463" t="s">
        <v>47</v>
      </c>
      <c r="M2634" s="463"/>
      <c r="N2634" s="463"/>
      <c r="O2634" s="462"/>
    </row>
    <row r="2635" hidden="1" customHeight="1" spans="1:15">
      <c r="A2635" s="446">
        <v>2484</v>
      </c>
      <c r="B2635" s="446" t="s">
        <v>346</v>
      </c>
      <c r="C2635" s="446" t="s">
        <v>700</v>
      </c>
      <c r="D2635" s="446" t="s">
        <v>701</v>
      </c>
      <c r="E2635" s="450" t="s">
        <v>2788</v>
      </c>
      <c r="F2635" s="449" t="s">
        <v>403</v>
      </c>
      <c r="G2635" s="450" t="s">
        <v>404</v>
      </c>
      <c r="H2635" s="450">
        <v>10</v>
      </c>
      <c r="I2635" s="450" t="s">
        <v>840</v>
      </c>
      <c r="J2635" s="459">
        <v>5</v>
      </c>
      <c r="K2635" s="460">
        <v>50</v>
      </c>
      <c r="L2635" s="463" t="s">
        <v>47</v>
      </c>
      <c r="M2635" s="463"/>
      <c r="N2635" s="463"/>
      <c r="O2635" s="462"/>
    </row>
    <row r="2636" hidden="1" customHeight="1" spans="1:15">
      <c r="A2636" s="446">
        <v>2485</v>
      </c>
      <c r="B2636" s="446" t="s">
        <v>346</v>
      </c>
      <c r="C2636" s="446" t="s">
        <v>700</v>
      </c>
      <c r="D2636" s="446" t="s">
        <v>701</v>
      </c>
      <c r="E2636" s="450" t="s">
        <v>2789</v>
      </c>
      <c r="F2636" s="449" t="s">
        <v>403</v>
      </c>
      <c r="G2636" s="450" t="s">
        <v>404</v>
      </c>
      <c r="H2636" s="450">
        <v>10</v>
      </c>
      <c r="I2636" s="450" t="s">
        <v>840</v>
      </c>
      <c r="J2636" s="459">
        <v>10</v>
      </c>
      <c r="K2636" s="460">
        <v>100</v>
      </c>
      <c r="L2636" s="463" t="s">
        <v>47</v>
      </c>
      <c r="M2636" s="463"/>
      <c r="N2636" s="463"/>
      <c r="O2636" s="462"/>
    </row>
    <row r="2637" hidden="1" customHeight="1" spans="1:15">
      <c r="A2637" s="446">
        <v>2486</v>
      </c>
      <c r="B2637" s="446" t="s">
        <v>346</v>
      </c>
      <c r="C2637" s="446" t="s">
        <v>700</v>
      </c>
      <c r="D2637" s="446" t="s">
        <v>701</v>
      </c>
      <c r="E2637" s="450" t="s">
        <v>2790</v>
      </c>
      <c r="F2637" s="449" t="s">
        <v>403</v>
      </c>
      <c r="G2637" s="450" t="s">
        <v>404</v>
      </c>
      <c r="H2637" s="450">
        <v>10</v>
      </c>
      <c r="I2637" s="450" t="s">
        <v>840</v>
      </c>
      <c r="J2637" s="459">
        <v>15</v>
      </c>
      <c r="K2637" s="460">
        <v>150</v>
      </c>
      <c r="L2637" s="463" t="s">
        <v>47</v>
      </c>
      <c r="M2637" s="463"/>
      <c r="N2637" s="463"/>
      <c r="O2637" s="462"/>
    </row>
    <row r="2638" hidden="1" customHeight="1" spans="1:15">
      <c r="A2638" s="446">
        <v>2487</v>
      </c>
      <c r="B2638" s="446" t="s">
        <v>346</v>
      </c>
      <c r="C2638" s="446" t="s">
        <v>700</v>
      </c>
      <c r="D2638" s="446" t="s">
        <v>701</v>
      </c>
      <c r="E2638" s="450" t="s">
        <v>2791</v>
      </c>
      <c r="F2638" s="449" t="s">
        <v>403</v>
      </c>
      <c r="G2638" s="450" t="s">
        <v>404</v>
      </c>
      <c r="H2638" s="450">
        <v>10</v>
      </c>
      <c r="I2638" s="450" t="s">
        <v>840</v>
      </c>
      <c r="J2638" s="459">
        <v>15.6</v>
      </c>
      <c r="K2638" s="460">
        <v>156</v>
      </c>
      <c r="L2638" s="463" t="s">
        <v>47</v>
      </c>
      <c r="M2638" s="463"/>
      <c r="N2638" s="463"/>
      <c r="O2638" s="462"/>
    </row>
    <row r="2639" hidden="1" customHeight="1" spans="1:15">
      <c r="A2639" s="446">
        <v>2488</v>
      </c>
      <c r="B2639" s="446" t="s">
        <v>346</v>
      </c>
      <c r="C2639" s="446" t="s">
        <v>700</v>
      </c>
      <c r="D2639" s="446" t="s">
        <v>701</v>
      </c>
      <c r="E2639" s="450" t="s">
        <v>2792</v>
      </c>
      <c r="F2639" s="449" t="s">
        <v>403</v>
      </c>
      <c r="G2639" s="450" t="s">
        <v>404</v>
      </c>
      <c r="H2639" s="450">
        <v>10</v>
      </c>
      <c r="I2639" s="450" t="s">
        <v>840</v>
      </c>
      <c r="J2639" s="459">
        <v>35</v>
      </c>
      <c r="K2639" s="460">
        <v>350</v>
      </c>
      <c r="L2639" s="463" t="s">
        <v>47</v>
      </c>
      <c r="M2639" s="463"/>
      <c r="N2639" s="463"/>
      <c r="O2639" s="462"/>
    </row>
    <row r="2640" hidden="1" customHeight="1" spans="1:15">
      <c r="A2640" s="446">
        <v>2489</v>
      </c>
      <c r="B2640" s="446" t="s">
        <v>346</v>
      </c>
      <c r="C2640" s="446" t="s">
        <v>700</v>
      </c>
      <c r="D2640" s="446" t="s">
        <v>701</v>
      </c>
      <c r="E2640" s="450" t="s">
        <v>2793</v>
      </c>
      <c r="F2640" s="449" t="s">
        <v>403</v>
      </c>
      <c r="G2640" s="450" t="s">
        <v>404</v>
      </c>
      <c r="H2640" s="450">
        <v>10</v>
      </c>
      <c r="I2640" s="450" t="s">
        <v>724</v>
      </c>
      <c r="J2640" s="459">
        <v>4.6</v>
      </c>
      <c r="K2640" s="460">
        <v>46</v>
      </c>
      <c r="L2640" s="463" t="s">
        <v>47</v>
      </c>
      <c r="M2640" s="463"/>
      <c r="N2640" s="463"/>
      <c r="O2640" s="462"/>
    </row>
    <row r="2641" hidden="1" customHeight="1" spans="1:15">
      <c r="A2641" s="446">
        <v>2490</v>
      </c>
      <c r="B2641" s="446" t="s">
        <v>346</v>
      </c>
      <c r="C2641" s="446" t="s">
        <v>700</v>
      </c>
      <c r="D2641" s="446" t="s">
        <v>701</v>
      </c>
      <c r="E2641" s="450" t="s">
        <v>2794</v>
      </c>
      <c r="F2641" s="449" t="s">
        <v>403</v>
      </c>
      <c r="G2641" s="450" t="s">
        <v>404</v>
      </c>
      <c r="H2641" s="450">
        <v>10</v>
      </c>
      <c r="I2641" s="450" t="s">
        <v>101</v>
      </c>
      <c r="J2641" s="459">
        <v>6.9</v>
      </c>
      <c r="K2641" s="460">
        <v>69</v>
      </c>
      <c r="L2641" s="463" t="s">
        <v>47</v>
      </c>
      <c r="M2641" s="463"/>
      <c r="N2641" s="463"/>
      <c r="O2641" s="462"/>
    </row>
    <row r="2642" hidden="1" customHeight="1" spans="1:15">
      <c r="A2642" s="446">
        <v>2491</v>
      </c>
      <c r="B2642" s="446" t="s">
        <v>346</v>
      </c>
      <c r="C2642" s="446" t="s">
        <v>700</v>
      </c>
      <c r="D2642" s="446" t="s">
        <v>701</v>
      </c>
      <c r="E2642" s="450" t="s">
        <v>2795</v>
      </c>
      <c r="F2642" s="449" t="s">
        <v>403</v>
      </c>
      <c r="G2642" s="450" t="s">
        <v>404</v>
      </c>
      <c r="H2642" s="450">
        <v>20</v>
      </c>
      <c r="I2642" s="450" t="s">
        <v>703</v>
      </c>
      <c r="J2642" s="459">
        <v>135</v>
      </c>
      <c r="K2642" s="460">
        <v>2700</v>
      </c>
      <c r="L2642" s="463" t="s">
        <v>47</v>
      </c>
      <c r="M2642" s="463"/>
      <c r="N2642" s="463"/>
      <c r="O2642" s="462"/>
    </row>
    <row r="2643" hidden="1" customHeight="1" spans="1:15">
      <c r="A2643" s="446">
        <v>2492</v>
      </c>
      <c r="B2643" s="446" t="s">
        <v>346</v>
      </c>
      <c r="C2643" s="446" t="s">
        <v>700</v>
      </c>
      <c r="D2643" s="446" t="s">
        <v>701</v>
      </c>
      <c r="E2643" s="450" t="s">
        <v>2796</v>
      </c>
      <c r="F2643" s="449" t="s">
        <v>403</v>
      </c>
      <c r="G2643" s="450" t="s">
        <v>404</v>
      </c>
      <c r="H2643" s="450">
        <v>10</v>
      </c>
      <c r="I2643" s="450" t="s">
        <v>711</v>
      </c>
      <c r="J2643" s="459">
        <v>7</v>
      </c>
      <c r="K2643" s="460">
        <v>70</v>
      </c>
      <c r="L2643" s="463" t="s">
        <v>47</v>
      </c>
      <c r="M2643" s="463"/>
      <c r="N2643" s="463"/>
      <c r="O2643" s="462"/>
    </row>
    <row r="2644" hidden="1" customHeight="1" spans="1:15">
      <c r="A2644" s="446">
        <v>2493</v>
      </c>
      <c r="B2644" s="446" t="s">
        <v>346</v>
      </c>
      <c r="C2644" s="446" t="s">
        <v>700</v>
      </c>
      <c r="D2644" s="446" t="s">
        <v>701</v>
      </c>
      <c r="E2644" s="450" t="s">
        <v>2797</v>
      </c>
      <c r="F2644" s="449" t="s">
        <v>403</v>
      </c>
      <c r="G2644" s="450" t="s">
        <v>404</v>
      </c>
      <c r="H2644" s="450">
        <v>10</v>
      </c>
      <c r="I2644" s="450" t="s">
        <v>703</v>
      </c>
      <c r="J2644" s="459">
        <v>85</v>
      </c>
      <c r="K2644" s="460">
        <v>850</v>
      </c>
      <c r="L2644" s="463" t="s">
        <v>47</v>
      </c>
      <c r="M2644" s="463"/>
      <c r="N2644" s="463"/>
      <c r="O2644" s="462"/>
    </row>
    <row r="2645" hidden="1" customHeight="1" spans="1:15">
      <c r="A2645" s="446">
        <v>2494</v>
      </c>
      <c r="B2645" s="446" t="s">
        <v>346</v>
      </c>
      <c r="C2645" s="446" t="s">
        <v>700</v>
      </c>
      <c r="D2645" s="446" t="s">
        <v>701</v>
      </c>
      <c r="E2645" s="450" t="s">
        <v>2798</v>
      </c>
      <c r="F2645" s="449" t="s">
        <v>403</v>
      </c>
      <c r="G2645" s="450" t="s">
        <v>404</v>
      </c>
      <c r="H2645" s="450">
        <v>2</v>
      </c>
      <c r="I2645" s="450" t="s">
        <v>1180</v>
      </c>
      <c r="J2645" s="459">
        <v>6000</v>
      </c>
      <c r="K2645" s="460">
        <v>12000</v>
      </c>
      <c r="L2645" s="463" t="s">
        <v>47</v>
      </c>
      <c r="M2645" s="463"/>
      <c r="N2645" s="463"/>
      <c r="O2645" s="462"/>
    </row>
    <row r="2646" hidden="1" customHeight="1" spans="1:15">
      <c r="A2646" s="446">
        <v>2495</v>
      </c>
      <c r="B2646" s="446" t="s">
        <v>346</v>
      </c>
      <c r="C2646" s="446" t="s">
        <v>700</v>
      </c>
      <c r="D2646" s="446" t="s">
        <v>701</v>
      </c>
      <c r="E2646" s="450" t="s">
        <v>2799</v>
      </c>
      <c r="F2646" s="449" t="s">
        <v>403</v>
      </c>
      <c r="G2646" s="450" t="s">
        <v>404</v>
      </c>
      <c r="H2646" s="450">
        <v>50</v>
      </c>
      <c r="I2646" s="450" t="s">
        <v>704</v>
      </c>
      <c r="J2646" s="459">
        <v>30</v>
      </c>
      <c r="K2646" s="460">
        <v>1500</v>
      </c>
      <c r="L2646" s="463" t="s">
        <v>47</v>
      </c>
      <c r="M2646" s="463"/>
      <c r="N2646" s="463"/>
      <c r="O2646" s="462"/>
    </row>
    <row r="2647" hidden="1" customHeight="1" spans="1:15">
      <c r="A2647" s="446">
        <v>2496</v>
      </c>
      <c r="B2647" s="446" t="s">
        <v>346</v>
      </c>
      <c r="C2647" s="446" t="s">
        <v>700</v>
      </c>
      <c r="D2647" s="446" t="s">
        <v>701</v>
      </c>
      <c r="E2647" s="450" t="s">
        <v>2800</v>
      </c>
      <c r="F2647" s="449" t="s">
        <v>403</v>
      </c>
      <c r="G2647" s="450" t="s">
        <v>404</v>
      </c>
      <c r="H2647" s="450">
        <v>10</v>
      </c>
      <c r="I2647" s="450" t="s">
        <v>2801</v>
      </c>
      <c r="J2647" s="459">
        <v>30</v>
      </c>
      <c r="K2647" s="460">
        <v>300</v>
      </c>
      <c r="L2647" s="463" t="s">
        <v>47</v>
      </c>
      <c r="M2647" s="463"/>
      <c r="N2647" s="463"/>
      <c r="O2647" s="462"/>
    </row>
    <row r="2648" hidden="1" customHeight="1" spans="1:15">
      <c r="A2648" s="446">
        <v>2497</v>
      </c>
      <c r="B2648" s="446" t="s">
        <v>346</v>
      </c>
      <c r="C2648" s="446" t="s">
        <v>700</v>
      </c>
      <c r="D2648" s="446" t="s">
        <v>701</v>
      </c>
      <c r="E2648" s="450" t="s">
        <v>2802</v>
      </c>
      <c r="F2648" s="449" t="s">
        <v>403</v>
      </c>
      <c r="G2648" s="450" t="s">
        <v>404</v>
      </c>
      <c r="H2648" s="450">
        <v>10</v>
      </c>
      <c r="I2648" s="450" t="s">
        <v>1180</v>
      </c>
      <c r="J2648" s="459">
        <v>39.6</v>
      </c>
      <c r="K2648" s="460">
        <v>396</v>
      </c>
      <c r="L2648" s="463" t="s">
        <v>47</v>
      </c>
      <c r="M2648" s="463"/>
      <c r="N2648" s="463"/>
      <c r="O2648" s="462"/>
    </row>
    <row r="2649" hidden="1" customHeight="1" spans="1:15">
      <c r="A2649" s="446">
        <v>2498</v>
      </c>
      <c r="B2649" s="446" t="s">
        <v>346</v>
      </c>
      <c r="C2649" s="446" t="s">
        <v>700</v>
      </c>
      <c r="D2649" s="446" t="s">
        <v>701</v>
      </c>
      <c r="E2649" s="450" t="s">
        <v>2803</v>
      </c>
      <c r="F2649" s="449" t="s">
        <v>403</v>
      </c>
      <c r="G2649" s="450" t="s">
        <v>404</v>
      </c>
      <c r="H2649" s="450">
        <v>20</v>
      </c>
      <c r="I2649" s="450" t="s">
        <v>1180</v>
      </c>
      <c r="J2649" s="459">
        <v>40</v>
      </c>
      <c r="K2649" s="460">
        <v>800</v>
      </c>
      <c r="L2649" s="463" t="s">
        <v>47</v>
      </c>
      <c r="M2649" s="463"/>
      <c r="N2649" s="463"/>
      <c r="O2649" s="462"/>
    </row>
    <row r="2650" hidden="1" customHeight="1" spans="1:15">
      <c r="A2650" s="446">
        <v>2499</v>
      </c>
      <c r="B2650" s="446" t="s">
        <v>346</v>
      </c>
      <c r="C2650" s="446" t="s">
        <v>700</v>
      </c>
      <c r="D2650" s="446" t="s">
        <v>701</v>
      </c>
      <c r="E2650" s="450" t="s">
        <v>2804</v>
      </c>
      <c r="F2650" s="449" t="s">
        <v>403</v>
      </c>
      <c r="G2650" s="450" t="s">
        <v>404</v>
      </c>
      <c r="H2650" s="450">
        <v>10</v>
      </c>
      <c r="I2650" s="450" t="s">
        <v>1180</v>
      </c>
      <c r="J2650" s="459">
        <v>180</v>
      </c>
      <c r="K2650" s="460">
        <v>1800</v>
      </c>
      <c r="L2650" s="463" t="s">
        <v>47</v>
      </c>
      <c r="M2650" s="463"/>
      <c r="N2650" s="463"/>
      <c r="O2650" s="462"/>
    </row>
    <row r="2651" hidden="1" customHeight="1" spans="1:15">
      <c r="A2651" s="446">
        <v>2500</v>
      </c>
      <c r="B2651" s="446" t="s">
        <v>346</v>
      </c>
      <c r="C2651" s="446" t="s">
        <v>700</v>
      </c>
      <c r="D2651" s="446" t="s">
        <v>701</v>
      </c>
      <c r="E2651" s="450" t="s">
        <v>2805</v>
      </c>
      <c r="F2651" s="449" t="s">
        <v>403</v>
      </c>
      <c r="G2651" s="450" t="s">
        <v>404</v>
      </c>
      <c r="H2651" s="450">
        <v>10</v>
      </c>
      <c r="I2651" s="450" t="s">
        <v>1180</v>
      </c>
      <c r="J2651" s="459">
        <v>11.5</v>
      </c>
      <c r="K2651" s="460">
        <v>115</v>
      </c>
      <c r="L2651" s="463" t="s">
        <v>47</v>
      </c>
      <c r="M2651" s="463"/>
      <c r="N2651" s="463"/>
      <c r="O2651" s="462"/>
    </row>
    <row r="2652" hidden="1" customHeight="1" spans="1:15">
      <c r="A2652" s="446">
        <v>2501</v>
      </c>
      <c r="B2652" s="446" t="s">
        <v>346</v>
      </c>
      <c r="C2652" s="446" t="s">
        <v>700</v>
      </c>
      <c r="D2652" s="446" t="s">
        <v>701</v>
      </c>
      <c r="E2652" s="450" t="s">
        <v>2806</v>
      </c>
      <c r="F2652" s="449" t="s">
        <v>403</v>
      </c>
      <c r="G2652" s="450" t="s">
        <v>404</v>
      </c>
      <c r="H2652" s="450">
        <v>20</v>
      </c>
      <c r="I2652" s="450" t="s">
        <v>1180</v>
      </c>
      <c r="J2652" s="459">
        <v>1160</v>
      </c>
      <c r="K2652" s="460">
        <v>23200</v>
      </c>
      <c r="L2652" s="463" t="s">
        <v>47</v>
      </c>
      <c r="M2652" s="463"/>
      <c r="N2652" s="463"/>
      <c r="O2652" s="462"/>
    </row>
    <row r="2653" hidden="1" customHeight="1" spans="1:15">
      <c r="A2653" s="446">
        <v>2502</v>
      </c>
      <c r="B2653" s="446" t="s">
        <v>346</v>
      </c>
      <c r="C2653" s="446" t="s">
        <v>700</v>
      </c>
      <c r="D2653" s="446" t="s">
        <v>701</v>
      </c>
      <c r="E2653" s="450" t="s">
        <v>2807</v>
      </c>
      <c r="F2653" s="449" t="s">
        <v>403</v>
      </c>
      <c r="G2653" s="450" t="s">
        <v>404</v>
      </c>
      <c r="H2653" s="450">
        <v>20</v>
      </c>
      <c r="I2653" s="450" t="s">
        <v>1180</v>
      </c>
      <c r="J2653" s="459">
        <v>100.8</v>
      </c>
      <c r="K2653" s="460">
        <v>2016</v>
      </c>
      <c r="L2653" s="463" t="s">
        <v>47</v>
      </c>
      <c r="M2653" s="463"/>
      <c r="N2653" s="463"/>
      <c r="O2653" s="462"/>
    </row>
    <row r="2654" hidden="1" customHeight="1" spans="1:15">
      <c r="A2654" s="446">
        <v>2503</v>
      </c>
      <c r="B2654" s="446" t="s">
        <v>346</v>
      </c>
      <c r="C2654" s="446" t="s">
        <v>700</v>
      </c>
      <c r="D2654" s="446" t="s">
        <v>701</v>
      </c>
      <c r="E2654" s="450" t="s">
        <v>2808</v>
      </c>
      <c r="F2654" s="449" t="s">
        <v>403</v>
      </c>
      <c r="G2654" s="450" t="s">
        <v>404</v>
      </c>
      <c r="H2654" s="450">
        <v>20</v>
      </c>
      <c r="I2654" s="450" t="s">
        <v>863</v>
      </c>
      <c r="J2654" s="459">
        <v>18</v>
      </c>
      <c r="K2654" s="460">
        <v>360</v>
      </c>
      <c r="L2654" s="463" t="s">
        <v>47</v>
      </c>
      <c r="M2654" s="463"/>
      <c r="N2654" s="463"/>
      <c r="O2654" s="462"/>
    </row>
    <row r="2655" hidden="1" customHeight="1" spans="1:15">
      <c r="A2655" s="446">
        <v>2504</v>
      </c>
      <c r="B2655" s="446" t="s">
        <v>346</v>
      </c>
      <c r="C2655" s="446" t="s">
        <v>700</v>
      </c>
      <c r="D2655" s="446" t="s">
        <v>701</v>
      </c>
      <c r="E2655" s="450" t="s">
        <v>2809</v>
      </c>
      <c r="F2655" s="449" t="s">
        <v>403</v>
      </c>
      <c r="G2655" s="450" t="s">
        <v>404</v>
      </c>
      <c r="H2655" s="450">
        <v>10</v>
      </c>
      <c r="I2655" s="450" t="s">
        <v>1180</v>
      </c>
      <c r="J2655" s="459">
        <v>60</v>
      </c>
      <c r="K2655" s="460">
        <v>600</v>
      </c>
      <c r="L2655" s="463" t="s">
        <v>47</v>
      </c>
      <c r="M2655" s="463"/>
      <c r="N2655" s="463"/>
      <c r="O2655" s="462"/>
    </row>
    <row r="2656" hidden="1" customHeight="1" spans="1:15">
      <c r="A2656" s="446">
        <v>2505</v>
      </c>
      <c r="B2656" s="446" t="s">
        <v>346</v>
      </c>
      <c r="C2656" s="446" t="s">
        <v>700</v>
      </c>
      <c r="D2656" s="446" t="s">
        <v>701</v>
      </c>
      <c r="E2656" s="450" t="s">
        <v>2810</v>
      </c>
      <c r="F2656" s="449" t="s">
        <v>403</v>
      </c>
      <c r="G2656" s="450" t="s">
        <v>404</v>
      </c>
      <c r="H2656" s="450">
        <v>10</v>
      </c>
      <c r="I2656" s="450" t="s">
        <v>1180</v>
      </c>
      <c r="J2656" s="459">
        <v>55</v>
      </c>
      <c r="K2656" s="460">
        <v>550</v>
      </c>
      <c r="L2656" s="463" t="s">
        <v>47</v>
      </c>
      <c r="M2656" s="463"/>
      <c r="N2656" s="463"/>
      <c r="O2656" s="462"/>
    </row>
    <row r="2657" hidden="1" customHeight="1" spans="1:15">
      <c r="A2657" s="446">
        <v>2506</v>
      </c>
      <c r="B2657" s="446" t="s">
        <v>346</v>
      </c>
      <c r="C2657" s="446" t="s">
        <v>700</v>
      </c>
      <c r="D2657" s="446" t="s">
        <v>701</v>
      </c>
      <c r="E2657" s="450" t="s">
        <v>2811</v>
      </c>
      <c r="F2657" s="449" t="s">
        <v>403</v>
      </c>
      <c r="G2657" s="450" t="s">
        <v>404</v>
      </c>
      <c r="H2657" s="450">
        <v>10</v>
      </c>
      <c r="I2657" s="450" t="s">
        <v>1180</v>
      </c>
      <c r="J2657" s="459">
        <v>64.8</v>
      </c>
      <c r="K2657" s="460">
        <v>648</v>
      </c>
      <c r="L2657" s="463" t="s">
        <v>47</v>
      </c>
      <c r="M2657" s="463"/>
      <c r="N2657" s="463"/>
      <c r="O2657" s="462"/>
    </row>
    <row r="2658" hidden="1" customHeight="1" spans="1:15">
      <c r="A2658" s="446">
        <v>2507</v>
      </c>
      <c r="B2658" s="446" t="s">
        <v>346</v>
      </c>
      <c r="C2658" s="446" t="s">
        <v>700</v>
      </c>
      <c r="D2658" s="446" t="s">
        <v>701</v>
      </c>
      <c r="E2658" s="450" t="s">
        <v>2812</v>
      </c>
      <c r="F2658" s="449" t="s">
        <v>403</v>
      </c>
      <c r="G2658" s="450" t="s">
        <v>404</v>
      </c>
      <c r="H2658" s="450">
        <v>20</v>
      </c>
      <c r="I2658" s="450" t="s">
        <v>1180</v>
      </c>
      <c r="J2658" s="459">
        <v>86.4</v>
      </c>
      <c r="K2658" s="460">
        <v>1728</v>
      </c>
      <c r="L2658" s="463" t="s">
        <v>47</v>
      </c>
      <c r="M2658" s="463"/>
      <c r="N2658" s="463"/>
      <c r="O2658" s="462"/>
    </row>
    <row r="2659" hidden="1" customHeight="1" spans="1:15">
      <c r="A2659" s="446">
        <v>2508</v>
      </c>
      <c r="B2659" s="446" t="s">
        <v>346</v>
      </c>
      <c r="C2659" s="446" t="s">
        <v>700</v>
      </c>
      <c r="D2659" s="446" t="s">
        <v>701</v>
      </c>
      <c r="E2659" s="450" t="s">
        <v>2813</v>
      </c>
      <c r="F2659" s="449" t="s">
        <v>403</v>
      </c>
      <c r="G2659" s="450" t="s">
        <v>404</v>
      </c>
      <c r="H2659" s="450">
        <v>20</v>
      </c>
      <c r="I2659" s="450" t="s">
        <v>1180</v>
      </c>
      <c r="J2659" s="459">
        <v>55</v>
      </c>
      <c r="K2659" s="460">
        <v>1100</v>
      </c>
      <c r="L2659" s="463" t="s">
        <v>47</v>
      </c>
      <c r="M2659" s="463"/>
      <c r="N2659" s="463"/>
      <c r="O2659" s="462"/>
    </row>
    <row r="2660" hidden="1" customHeight="1" spans="1:15">
      <c r="A2660" s="446">
        <v>2509</v>
      </c>
      <c r="B2660" s="446" t="s">
        <v>346</v>
      </c>
      <c r="C2660" s="446" t="s">
        <v>700</v>
      </c>
      <c r="D2660" s="446" t="s">
        <v>701</v>
      </c>
      <c r="E2660" s="450" t="s">
        <v>2814</v>
      </c>
      <c r="F2660" s="449" t="s">
        <v>403</v>
      </c>
      <c r="G2660" s="450" t="s">
        <v>404</v>
      </c>
      <c r="H2660" s="450">
        <v>25</v>
      </c>
      <c r="I2660" s="450" t="s">
        <v>1180</v>
      </c>
      <c r="J2660" s="459">
        <v>48</v>
      </c>
      <c r="K2660" s="460">
        <v>1200</v>
      </c>
      <c r="L2660" s="463" t="s">
        <v>47</v>
      </c>
      <c r="M2660" s="463"/>
      <c r="N2660" s="463"/>
      <c r="O2660" s="462"/>
    </row>
    <row r="2661" hidden="1" customHeight="1" spans="1:15">
      <c r="A2661" s="446">
        <v>2510</v>
      </c>
      <c r="B2661" s="446" t="s">
        <v>346</v>
      </c>
      <c r="C2661" s="446" t="s">
        <v>700</v>
      </c>
      <c r="D2661" s="446" t="s">
        <v>701</v>
      </c>
      <c r="E2661" s="450" t="s">
        <v>2815</v>
      </c>
      <c r="F2661" s="449" t="s">
        <v>403</v>
      </c>
      <c r="G2661" s="450" t="s">
        <v>404</v>
      </c>
      <c r="H2661" s="450">
        <v>25</v>
      </c>
      <c r="I2661" s="450" t="s">
        <v>1180</v>
      </c>
      <c r="J2661" s="459">
        <v>35</v>
      </c>
      <c r="K2661" s="460">
        <v>875</v>
      </c>
      <c r="L2661" s="463" t="s">
        <v>47</v>
      </c>
      <c r="M2661" s="463"/>
      <c r="N2661" s="463"/>
      <c r="O2661" s="462"/>
    </row>
    <row r="2662" hidden="1" customHeight="1" spans="1:15">
      <c r="A2662" s="446">
        <v>2511</v>
      </c>
      <c r="B2662" s="446" t="s">
        <v>346</v>
      </c>
      <c r="C2662" s="446" t="s">
        <v>700</v>
      </c>
      <c r="D2662" s="446" t="s">
        <v>701</v>
      </c>
      <c r="E2662" s="450" t="s">
        <v>2816</v>
      </c>
      <c r="F2662" s="449" t="s">
        <v>403</v>
      </c>
      <c r="G2662" s="450" t="s">
        <v>404</v>
      </c>
      <c r="H2662" s="450">
        <v>15</v>
      </c>
      <c r="I2662" s="450" t="s">
        <v>1180</v>
      </c>
      <c r="J2662" s="459">
        <v>220</v>
      </c>
      <c r="K2662" s="460">
        <v>3300</v>
      </c>
      <c r="L2662" s="463" t="s">
        <v>47</v>
      </c>
      <c r="M2662" s="463"/>
      <c r="N2662" s="463"/>
      <c r="O2662" s="462"/>
    </row>
    <row r="2663" hidden="1" customHeight="1" spans="1:15">
      <c r="A2663" s="446">
        <v>2512</v>
      </c>
      <c r="B2663" s="446" t="s">
        <v>346</v>
      </c>
      <c r="C2663" s="446" t="s">
        <v>700</v>
      </c>
      <c r="D2663" s="446" t="s">
        <v>701</v>
      </c>
      <c r="E2663" s="450" t="s">
        <v>2817</v>
      </c>
      <c r="F2663" s="449" t="s">
        <v>403</v>
      </c>
      <c r="G2663" s="450" t="s">
        <v>404</v>
      </c>
      <c r="H2663" s="450">
        <v>10</v>
      </c>
      <c r="I2663" s="450" t="s">
        <v>1180</v>
      </c>
      <c r="J2663" s="459">
        <v>72</v>
      </c>
      <c r="K2663" s="460">
        <v>720</v>
      </c>
      <c r="L2663" s="463" t="s">
        <v>47</v>
      </c>
      <c r="M2663" s="463"/>
      <c r="N2663" s="463"/>
      <c r="O2663" s="462"/>
    </row>
    <row r="2664" hidden="1" customHeight="1" spans="1:15">
      <c r="A2664" s="446">
        <v>2513</v>
      </c>
      <c r="B2664" s="446" t="s">
        <v>346</v>
      </c>
      <c r="C2664" s="446" t="s">
        <v>700</v>
      </c>
      <c r="D2664" s="446" t="s">
        <v>701</v>
      </c>
      <c r="E2664" s="450" t="s">
        <v>2818</v>
      </c>
      <c r="F2664" s="449" t="s">
        <v>403</v>
      </c>
      <c r="G2664" s="450" t="s">
        <v>404</v>
      </c>
      <c r="H2664" s="450">
        <v>20</v>
      </c>
      <c r="I2664" s="450" t="s">
        <v>704</v>
      </c>
      <c r="J2664" s="459">
        <v>6</v>
      </c>
      <c r="K2664" s="460">
        <v>120</v>
      </c>
      <c r="L2664" s="463" t="s">
        <v>47</v>
      </c>
      <c r="M2664" s="463"/>
      <c r="N2664" s="463"/>
      <c r="O2664" s="462"/>
    </row>
    <row r="2665" hidden="1" customHeight="1" spans="1:15">
      <c r="A2665" s="446">
        <v>2514</v>
      </c>
      <c r="B2665" s="446" t="s">
        <v>346</v>
      </c>
      <c r="C2665" s="446" t="s">
        <v>700</v>
      </c>
      <c r="D2665" s="446" t="s">
        <v>701</v>
      </c>
      <c r="E2665" s="450" t="s">
        <v>2819</v>
      </c>
      <c r="F2665" s="449" t="s">
        <v>403</v>
      </c>
      <c r="G2665" s="450" t="s">
        <v>404</v>
      </c>
      <c r="H2665" s="450">
        <v>10</v>
      </c>
      <c r="I2665" s="450" t="s">
        <v>1180</v>
      </c>
      <c r="J2665" s="459">
        <v>110</v>
      </c>
      <c r="K2665" s="460">
        <v>1100</v>
      </c>
      <c r="L2665" s="463" t="s">
        <v>47</v>
      </c>
      <c r="M2665" s="463"/>
      <c r="N2665" s="463"/>
      <c r="O2665" s="462"/>
    </row>
    <row r="2666" hidden="1" customHeight="1" spans="1:15">
      <c r="A2666" s="446">
        <v>2515</v>
      </c>
      <c r="B2666" s="446" t="s">
        <v>346</v>
      </c>
      <c r="C2666" s="446" t="s">
        <v>700</v>
      </c>
      <c r="D2666" s="446" t="s">
        <v>701</v>
      </c>
      <c r="E2666" s="450" t="s">
        <v>2820</v>
      </c>
      <c r="F2666" s="449" t="s">
        <v>403</v>
      </c>
      <c r="G2666" s="450" t="s">
        <v>404</v>
      </c>
      <c r="H2666" s="450">
        <v>20</v>
      </c>
      <c r="I2666" s="450" t="s">
        <v>1180</v>
      </c>
      <c r="J2666" s="459">
        <v>78</v>
      </c>
      <c r="K2666" s="460">
        <v>1560</v>
      </c>
      <c r="L2666" s="463" t="s">
        <v>47</v>
      </c>
      <c r="M2666" s="463"/>
      <c r="N2666" s="463"/>
      <c r="O2666" s="462"/>
    </row>
    <row r="2667" hidden="1" customHeight="1" spans="1:15">
      <c r="A2667" s="446">
        <v>2516</v>
      </c>
      <c r="B2667" s="446" t="s">
        <v>346</v>
      </c>
      <c r="C2667" s="446" t="s">
        <v>700</v>
      </c>
      <c r="D2667" s="446" t="s">
        <v>701</v>
      </c>
      <c r="E2667" s="450" t="s">
        <v>2821</v>
      </c>
      <c r="F2667" s="449" t="s">
        <v>403</v>
      </c>
      <c r="G2667" s="450" t="s">
        <v>404</v>
      </c>
      <c r="H2667" s="450">
        <v>10</v>
      </c>
      <c r="I2667" s="450" t="s">
        <v>1180</v>
      </c>
      <c r="J2667" s="459">
        <v>54</v>
      </c>
      <c r="K2667" s="460">
        <v>540</v>
      </c>
      <c r="L2667" s="463" t="s">
        <v>47</v>
      </c>
      <c r="M2667" s="463"/>
      <c r="N2667" s="463"/>
      <c r="O2667" s="462"/>
    </row>
    <row r="2668" hidden="1" customHeight="1" spans="1:15">
      <c r="A2668" s="446">
        <v>2517</v>
      </c>
      <c r="B2668" s="446" t="s">
        <v>346</v>
      </c>
      <c r="C2668" s="446" t="s">
        <v>700</v>
      </c>
      <c r="D2668" s="446" t="s">
        <v>701</v>
      </c>
      <c r="E2668" s="450" t="s">
        <v>2822</v>
      </c>
      <c r="F2668" s="449" t="s">
        <v>403</v>
      </c>
      <c r="G2668" s="450" t="s">
        <v>404</v>
      </c>
      <c r="H2668" s="450">
        <v>10</v>
      </c>
      <c r="I2668" s="450" t="s">
        <v>1180</v>
      </c>
      <c r="J2668" s="459">
        <v>44</v>
      </c>
      <c r="K2668" s="460">
        <v>440</v>
      </c>
      <c r="L2668" s="463" t="s">
        <v>47</v>
      </c>
      <c r="M2668" s="463"/>
      <c r="N2668" s="463"/>
      <c r="O2668" s="462"/>
    </row>
    <row r="2669" hidden="1" customHeight="1" spans="1:15">
      <c r="A2669" s="446">
        <v>2518</v>
      </c>
      <c r="B2669" s="446" t="s">
        <v>346</v>
      </c>
      <c r="C2669" s="446" t="s">
        <v>700</v>
      </c>
      <c r="D2669" s="446" t="s">
        <v>701</v>
      </c>
      <c r="E2669" s="450" t="s">
        <v>2823</v>
      </c>
      <c r="F2669" s="449" t="s">
        <v>403</v>
      </c>
      <c r="G2669" s="450" t="s">
        <v>404</v>
      </c>
      <c r="H2669" s="450">
        <v>20</v>
      </c>
      <c r="I2669" s="450" t="s">
        <v>1180</v>
      </c>
      <c r="J2669" s="459">
        <v>28.8</v>
      </c>
      <c r="K2669" s="460">
        <v>576</v>
      </c>
      <c r="L2669" s="463" t="s">
        <v>47</v>
      </c>
      <c r="M2669" s="463"/>
      <c r="N2669" s="463"/>
      <c r="O2669" s="462"/>
    </row>
    <row r="2670" hidden="1" customHeight="1" spans="1:15">
      <c r="A2670" s="446">
        <v>2519</v>
      </c>
      <c r="B2670" s="446" t="s">
        <v>346</v>
      </c>
      <c r="C2670" s="446" t="s">
        <v>700</v>
      </c>
      <c r="D2670" s="446" t="s">
        <v>701</v>
      </c>
      <c r="E2670" s="450" t="s">
        <v>2824</v>
      </c>
      <c r="F2670" s="449" t="s">
        <v>403</v>
      </c>
      <c r="G2670" s="450" t="s">
        <v>404</v>
      </c>
      <c r="H2670" s="450">
        <v>25</v>
      </c>
      <c r="I2670" s="450" t="s">
        <v>1180</v>
      </c>
      <c r="J2670" s="459">
        <v>2000</v>
      </c>
      <c r="K2670" s="460">
        <v>50000</v>
      </c>
      <c r="L2670" s="463" t="s">
        <v>47</v>
      </c>
      <c r="M2670" s="463"/>
      <c r="N2670" s="463"/>
      <c r="O2670" s="462"/>
    </row>
    <row r="2671" hidden="1" customHeight="1" spans="1:15">
      <c r="A2671" s="446">
        <v>2520</v>
      </c>
      <c r="B2671" s="446" t="s">
        <v>346</v>
      </c>
      <c r="C2671" s="446" t="s">
        <v>700</v>
      </c>
      <c r="D2671" s="446" t="s">
        <v>701</v>
      </c>
      <c r="E2671" s="450" t="s">
        <v>2825</v>
      </c>
      <c r="F2671" s="449" t="s">
        <v>403</v>
      </c>
      <c r="G2671" s="450" t="s">
        <v>404</v>
      </c>
      <c r="H2671" s="450">
        <v>25</v>
      </c>
      <c r="I2671" s="450" t="s">
        <v>1180</v>
      </c>
      <c r="J2671" s="459">
        <v>64</v>
      </c>
      <c r="K2671" s="460">
        <v>1600</v>
      </c>
      <c r="L2671" s="463" t="s">
        <v>47</v>
      </c>
      <c r="M2671" s="463"/>
      <c r="N2671" s="463"/>
      <c r="O2671" s="462"/>
    </row>
    <row r="2672" hidden="1" customHeight="1" spans="1:15">
      <c r="A2672" s="446">
        <v>2521</v>
      </c>
      <c r="B2672" s="446" t="s">
        <v>346</v>
      </c>
      <c r="C2672" s="446" t="s">
        <v>700</v>
      </c>
      <c r="D2672" s="446" t="s">
        <v>701</v>
      </c>
      <c r="E2672" s="450" t="s">
        <v>2826</v>
      </c>
      <c r="F2672" s="449" t="s">
        <v>403</v>
      </c>
      <c r="G2672" s="450" t="s">
        <v>404</v>
      </c>
      <c r="H2672" s="450">
        <v>25</v>
      </c>
      <c r="I2672" s="450" t="s">
        <v>1180</v>
      </c>
      <c r="J2672" s="459">
        <v>140</v>
      </c>
      <c r="K2672" s="460">
        <v>3500</v>
      </c>
      <c r="L2672" s="463" t="s">
        <v>47</v>
      </c>
      <c r="M2672" s="463"/>
      <c r="N2672" s="463"/>
      <c r="O2672" s="462"/>
    </row>
    <row r="2673" hidden="1" customHeight="1" spans="1:15">
      <c r="A2673" s="446">
        <v>2522</v>
      </c>
      <c r="B2673" s="446" t="s">
        <v>346</v>
      </c>
      <c r="C2673" s="446" t="s">
        <v>700</v>
      </c>
      <c r="D2673" s="446" t="s">
        <v>701</v>
      </c>
      <c r="E2673" s="450" t="s">
        <v>2827</v>
      </c>
      <c r="F2673" s="449" t="s">
        <v>403</v>
      </c>
      <c r="G2673" s="450" t="s">
        <v>404</v>
      </c>
      <c r="H2673" s="450">
        <v>25</v>
      </c>
      <c r="I2673" s="450" t="s">
        <v>1180</v>
      </c>
      <c r="J2673" s="459">
        <v>75</v>
      </c>
      <c r="K2673" s="460">
        <v>1875</v>
      </c>
      <c r="L2673" s="463" t="s">
        <v>47</v>
      </c>
      <c r="M2673" s="463"/>
      <c r="N2673" s="463"/>
      <c r="O2673" s="462"/>
    </row>
    <row r="2674" hidden="1" customHeight="1" spans="1:15">
      <c r="A2674" s="446">
        <v>2523</v>
      </c>
      <c r="B2674" s="446" t="s">
        <v>346</v>
      </c>
      <c r="C2674" s="446" t="s">
        <v>700</v>
      </c>
      <c r="D2674" s="446" t="s">
        <v>701</v>
      </c>
      <c r="E2674" s="450" t="s">
        <v>2828</v>
      </c>
      <c r="F2674" s="449" t="s">
        <v>403</v>
      </c>
      <c r="G2674" s="450" t="s">
        <v>404</v>
      </c>
      <c r="H2674" s="450">
        <v>25</v>
      </c>
      <c r="I2674" s="450" t="s">
        <v>1180</v>
      </c>
      <c r="J2674" s="459">
        <v>60</v>
      </c>
      <c r="K2674" s="460">
        <v>1500</v>
      </c>
      <c r="L2674" s="463" t="s">
        <v>47</v>
      </c>
      <c r="M2674" s="463"/>
      <c r="N2674" s="463"/>
      <c r="O2674" s="462"/>
    </row>
    <row r="2675" hidden="1" customHeight="1" spans="1:15">
      <c r="A2675" s="446">
        <v>2524</v>
      </c>
      <c r="B2675" s="446" t="s">
        <v>346</v>
      </c>
      <c r="C2675" s="446" t="s">
        <v>700</v>
      </c>
      <c r="D2675" s="446" t="s">
        <v>701</v>
      </c>
      <c r="E2675" s="450" t="s">
        <v>2829</v>
      </c>
      <c r="F2675" s="449" t="s">
        <v>403</v>
      </c>
      <c r="G2675" s="450" t="s">
        <v>404</v>
      </c>
      <c r="H2675" s="450">
        <v>25</v>
      </c>
      <c r="I2675" s="450" t="s">
        <v>704</v>
      </c>
      <c r="J2675" s="459">
        <v>90</v>
      </c>
      <c r="K2675" s="460">
        <v>2250</v>
      </c>
      <c r="L2675" s="463" t="s">
        <v>47</v>
      </c>
      <c r="M2675" s="463"/>
      <c r="N2675" s="463"/>
      <c r="O2675" s="462"/>
    </row>
    <row r="2676" hidden="1" customHeight="1" spans="1:15">
      <c r="A2676" s="446">
        <v>2525</v>
      </c>
      <c r="B2676" s="446" t="s">
        <v>346</v>
      </c>
      <c r="C2676" s="446" t="s">
        <v>700</v>
      </c>
      <c r="D2676" s="446" t="s">
        <v>701</v>
      </c>
      <c r="E2676" s="450" t="s">
        <v>2830</v>
      </c>
      <c r="F2676" s="449" t="s">
        <v>403</v>
      </c>
      <c r="G2676" s="450" t="s">
        <v>404</v>
      </c>
      <c r="H2676" s="450">
        <v>25</v>
      </c>
      <c r="I2676" s="450" t="s">
        <v>1180</v>
      </c>
      <c r="J2676" s="459">
        <v>40</v>
      </c>
      <c r="K2676" s="460">
        <v>1000</v>
      </c>
      <c r="L2676" s="463" t="s">
        <v>47</v>
      </c>
      <c r="M2676" s="463"/>
      <c r="N2676" s="463"/>
      <c r="O2676" s="462"/>
    </row>
    <row r="2677" hidden="1" customHeight="1" spans="1:15">
      <c r="A2677" s="446">
        <v>2526</v>
      </c>
      <c r="B2677" s="446" t="s">
        <v>346</v>
      </c>
      <c r="C2677" s="446" t="s">
        <v>700</v>
      </c>
      <c r="D2677" s="446" t="s">
        <v>701</v>
      </c>
      <c r="E2677" s="450" t="s">
        <v>2831</v>
      </c>
      <c r="F2677" s="449" t="s">
        <v>403</v>
      </c>
      <c r="G2677" s="450" t="s">
        <v>404</v>
      </c>
      <c r="H2677" s="450">
        <v>30</v>
      </c>
      <c r="I2677" s="450" t="s">
        <v>711</v>
      </c>
      <c r="J2677" s="459">
        <v>10</v>
      </c>
      <c r="K2677" s="460">
        <v>300</v>
      </c>
      <c r="L2677" s="463" t="s">
        <v>47</v>
      </c>
      <c r="M2677" s="463"/>
      <c r="N2677" s="463"/>
      <c r="O2677" s="462"/>
    </row>
    <row r="2678" hidden="1" customHeight="1" spans="1:15">
      <c r="A2678" s="446">
        <v>2527</v>
      </c>
      <c r="B2678" s="446" t="s">
        <v>346</v>
      </c>
      <c r="C2678" s="446" t="s">
        <v>700</v>
      </c>
      <c r="D2678" s="446" t="s">
        <v>701</v>
      </c>
      <c r="E2678" s="450" t="s">
        <v>2832</v>
      </c>
      <c r="F2678" s="449" t="s">
        <v>403</v>
      </c>
      <c r="G2678" s="450" t="s">
        <v>404</v>
      </c>
      <c r="H2678" s="450">
        <v>30</v>
      </c>
      <c r="I2678" s="450" t="s">
        <v>1180</v>
      </c>
      <c r="J2678" s="459">
        <v>60</v>
      </c>
      <c r="K2678" s="460">
        <v>1800</v>
      </c>
      <c r="L2678" s="463" t="s">
        <v>47</v>
      </c>
      <c r="M2678" s="463"/>
      <c r="N2678" s="463"/>
      <c r="O2678" s="462"/>
    </row>
    <row r="2679" hidden="1" customHeight="1" spans="1:15">
      <c r="A2679" s="446">
        <v>2528</v>
      </c>
      <c r="B2679" s="446" t="s">
        <v>346</v>
      </c>
      <c r="C2679" s="446" t="s">
        <v>700</v>
      </c>
      <c r="D2679" s="446" t="s">
        <v>701</v>
      </c>
      <c r="E2679" s="450" t="s">
        <v>2833</v>
      </c>
      <c r="F2679" s="449" t="s">
        <v>403</v>
      </c>
      <c r="G2679" s="450" t="s">
        <v>404</v>
      </c>
      <c r="H2679" s="450">
        <v>30</v>
      </c>
      <c r="I2679" s="450" t="s">
        <v>1180</v>
      </c>
      <c r="J2679" s="459">
        <v>122.4</v>
      </c>
      <c r="K2679" s="460">
        <v>3672</v>
      </c>
      <c r="L2679" s="463" t="s">
        <v>47</v>
      </c>
      <c r="M2679" s="463"/>
      <c r="N2679" s="463"/>
      <c r="O2679" s="462"/>
    </row>
    <row r="2680" hidden="1" customHeight="1" spans="1:15">
      <c r="A2680" s="446">
        <v>2529</v>
      </c>
      <c r="B2680" s="446" t="s">
        <v>346</v>
      </c>
      <c r="C2680" s="446" t="s">
        <v>700</v>
      </c>
      <c r="D2680" s="446" t="s">
        <v>701</v>
      </c>
      <c r="E2680" s="450" t="s">
        <v>2834</v>
      </c>
      <c r="F2680" s="449" t="s">
        <v>403</v>
      </c>
      <c r="G2680" s="450" t="s">
        <v>404</v>
      </c>
      <c r="H2680" s="450">
        <v>30</v>
      </c>
      <c r="I2680" s="450" t="s">
        <v>1180</v>
      </c>
      <c r="J2680" s="459">
        <v>48</v>
      </c>
      <c r="K2680" s="460">
        <v>1440</v>
      </c>
      <c r="L2680" s="463" t="s">
        <v>47</v>
      </c>
      <c r="M2680" s="463"/>
      <c r="N2680" s="463"/>
      <c r="O2680" s="462"/>
    </row>
    <row r="2681" hidden="1" customHeight="1" spans="1:15">
      <c r="A2681" s="446">
        <v>2530</v>
      </c>
      <c r="B2681" s="446" t="s">
        <v>346</v>
      </c>
      <c r="C2681" s="446" t="s">
        <v>700</v>
      </c>
      <c r="D2681" s="446" t="s">
        <v>701</v>
      </c>
      <c r="E2681" s="450" t="s">
        <v>2835</v>
      </c>
      <c r="F2681" s="449" t="s">
        <v>403</v>
      </c>
      <c r="G2681" s="450" t="s">
        <v>404</v>
      </c>
      <c r="H2681" s="450">
        <v>30</v>
      </c>
      <c r="I2681" s="450" t="s">
        <v>1180</v>
      </c>
      <c r="J2681" s="459">
        <v>64</v>
      </c>
      <c r="K2681" s="460">
        <v>1920</v>
      </c>
      <c r="L2681" s="463" t="s">
        <v>47</v>
      </c>
      <c r="M2681" s="463"/>
      <c r="N2681" s="463"/>
      <c r="O2681" s="462"/>
    </row>
    <row r="2682" hidden="1" customHeight="1" spans="1:15">
      <c r="A2682" s="446">
        <v>2531</v>
      </c>
      <c r="B2682" s="446" t="s">
        <v>346</v>
      </c>
      <c r="C2682" s="446" t="s">
        <v>700</v>
      </c>
      <c r="D2682" s="446" t="s">
        <v>701</v>
      </c>
      <c r="E2682" s="450" t="s">
        <v>2836</v>
      </c>
      <c r="F2682" s="449" t="s">
        <v>403</v>
      </c>
      <c r="G2682" s="450" t="s">
        <v>404</v>
      </c>
      <c r="H2682" s="450">
        <v>30</v>
      </c>
      <c r="I2682" s="450" t="s">
        <v>1180</v>
      </c>
      <c r="J2682" s="459">
        <v>110</v>
      </c>
      <c r="K2682" s="460">
        <v>3300</v>
      </c>
      <c r="L2682" s="463" t="s">
        <v>47</v>
      </c>
      <c r="M2682" s="463"/>
      <c r="N2682" s="463"/>
      <c r="O2682" s="462"/>
    </row>
    <row r="2683" hidden="1" customHeight="1" spans="1:15">
      <c r="A2683" s="446">
        <v>2532</v>
      </c>
      <c r="B2683" s="446" t="s">
        <v>346</v>
      </c>
      <c r="C2683" s="446" t="s">
        <v>700</v>
      </c>
      <c r="D2683" s="446" t="s">
        <v>701</v>
      </c>
      <c r="E2683" s="450" t="s">
        <v>2837</v>
      </c>
      <c r="F2683" s="449" t="s">
        <v>403</v>
      </c>
      <c r="G2683" s="450" t="s">
        <v>404</v>
      </c>
      <c r="H2683" s="450">
        <v>30</v>
      </c>
      <c r="I2683" s="450" t="s">
        <v>1180</v>
      </c>
      <c r="J2683" s="459">
        <v>72</v>
      </c>
      <c r="K2683" s="460">
        <v>2160</v>
      </c>
      <c r="L2683" s="463" t="s">
        <v>47</v>
      </c>
      <c r="M2683" s="463"/>
      <c r="N2683" s="463"/>
      <c r="O2683" s="462"/>
    </row>
    <row r="2684" hidden="1" customHeight="1" spans="1:15">
      <c r="A2684" s="446">
        <v>2533</v>
      </c>
      <c r="B2684" s="446" t="s">
        <v>346</v>
      </c>
      <c r="C2684" s="446" t="s">
        <v>700</v>
      </c>
      <c r="D2684" s="446" t="s">
        <v>701</v>
      </c>
      <c r="E2684" s="450" t="s">
        <v>2838</v>
      </c>
      <c r="F2684" s="449" t="s">
        <v>403</v>
      </c>
      <c r="G2684" s="450" t="s">
        <v>404</v>
      </c>
      <c r="H2684" s="450">
        <v>30</v>
      </c>
      <c r="I2684" s="450" t="s">
        <v>840</v>
      </c>
      <c r="J2684" s="459">
        <v>55</v>
      </c>
      <c r="K2684" s="460">
        <v>1650</v>
      </c>
      <c r="L2684" s="463" t="s">
        <v>47</v>
      </c>
      <c r="M2684" s="463"/>
      <c r="N2684" s="463"/>
      <c r="O2684" s="462"/>
    </row>
    <row r="2685" hidden="1" customHeight="1" spans="1:15">
      <c r="A2685" s="446">
        <v>2534</v>
      </c>
      <c r="B2685" s="446" t="s">
        <v>346</v>
      </c>
      <c r="C2685" s="446" t="s">
        <v>700</v>
      </c>
      <c r="D2685" s="446" t="s">
        <v>701</v>
      </c>
      <c r="E2685" s="450" t="s">
        <v>2839</v>
      </c>
      <c r="F2685" s="449" t="s">
        <v>403</v>
      </c>
      <c r="G2685" s="450" t="s">
        <v>404</v>
      </c>
      <c r="H2685" s="450">
        <v>20</v>
      </c>
      <c r="I2685" s="450" t="s">
        <v>1180</v>
      </c>
      <c r="J2685" s="459">
        <v>54</v>
      </c>
      <c r="K2685" s="460">
        <v>1080</v>
      </c>
      <c r="L2685" s="463" t="s">
        <v>47</v>
      </c>
      <c r="M2685" s="463"/>
      <c r="N2685" s="463"/>
      <c r="O2685" s="462"/>
    </row>
    <row r="2686" hidden="1" customHeight="1" spans="1:15">
      <c r="A2686" s="446">
        <v>2535</v>
      </c>
      <c r="B2686" s="446" t="s">
        <v>346</v>
      </c>
      <c r="C2686" s="446" t="s">
        <v>700</v>
      </c>
      <c r="D2686" s="446" t="s">
        <v>701</v>
      </c>
      <c r="E2686" s="450" t="s">
        <v>2839</v>
      </c>
      <c r="F2686" s="449" t="s">
        <v>403</v>
      </c>
      <c r="G2686" s="450" t="s">
        <v>404</v>
      </c>
      <c r="H2686" s="450">
        <v>10</v>
      </c>
      <c r="I2686" s="450" t="s">
        <v>1180</v>
      </c>
      <c r="J2686" s="459">
        <v>64.8</v>
      </c>
      <c r="K2686" s="460">
        <v>648</v>
      </c>
      <c r="L2686" s="463" t="s">
        <v>47</v>
      </c>
      <c r="M2686" s="463"/>
      <c r="N2686" s="463"/>
      <c r="O2686" s="462"/>
    </row>
    <row r="2687" hidden="1" customHeight="1" spans="1:15">
      <c r="A2687" s="446">
        <v>2536</v>
      </c>
      <c r="B2687" s="446" t="s">
        <v>346</v>
      </c>
      <c r="C2687" s="446" t="s">
        <v>700</v>
      </c>
      <c r="D2687" s="446" t="s">
        <v>701</v>
      </c>
      <c r="E2687" s="450" t="s">
        <v>2840</v>
      </c>
      <c r="F2687" s="449" t="s">
        <v>403</v>
      </c>
      <c r="G2687" s="450" t="s">
        <v>404</v>
      </c>
      <c r="H2687" s="450">
        <v>10</v>
      </c>
      <c r="I2687" s="450" t="s">
        <v>1180</v>
      </c>
      <c r="J2687" s="459">
        <v>50.4</v>
      </c>
      <c r="K2687" s="460">
        <v>504</v>
      </c>
      <c r="L2687" s="463" t="s">
        <v>47</v>
      </c>
      <c r="M2687" s="463"/>
      <c r="N2687" s="463"/>
      <c r="O2687" s="462"/>
    </row>
    <row r="2688" hidden="1" customHeight="1" spans="1:15">
      <c r="A2688" s="446">
        <v>2537</v>
      </c>
      <c r="B2688" s="446" t="s">
        <v>346</v>
      </c>
      <c r="C2688" s="446" t="s">
        <v>700</v>
      </c>
      <c r="D2688" s="446" t="s">
        <v>701</v>
      </c>
      <c r="E2688" s="450" t="s">
        <v>2841</v>
      </c>
      <c r="F2688" s="449" t="s">
        <v>403</v>
      </c>
      <c r="G2688" s="450" t="s">
        <v>404</v>
      </c>
      <c r="H2688" s="450">
        <v>20</v>
      </c>
      <c r="I2688" s="450" t="s">
        <v>1180</v>
      </c>
      <c r="J2688" s="459">
        <v>260</v>
      </c>
      <c r="K2688" s="460">
        <v>5200</v>
      </c>
      <c r="L2688" s="463" t="s">
        <v>47</v>
      </c>
      <c r="M2688" s="463"/>
      <c r="N2688" s="463"/>
      <c r="O2688" s="462"/>
    </row>
    <row r="2689" hidden="1" customHeight="1" spans="1:15">
      <c r="A2689" s="446">
        <v>2538</v>
      </c>
      <c r="B2689" s="446" t="s">
        <v>346</v>
      </c>
      <c r="C2689" s="446" t="s">
        <v>700</v>
      </c>
      <c r="D2689" s="446" t="s">
        <v>701</v>
      </c>
      <c r="E2689" s="450" t="s">
        <v>2842</v>
      </c>
      <c r="F2689" s="449" t="s">
        <v>403</v>
      </c>
      <c r="G2689" s="450" t="s">
        <v>404</v>
      </c>
      <c r="H2689" s="450">
        <v>30</v>
      </c>
      <c r="I2689" s="450" t="s">
        <v>1180</v>
      </c>
      <c r="J2689" s="459">
        <v>108</v>
      </c>
      <c r="K2689" s="460">
        <v>3240</v>
      </c>
      <c r="L2689" s="463" t="s">
        <v>47</v>
      </c>
      <c r="M2689" s="463"/>
      <c r="N2689" s="463"/>
      <c r="O2689" s="462"/>
    </row>
    <row r="2690" hidden="1" customHeight="1" spans="1:15">
      <c r="A2690" s="446">
        <v>2539</v>
      </c>
      <c r="B2690" s="446" t="s">
        <v>346</v>
      </c>
      <c r="C2690" s="446" t="s">
        <v>700</v>
      </c>
      <c r="D2690" s="446" t="s">
        <v>701</v>
      </c>
      <c r="E2690" s="450" t="s">
        <v>2843</v>
      </c>
      <c r="F2690" s="449" t="s">
        <v>403</v>
      </c>
      <c r="G2690" s="450" t="s">
        <v>404</v>
      </c>
      <c r="H2690" s="450">
        <v>30</v>
      </c>
      <c r="I2690" s="450" t="s">
        <v>1180</v>
      </c>
      <c r="J2690" s="459">
        <v>55</v>
      </c>
      <c r="K2690" s="460">
        <v>1650</v>
      </c>
      <c r="L2690" s="463" t="s">
        <v>47</v>
      </c>
      <c r="M2690" s="463"/>
      <c r="N2690" s="463"/>
      <c r="O2690" s="462"/>
    </row>
    <row r="2691" hidden="1" customHeight="1" spans="1:15">
      <c r="A2691" s="446">
        <v>2540</v>
      </c>
      <c r="B2691" s="446" t="s">
        <v>346</v>
      </c>
      <c r="C2691" s="446" t="s">
        <v>700</v>
      </c>
      <c r="D2691" s="446" t="s">
        <v>701</v>
      </c>
      <c r="E2691" s="450" t="s">
        <v>2844</v>
      </c>
      <c r="F2691" s="449" t="s">
        <v>403</v>
      </c>
      <c r="G2691" s="450" t="s">
        <v>404</v>
      </c>
      <c r="H2691" s="450">
        <v>10</v>
      </c>
      <c r="I2691" s="450" t="s">
        <v>1180</v>
      </c>
      <c r="J2691" s="459">
        <v>16</v>
      </c>
      <c r="K2691" s="460">
        <v>160</v>
      </c>
      <c r="L2691" s="463" t="s">
        <v>47</v>
      </c>
      <c r="M2691" s="463"/>
      <c r="N2691" s="463"/>
      <c r="O2691" s="462"/>
    </row>
    <row r="2692" hidden="1" customHeight="1" spans="1:15">
      <c r="A2692" s="446">
        <v>2541</v>
      </c>
      <c r="B2692" s="446" t="s">
        <v>346</v>
      </c>
      <c r="C2692" s="446" t="s">
        <v>700</v>
      </c>
      <c r="D2692" s="446" t="s">
        <v>701</v>
      </c>
      <c r="E2692" s="450" t="s">
        <v>2845</v>
      </c>
      <c r="F2692" s="449" t="s">
        <v>403</v>
      </c>
      <c r="G2692" s="450" t="s">
        <v>404</v>
      </c>
      <c r="H2692" s="450">
        <v>15</v>
      </c>
      <c r="I2692" s="450" t="s">
        <v>1180</v>
      </c>
      <c r="J2692" s="459">
        <v>190</v>
      </c>
      <c r="K2692" s="460">
        <v>2850</v>
      </c>
      <c r="L2692" s="463" t="s">
        <v>47</v>
      </c>
      <c r="M2692" s="463"/>
      <c r="N2692" s="463"/>
      <c r="O2692" s="462"/>
    </row>
    <row r="2693" hidden="1" customHeight="1" spans="1:15">
      <c r="A2693" s="446">
        <v>2542</v>
      </c>
      <c r="B2693" s="446" t="s">
        <v>346</v>
      </c>
      <c r="C2693" s="446" t="s">
        <v>700</v>
      </c>
      <c r="D2693" s="446" t="s">
        <v>701</v>
      </c>
      <c r="E2693" s="450" t="s">
        <v>2846</v>
      </c>
      <c r="F2693" s="449" t="s">
        <v>403</v>
      </c>
      <c r="G2693" s="450" t="s">
        <v>404</v>
      </c>
      <c r="H2693" s="450">
        <v>15</v>
      </c>
      <c r="I2693" s="450" t="s">
        <v>1180</v>
      </c>
      <c r="J2693" s="459">
        <v>28</v>
      </c>
      <c r="K2693" s="460">
        <v>420</v>
      </c>
      <c r="L2693" s="463" t="s">
        <v>47</v>
      </c>
      <c r="M2693" s="463"/>
      <c r="N2693" s="463"/>
      <c r="O2693" s="462"/>
    </row>
    <row r="2694" hidden="1" customHeight="1" spans="1:15">
      <c r="A2694" s="446">
        <v>2543</v>
      </c>
      <c r="B2694" s="446" t="s">
        <v>346</v>
      </c>
      <c r="C2694" s="446" t="s">
        <v>700</v>
      </c>
      <c r="D2694" s="446" t="s">
        <v>701</v>
      </c>
      <c r="E2694" s="450" t="s">
        <v>2846</v>
      </c>
      <c r="F2694" s="449" t="s">
        <v>403</v>
      </c>
      <c r="G2694" s="450" t="s">
        <v>404</v>
      </c>
      <c r="H2694" s="450">
        <v>25</v>
      </c>
      <c r="I2694" s="450" t="s">
        <v>704</v>
      </c>
      <c r="J2694" s="459">
        <v>5.5</v>
      </c>
      <c r="K2694" s="460">
        <v>137.5</v>
      </c>
      <c r="L2694" s="463" t="s">
        <v>47</v>
      </c>
      <c r="M2694" s="463"/>
      <c r="N2694" s="463"/>
      <c r="O2694" s="462"/>
    </row>
    <row r="2695" hidden="1" customHeight="1" spans="1:15">
      <c r="A2695" s="446">
        <v>2544</v>
      </c>
      <c r="B2695" s="446" t="s">
        <v>346</v>
      </c>
      <c r="C2695" s="446" t="s">
        <v>700</v>
      </c>
      <c r="D2695" s="446" t="s">
        <v>701</v>
      </c>
      <c r="E2695" s="450" t="s">
        <v>2847</v>
      </c>
      <c r="F2695" s="449" t="s">
        <v>403</v>
      </c>
      <c r="G2695" s="450" t="s">
        <v>404</v>
      </c>
      <c r="H2695" s="450">
        <v>25</v>
      </c>
      <c r="I2695" s="450" t="s">
        <v>1180</v>
      </c>
      <c r="J2695" s="459">
        <v>120</v>
      </c>
      <c r="K2695" s="460">
        <v>3000</v>
      </c>
      <c r="L2695" s="463" t="s">
        <v>47</v>
      </c>
      <c r="M2695" s="463"/>
      <c r="N2695" s="463"/>
      <c r="O2695" s="462"/>
    </row>
    <row r="2696" hidden="1" customHeight="1" spans="1:15">
      <c r="A2696" s="446">
        <v>2545</v>
      </c>
      <c r="B2696" s="446" t="s">
        <v>346</v>
      </c>
      <c r="C2696" s="446" t="s">
        <v>700</v>
      </c>
      <c r="D2696" s="446" t="s">
        <v>701</v>
      </c>
      <c r="E2696" s="450" t="s">
        <v>2108</v>
      </c>
      <c r="F2696" s="449" t="s">
        <v>403</v>
      </c>
      <c r="G2696" s="450" t="s">
        <v>404</v>
      </c>
      <c r="H2696" s="450">
        <v>25</v>
      </c>
      <c r="I2696" s="450" t="s">
        <v>1180</v>
      </c>
      <c r="J2696" s="459">
        <v>21.6</v>
      </c>
      <c r="K2696" s="460">
        <v>540</v>
      </c>
      <c r="L2696" s="463" t="s">
        <v>47</v>
      </c>
      <c r="M2696" s="463"/>
      <c r="N2696" s="463"/>
      <c r="O2696" s="462"/>
    </row>
    <row r="2697" hidden="1" customHeight="1" spans="1:15">
      <c r="A2697" s="446">
        <v>2546</v>
      </c>
      <c r="B2697" s="446" t="s">
        <v>346</v>
      </c>
      <c r="C2697" s="446" t="s">
        <v>700</v>
      </c>
      <c r="D2697" s="446" t="s">
        <v>701</v>
      </c>
      <c r="E2697" s="450" t="s">
        <v>2848</v>
      </c>
      <c r="F2697" s="449" t="s">
        <v>403</v>
      </c>
      <c r="G2697" s="450" t="s">
        <v>404</v>
      </c>
      <c r="H2697" s="450">
        <v>25</v>
      </c>
      <c r="I2697" s="450" t="s">
        <v>1180</v>
      </c>
      <c r="J2697" s="459">
        <v>56</v>
      </c>
      <c r="K2697" s="460">
        <v>1400</v>
      </c>
      <c r="L2697" s="463" t="s">
        <v>47</v>
      </c>
      <c r="M2697" s="463"/>
      <c r="N2697" s="463"/>
      <c r="O2697" s="462"/>
    </row>
    <row r="2698" hidden="1" customHeight="1" spans="1:15">
      <c r="A2698" s="446">
        <v>2547</v>
      </c>
      <c r="B2698" s="446" t="s">
        <v>346</v>
      </c>
      <c r="C2698" s="446" t="s">
        <v>700</v>
      </c>
      <c r="D2698" s="446" t="s">
        <v>701</v>
      </c>
      <c r="E2698" s="450" t="s">
        <v>2848</v>
      </c>
      <c r="F2698" s="449" t="s">
        <v>403</v>
      </c>
      <c r="G2698" s="450" t="s">
        <v>404</v>
      </c>
      <c r="H2698" s="450">
        <v>20</v>
      </c>
      <c r="I2698" s="450" t="s">
        <v>704</v>
      </c>
      <c r="J2698" s="459">
        <v>5.5</v>
      </c>
      <c r="K2698" s="460">
        <v>110</v>
      </c>
      <c r="L2698" s="463" t="s">
        <v>47</v>
      </c>
      <c r="M2698" s="463"/>
      <c r="N2698" s="463"/>
      <c r="O2698" s="462"/>
    </row>
    <row r="2699" hidden="1" customHeight="1" spans="1:15">
      <c r="A2699" s="446">
        <v>2548</v>
      </c>
      <c r="B2699" s="446" t="s">
        <v>346</v>
      </c>
      <c r="C2699" s="446" t="s">
        <v>700</v>
      </c>
      <c r="D2699" s="446" t="s">
        <v>701</v>
      </c>
      <c r="E2699" s="450" t="s">
        <v>2849</v>
      </c>
      <c r="F2699" s="449" t="s">
        <v>403</v>
      </c>
      <c r="G2699" s="450" t="s">
        <v>404</v>
      </c>
      <c r="H2699" s="450">
        <v>10</v>
      </c>
      <c r="I2699" s="450" t="s">
        <v>1180</v>
      </c>
      <c r="J2699" s="459">
        <v>115.2</v>
      </c>
      <c r="K2699" s="460">
        <v>1152</v>
      </c>
      <c r="L2699" s="463" t="s">
        <v>47</v>
      </c>
      <c r="M2699" s="463"/>
      <c r="N2699" s="463"/>
      <c r="O2699" s="462"/>
    </row>
    <row r="2700" hidden="1" customHeight="1" spans="1:15">
      <c r="A2700" s="446">
        <v>2549</v>
      </c>
      <c r="B2700" s="446" t="s">
        <v>346</v>
      </c>
      <c r="C2700" s="446" t="s">
        <v>700</v>
      </c>
      <c r="D2700" s="446" t="s">
        <v>701</v>
      </c>
      <c r="E2700" s="450" t="s">
        <v>2850</v>
      </c>
      <c r="F2700" s="449" t="s">
        <v>403</v>
      </c>
      <c r="G2700" s="450" t="s">
        <v>404</v>
      </c>
      <c r="H2700" s="450">
        <v>15</v>
      </c>
      <c r="I2700" s="450" t="s">
        <v>1180</v>
      </c>
      <c r="J2700" s="459">
        <v>294</v>
      </c>
      <c r="K2700" s="460">
        <v>4410</v>
      </c>
      <c r="L2700" s="463" t="s">
        <v>47</v>
      </c>
      <c r="M2700" s="463"/>
      <c r="N2700" s="463"/>
      <c r="O2700" s="462"/>
    </row>
    <row r="2701" hidden="1" customHeight="1" spans="1:15">
      <c r="A2701" s="446">
        <v>2550</v>
      </c>
      <c r="B2701" s="446" t="s">
        <v>346</v>
      </c>
      <c r="C2701" s="446" t="s">
        <v>700</v>
      </c>
      <c r="D2701" s="446" t="s">
        <v>701</v>
      </c>
      <c r="E2701" s="450" t="s">
        <v>2851</v>
      </c>
      <c r="F2701" s="449" t="s">
        <v>403</v>
      </c>
      <c r="G2701" s="450" t="s">
        <v>404</v>
      </c>
      <c r="H2701" s="450">
        <v>15</v>
      </c>
      <c r="I2701" s="450" t="s">
        <v>1180</v>
      </c>
      <c r="J2701" s="459">
        <v>185</v>
      </c>
      <c r="K2701" s="460">
        <v>2775</v>
      </c>
      <c r="L2701" s="463" t="s">
        <v>47</v>
      </c>
      <c r="M2701" s="463"/>
      <c r="N2701" s="463"/>
      <c r="O2701" s="462"/>
    </row>
    <row r="2702" hidden="1" customHeight="1" spans="1:15">
      <c r="A2702" s="446">
        <v>2551</v>
      </c>
      <c r="B2702" s="446" t="s">
        <v>346</v>
      </c>
      <c r="C2702" s="446" t="s">
        <v>700</v>
      </c>
      <c r="D2702" s="446" t="s">
        <v>701</v>
      </c>
      <c r="E2702" s="450" t="s">
        <v>2852</v>
      </c>
      <c r="F2702" s="449" t="s">
        <v>403</v>
      </c>
      <c r="G2702" s="450" t="s">
        <v>404</v>
      </c>
      <c r="H2702" s="450">
        <v>15</v>
      </c>
      <c r="I2702" s="450" t="s">
        <v>1180</v>
      </c>
      <c r="J2702" s="459">
        <v>93</v>
      </c>
      <c r="K2702" s="460">
        <v>1395</v>
      </c>
      <c r="L2702" s="463" t="s">
        <v>47</v>
      </c>
      <c r="M2702" s="463"/>
      <c r="N2702" s="463"/>
      <c r="O2702" s="462"/>
    </row>
    <row r="2703" hidden="1" customHeight="1" spans="1:15">
      <c r="A2703" s="446">
        <v>2552</v>
      </c>
      <c r="B2703" s="446" t="s">
        <v>346</v>
      </c>
      <c r="C2703" s="446" t="s">
        <v>700</v>
      </c>
      <c r="D2703" s="446" t="s">
        <v>701</v>
      </c>
      <c r="E2703" s="450" t="s">
        <v>2852</v>
      </c>
      <c r="F2703" s="449" t="s">
        <v>403</v>
      </c>
      <c r="G2703" s="450" t="s">
        <v>404</v>
      </c>
      <c r="H2703" s="450">
        <v>15</v>
      </c>
      <c r="I2703" s="450" t="s">
        <v>704</v>
      </c>
      <c r="J2703" s="459">
        <v>12</v>
      </c>
      <c r="K2703" s="460">
        <v>180</v>
      </c>
      <c r="L2703" s="463" t="s">
        <v>47</v>
      </c>
      <c r="M2703" s="463"/>
      <c r="N2703" s="463"/>
      <c r="O2703" s="462"/>
    </row>
    <row r="2704" hidden="1" customHeight="1" spans="1:15">
      <c r="A2704" s="446">
        <v>2553</v>
      </c>
      <c r="B2704" s="446" t="s">
        <v>346</v>
      </c>
      <c r="C2704" s="446" t="s">
        <v>700</v>
      </c>
      <c r="D2704" s="446" t="s">
        <v>701</v>
      </c>
      <c r="E2704" s="450" t="s">
        <v>2853</v>
      </c>
      <c r="F2704" s="449" t="s">
        <v>403</v>
      </c>
      <c r="G2704" s="450" t="s">
        <v>404</v>
      </c>
      <c r="H2704" s="450">
        <v>15</v>
      </c>
      <c r="I2704" s="450" t="s">
        <v>1180</v>
      </c>
      <c r="J2704" s="459">
        <v>93.6</v>
      </c>
      <c r="K2704" s="460">
        <v>1404</v>
      </c>
      <c r="L2704" s="463" t="s">
        <v>47</v>
      </c>
      <c r="M2704" s="463"/>
      <c r="N2704" s="463"/>
      <c r="O2704" s="462"/>
    </row>
    <row r="2705" hidden="1" customHeight="1" spans="1:15">
      <c r="A2705" s="446">
        <v>2554</v>
      </c>
      <c r="B2705" s="446" t="s">
        <v>346</v>
      </c>
      <c r="C2705" s="446" t="s">
        <v>700</v>
      </c>
      <c r="D2705" s="446" t="s">
        <v>701</v>
      </c>
      <c r="E2705" s="450" t="s">
        <v>2853</v>
      </c>
      <c r="F2705" s="449" t="s">
        <v>403</v>
      </c>
      <c r="G2705" s="450" t="s">
        <v>404</v>
      </c>
      <c r="H2705" s="450">
        <v>25</v>
      </c>
      <c r="I2705" s="450" t="s">
        <v>1180</v>
      </c>
      <c r="J2705" s="459">
        <v>105.6</v>
      </c>
      <c r="K2705" s="460">
        <v>2640</v>
      </c>
      <c r="L2705" s="463" t="s">
        <v>47</v>
      </c>
      <c r="M2705" s="463"/>
      <c r="N2705" s="463"/>
      <c r="O2705" s="462"/>
    </row>
    <row r="2706" hidden="1" customHeight="1" spans="1:15">
      <c r="A2706" s="446">
        <v>2555</v>
      </c>
      <c r="B2706" s="446" t="s">
        <v>346</v>
      </c>
      <c r="C2706" s="446" t="s">
        <v>700</v>
      </c>
      <c r="D2706" s="446" t="s">
        <v>701</v>
      </c>
      <c r="E2706" s="450" t="s">
        <v>2854</v>
      </c>
      <c r="F2706" s="449" t="s">
        <v>403</v>
      </c>
      <c r="G2706" s="450" t="s">
        <v>404</v>
      </c>
      <c r="H2706" s="450">
        <v>25</v>
      </c>
      <c r="I2706" s="450" t="s">
        <v>1180</v>
      </c>
      <c r="J2706" s="459">
        <v>140</v>
      </c>
      <c r="K2706" s="460">
        <v>3500</v>
      </c>
      <c r="L2706" s="463" t="s">
        <v>47</v>
      </c>
      <c r="M2706" s="463"/>
      <c r="N2706" s="463"/>
      <c r="O2706" s="462"/>
    </row>
    <row r="2707" hidden="1" customHeight="1" spans="1:15">
      <c r="A2707" s="446">
        <v>2556</v>
      </c>
      <c r="B2707" s="446" t="s">
        <v>346</v>
      </c>
      <c r="C2707" s="446" t="s">
        <v>700</v>
      </c>
      <c r="D2707" s="446" t="s">
        <v>701</v>
      </c>
      <c r="E2707" s="450" t="s">
        <v>2855</v>
      </c>
      <c r="F2707" s="449" t="s">
        <v>403</v>
      </c>
      <c r="G2707" s="450" t="s">
        <v>404</v>
      </c>
      <c r="H2707" s="450">
        <v>25</v>
      </c>
      <c r="I2707" s="450" t="s">
        <v>1180</v>
      </c>
      <c r="J2707" s="459">
        <v>28</v>
      </c>
      <c r="K2707" s="460">
        <v>700</v>
      </c>
      <c r="L2707" s="463" t="s">
        <v>47</v>
      </c>
      <c r="M2707" s="463"/>
      <c r="N2707" s="463"/>
      <c r="O2707" s="462"/>
    </row>
    <row r="2708" hidden="1" customHeight="1" spans="1:15">
      <c r="A2708" s="446">
        <v>2557</v>
      </c>
      <c r="B2708" s="446" t="s">
        <v>346</v>
      </c>
      <c r="C2708" s="446" t="s">
        <v>700</v>
      </c>
      <c r="D2708" s="446" t="s">
        <v>701</v>
      </c>
      <c r="E2708" s="450" t="s">
        <v>2856</v>
      </c>
      <c r="F2708" s="449" t="s">
        <v>403</v>
      </c>
      <c r="G2708" s="450" t="s">
        <v>404</v>
      </c>
      <c r="H2708" s="450">
        <v>10</v>
      </c>
      <c r="I2708" s="450" t="s">
        <v>1180</v>
      </c>
      <c r="J2708" s="459">
        <v>172.8</v>
      </c>
      <c r="K2708" s="460">
        <v>1728</v>
      </c>
      <c r="L2708" s="463" t="s">
        <v>47</v>
      </c>
      <c r="M2708" s="463"/>
      <c r="N2708" s="463"/>
      <c r="O2708" s="462"/>
    </row>
    <row r="2709" hidden="1" customHeight="1" spans="1:15">
      <c r="A2709" s="446">
        <v>2558</v>
      </c>
      <c r="B2709" s="446" t="s">
        <v>346</v>
      </c>
      <c r="C2709" s="446" t="s">
        <v>700</v>
      </c>
      <c r="D2709" s="446" t="s">
        <v>701</v>
      </c>
      <c r="E2709" s="450" t="s">
        <v>2857</v>
      </c>
      <c r="F2709" s="449" t="s">
        <v>403</v>
      </c>
      <c r="G2709" s="450" t="s">
        <v>404</v>
      </c>
      <c r="H2709" s="450">
        <v>25</v>
      </c>
      <c r="I2709" s="450" t="s">
        <v>1180</v>
      </c>
      <c r="J2709" s="459">
        <v>96</v>
      </c>
      <c r="K2709" s="460">
        <v>2400</v>
      </c>
      <c r="L2709" s="463" t="s">
        <v>47</v>
      </c>
      <c r="M2709" s="463"/>
      <c r="N2709" s="463"/>
      <c r="O2709" s="462"/>
    </row>
    <row r="2710" hidden="1" customHeight="1" spans="1:15">
      <c r="A2710" s="446">
        <v>2559</v>
      </c>
      <c r="B2710" s="446" t="s">
        <v>346</v>
      </c>
      <c r="C2710" s="446" t="s">
        <v>700</v>
      </c>
      <c r="D2710" s="446" t="s">
        <v>701</v>
      </c>
      <c r="E2710" s="450" t="s">
        <v>2858</v>
      </c>
      <c r="F2710" s="449" t="s">
        <v>403</v>
      </c>
      <c r="G2710" s="450" t="s">
        <v>404</v>
      </c>
      <c r="H2710" s="450">
        <v>25</v>
      </c>
      <c r="I2710" s="450" t="s">
        <v>1180</v>
      </c>
      <c r="J2710" s="459">
        <v>30</v>
      </c>
      <c r="K2710" s="460">
        <v>750</v>
      </c>
      <c r="L2710" s="463" t="s">
        <v>47</v>
      </c>
      <c r="M2710" s="463"/>
      <c r="N2710" s="463"/>
      <c r="O2710" s="462"/>
    </row>
    <row r="2711" hidden="1" customHeight="1" spans="1:15">
      <c r="A2711" s="446">
        <v>2560</v>
      </c>
      <c r="B2711" s="446" t="s">
        <v>346</v>
      </c>
      <c r="C2711" s="446" t="s">
        <v>700</v>
      </c>
      <c r="D2711" s="446" t="s">
        <v>701</v>
      </c>
      <c r="E2711" s="450" t="s">
        <v>2859</v>
      </c>
      <c r="F2711" s="449" t="s">
        <v>403</v>
      </c>
      <c r="G2711" s="450" t="s">
        <v>404</v>
      </c>
      <c r="H2711" s="450">
        <v>20</v>
      </c>
      <c r="I2711" s="450" t="s">
        <v>1180</v>
      </c>
      <c r="J2711" s="459">
        <v>86.4</v>
      </c>
      <c r="K2711" s="460">
        <v>1728</v>
      </c>
      <c r="L2711" s="463" t="s">
        <v>47</v>
      </c>
      <c r="M2711" s="463"/>
      <c r="N2711" s="463"/>
      <c r="O2711" s="462"/>
    </row>
    <row r="2712" hidden="1" customHeight="1" spans="1:15">
      <c r="A2712" s="446">
        <v>2561</v>
      </c>
      <c r="B2712" s="446" t="s">
        <v>346</v>
      </c>
      <c r="C2712" s="446" t="s">
        <v>700</v>
      </c>
      <c r="D2712" s="446" t="s">
        <v>701</v>
      </c>
      <c r="E2712" s="450" t="s">
        <v>2860</v>
      </c>
      <c r="F2712" s="449" t="s">
        <v>403</v>
      </c>
      <c r="G2712" s="450" t="s">
        <v>404</v>
      </c>
      <c r="H2712" s="450">
        <v>20</v>
      </c>
      <c r="I2712" s="450" t="s">
        <v>1180</v>
      </c>
      <c r="J2712" s="459">
        <v>50</v>
      </c>
      <c r="K2712" s="460">
        <v>1000</v>
      </c>
      <c r="L2712" s="463" t="s">
        <v>47</v>
      </c>
      <c r="M2712" s="463"/>
      <c r="N2712" s="463"/>
      <c r="O2712" s="462"/>
    </row>
    <row r="2713" hidden="1" customHeight="1" spans="1:15">
      <c r="A2713" s="446">
        <v>2562</v>
      </c>
      <c r="B2713" s="446" t="s">
        <v>346</v>
      </c>
      <c r="C2713" s="446" t="s">
        <v>700</v>
      </c>
      <c r="D2713" s="446" t="s">
        <v>701</v>
      </c>
      <c r="E2713" s="450" t="s">
        <v>2861</v>
      </c>
      <c r="F2713" s="449" t="s">
        <v>403</v>
      </c>
      <c r="G2713" s="450" t="s">
        <v>404</v>
      </c>
      <c r="H2713" s="450">
        <v>20</v>
      </c>
      <c r="I2713" s="450" t="s">
        <v>1180</v>
      </c>
      <c r="J2713" s="459">
        <v>230.4</v>
      </c>
      <c r="K2713" s="460">
        <v>4608</v>
      </c>
      <c r="L2713" s="463" t="s">
        <v>47</v>
      </c>
      <c r="M2713" s="463"/>
      <c r="N2713" s="463"/>
      <c r="O2713" s="462"/>
    </row>
    <row r="2714" hidden="1" customHeight="1" spans="1:15">
      <c r="A2714" s="446">
        <v>2563</v>
      </c>
      <c r="B2714" s="446" t="s">
        <v>346</v>
      </c>
      <c r="C2714" s="446" t="s">
        <v>700</v>
      </c>
      <c r="D2714" s="446" t="s">
        <v>701</v>
      </c>
      <c r="E2714" s="450" t="s">
        <v>2862</v>
      </c>
      <c r="F2714" s="449" t="s">
        <v>403</v>
      </c>
      <c r="G2714" s="450" t="s">
        <v>404</v>
      </c>
      <c r="H2714" s="450">
        <v>20</v>
      </c>
      <c r="I2714" s="450" t="s">
        <v>1180</v>
      </c>
      <c r="J2714" s="459">
        <v>50.4</v>
      </c>
      <c r="K2714" s="460">
        <v>1008</v>
      </c>
      <c r="L2714" s="463" t="s">
        <v>47</v>
      </c>
      <c r="M2714" s="463"/>
      <c r="N2714" s="463"/>
      <c r="O2714" s="462"/>
    </row>
    <row r="2715" hidden="1" customHeight="1" spans="1:15">
      <c r="A2715" s="446">
        <v>2564</v>
      </c>
      <c r="B2715" s="446" t="s">
        <v>346</v>
      </c>
      <c r="C2715" s="446" t="s">
        <v>700</v>
      </c>
      <c r="D2715" s="446" t="s">
        <v>701</v>
      </c>
      <c r="E2715" s="450" t="s">
        <v>2863</v>
      </c>
      <c r="F2715" s="449" t="s">
        <v>403</v>
      </c>
      <c r="G2715" s="450" t="s">
        <v>404</v>
      </c>
      <c r="H2715" s="450">
        <v>20</v>
      </c>
      <c r="I2715" s="450" t="s">
        <v>2864</v>
      </c>
      <c r="J2715" s="459">
        <v>25</v>
      </c>
      <c r="K2715" s="460">
        <v>500</v>
      </c>
      <c r="L2715" s="463" t="s">
        <v>47</v>
      </c>
      <c r="M2715" s="463"/>
      <c r="N2715" s="463"/>
      <c r="O2715" s="462"/>
    </row>
    <row r="2716" hidden="1" customHeight="1" spans="1:15">
      <c r="A2716" s="446">
        <v>2565</v>
      </c>
      <c r="B2716" s="446" t="s">
        <v>346</v>
      </c>
      <c r="C2716" s="446" t="s">
        <v>700</v>
      </c>
      <c r="D2716" s="446" t="s">
        <v>701</v>
      </c>
      <c r="E2716" s="450" t="s">
        <v>2865</v>
      </c>
      <c r="F2716" s="449" t="s">
        <v>403</v>
      </c>
      <c r="G2716" s="450" t="s">
        <v>404</v>
      </c>
      <c r="H2716" s="450">
        <v>20</v>
      </c>
      <c r="I2716" s="450" t="s">
        <v>1180</v>
      </c>
      <c r="J2716" s="459">
        <v>136.8</v>
      </c>
      <c r="K2716" s="460">
        <v>2736</v>
      </c>
      <c r="L2716" s="463" t="s">
        <v>47</v>
      </c>
      <c r="M2716" s="463"/>
      <c r="N2716" s="463"/>
      <c r="O2716" s="462"/>
    </row>
    <row r="2717" hidden="1" customHeight="1" spans="1:15">
      <c r="A2717" s="446">
        <v>2566</v>
      </c>
      <c r="B2717" s="446" t="s">
        <v>346</v>
      </c>
      <c r="C2717" s="446" t="s">
        <v>700</v>
      </c>
      <c r="D2717" s="446" t="s">
        <v>701</v>
      </c>
      <c r="E2717" s="450" t="s">
        <v>2866</v>
      </c>
      <c r="F2717" s="449" t="s">
        <v>403</v>
      </c>
      <c r="G2717" s="450" t="s">
        <v>404</v>
      </c>
      <c r="H2717" s="450">
        <v>20</v>
      </c>
      <c r="I2717" s="450" t="s">
        <v>1180</v>
      </c>
      <c r="J2717" s="459">
        <v>10</v>
      </c>
      <c r="K2717" s="460">
        <v>200</v>
      </c>
      <c r="L2717" s="463" t="s">
        <v>47</v>
      </c>
      <c r="M2717" s="463"/>
      <c r="N2717" s="463"/>
      <c r="O2717" s="462"/>
    </row>
    <row r="2718" hidden="1" customHeight="1" spans="1:15">
      <c r="A2718" s="446">
        <v>2567</v>
      </c>
      <c r="B2718" s="446" t="s">
        <v>346</v>
      </c>
      <c r="C2718" s="446" t="s">
        <v>700</v>
      </c>
      <c r="D2718" s="446" t="s">
        <v>701</v>
      </c>
      <c r="E2718" s="450" t="s">
        <v>2867</v>
      </c>
      <c r="F2718" s="449" t="s">
        <v>403</v>
      </c>
      <c r="G2718" s="450" t="s">
        <v>404</v>
      </c>
      <c r="H2718" s="450">
        <v>30</v>
      </c>
      <c r="I2718" s="450" t="s">
        <v>1180</v>
      </c>
      <c r="J2718" s="459">
        <v>93</v>
      </c>
      <c r="K2718" s="460">
        <v>2790</v>
      </c>
      <c r="L2718" s="463" t="s">
        <v>47</v>
      </c>
      <c r="M2718" s="463"/>
      <c r="N2718" s="463"/>
      <c r="O2718" s="462"/>
    </row>
    <row r="2719" hidden="1" customHeight="1" spans="1:15">
      <c r="A2719" s="446">
        <v>2568</v>
      </c>
      <c r="B2719" s="446" t="s">
        <v>346</v>
      </c>
      <c r="C2719" s="446" t="s">
        <v>700</v>
      </c>
      <c r="D2719" s="446" t="s">
        <v>701</v>
      </c>
      <c r="E2719" s="450" t="s">
        <v>2868</v>
      </c>
      <c r="F2719" s="449" t="s">
        <v>403</v>
      </c>
      <c r="G2719" s="450" t="s">
        <v>404</v>
      </c>
      <c r="H2719" s="450">
        <v>30</v>
      </c>
      <c r="I2719" s="450" t="s">
        <v>840</v>
      </c>
      <c r="J2719" s="459">
        <v>38</v>
      </c>
      <c r="K2719" s="460">
        <v>1140</v>
      </c>
      <c r="L2719" s="463" t="s">
        <v>47</v>
      </c>
      <c r="M2719" s="463"/>
      <c r="N2719" s="463"/>
      <c r="O2719" s="462"/>
    </row>
    <row r="2720" hidden="1" customHeight="1" spans="1:15">
      <c r="A2720" s="446">
        <v>2569</v>
      </c>
      <c r="B2720" s="446" t="s">
        <v>346</v>
      </c>
      <c r="C2720" s="446" t="s">
        <v>700</v>
      </c>
      <c r="D2720" s="446" t="s">
        <v>701</v>
      </c>
      <c r="E2720" s="450" t="s">
        <v>2869</v>
      </c>
      <c r="F2720" s="449" t="s">
        <v>403</v>
      </c>
      <c r="G2720" s="450" t="s">
        <v>404</v>
      </c>
      <c r="H2720" s="450">
        <v>30</v>
      </c>
      <c r="I2720" s="450" t="s">
        <v>101</v>
      </c>
      <c r="J2720" s="459">
        <v>4</v>
      </c>
      <c r="K2720" s="460">
        <v>120</v>
      </c>
      <c r="L2720" s="463" t="s">
        <v>47</v>
      </c>
      <c r="M2720" s="463"/>
      <c r="N2720" s="463"/>
      <c r="O2720" s="462"/>
    </row>
    <row r="2721" hidden="1" customHeight="1" spans="1:15">
      <c r="A2721" s="446">
        <v>2570</v>
      </c>
      <c r="B2721" s="446" t="s">
        <v>346</v>
      </c>
      <c r="C2721" s="446" t="s">
        <v>700</v>
      </c>
      <c r="D2721" s="446" t="s">
        <v>701</v>
      </c>
      <c r="E2721" s="450" t="s">
        <v>2870</v>
      </c>
      <c r="F2721" s="449" t="s">
        <v>403</v>
      </c>
      <c r="G2721" s="450" t="s">
        <v>404</v>
      </c>
      <c r="H2721" s="450">
        <v>30</v>
      </c>
      <c r="I2721" s="450" t="s">
        <v>1180</v>
      </c>
      <c r="J2721" s="459">
        <v>56</v>
      </c>
      <c r="K2721" s="460">
        <v>1680</v>
      </c>
      <c r="L2721" s="463" t="s">
        <v>47</v>
      </c>
      <c r="M2721" s="463"/>
      <c r="N2721" s="463"/>
      <c r="O2721" s="462"/>
    </row>
    <row r="2722" hidden="1" customHeight="1" spans="1:15">
      <c r="A2722" s="446">
        <v>2571</v>
      </c>
      <c r="B2722" s="446" t="s">
        <v>346</v>
      </c>
      <c r="C2722" s="446" t="s">
        <v>700</v>
      </c>
      <c r="D2722" s="446" t="s">
        <v>701</v>
      </c>
      <c r="E2722" s="450" t="s">
        <v>2871</v>
      </c>
      <c r="F2722" s="449" t="s">
        <v>403</v>
      </c>
      <c r="G2722" s="450" t="s">
        <v>404</v>
      </c>
      <c r="H2722" s="450">
        <v>10</v>
      </c>
      <c r="I2722" s="450" t="s">
        <v>1180</v>
      </c>
      <c r="J2722" s="459">
        <v>12</v>
      </c>
      <c r="K2722" s="460">
        <v>120</v>
      </c>
      <c r="L2722" s="463" t="s">
        <v>47</v>
      </c>
      <c r="M2722" s="463"/>
      <c r="N2722" s="463"/>
      <c r="O2722" s="462"/>
    </row>
    <row r="2723" hidden="1" customHeight="1" spans="1:15">
      <c r="A2723" s="446">
        <v>2572</v>
      </c>
      <c r="B2723" s="446" t="s">
        <v>346</v>
      </c>
      <c r="C2723" s="446" t="s">
        <v>700</v>
      </c>
      <c r="D2723" s="446" t="s">
        <v>701</v>
      </c>
      <c r="E2723" s="450" t="s">
        <v>2872</v>
      </c>
      <c r="F2723" s="449" t="s">
        <v>403</v>
      </c>
      <c r="G2723" s="450" t="s">
        <v>404</v>
      </c>
      <c r="H2723" s="450">
        <v>10</v>
      </c>
      <c r="I2723" s="450" t="s">
        <v>1180</v>
      </c>
      <c r="J2723" s="459">
        <v>42</v>
      </c>
      <c r="K2723" s="460">
        <v>420</v>
      </c>
      <c r="L2723" s="463" t="s">
        <v>47</v>
      </c>
      <c r="M2723" s="463"/>
      <c r="N2723" s="463"/>
      <c r="O2723" s="462"/>
    </row>
    <row r="2724" hidden="1" customHeight="1" spans="1:15">
      <c r="A2724" s="446">
        <v>2573</v>
      </c>
      <c r="B2724" s="446" t="s">
        <v>346</v>
      </c>
      <c r="C2724" s="446" t="s">
        <v>700</v>
      </c>
      <c r="D2724" s="446" t="s">
        <v>701</v>
      </c>
      <c r="E2724" s="450" t="s">
        <v>2873</v>
      </c>
      <c r="F2724" s="449" t="s">
        <v>403</v>
      </c>
      <c r="G2724" s="450" t="s">
        <v>404</v>
      </c>
      <c r="H2724" s="450">
        <v>10</v>
      </c>
      <c r="I2724" s="450" t="s">
        <v>1180</v>
      </c>
      <c r="J2724" s="459">
        <v>8</v>
      </c>
      <c r="K2724" s="460">
        <v>80</v>
      </c>
      <c r="L2724" s="463" t="s">
        <v>47</v>
      </c>
      <c r="M2724" s="463"/>
      <c r="N2724" s="463"/>
      <c r="O2724" s="462"/>
    </row>
    <row r="2725" hidden="1" customHeight="1" spans="1:15">
      <c r="A2725" s="446">
        <v>2574</v>
      </c>
      <c r="B2725" s="446" t="s">
        <v>346</v>
      </c>
      <c r="C2725" s="446" t="s">
        <v>700</v>
      </c>
      <c r="D2725" s="446" t="s">
        <v>701</v>
      </c>
      <c r="E2725" s="450" t="s">
        <v>2873</v>
      </c>
      <c r="F2725" s="449" t="s">
        <v>403</v>
      </c>
      <c r="G2725" s="450" t="s">
        <v>404</v>
      </c>
      <c r="H2725" s="450">
        <v>10</v>
      </c>
      <c r="I2725" s="450" t="s">
        <v>704</v>
      </c>
      <c r="J2725" s="459">
        <v>5</v>
      </c>
      <c r="K2725" s="460">
        <v>50</v>
      </c>
      <c r="L2725" s="463" t="s">
        <v>47</v>
      </c>
      <c r="M2725" s="463"/>
      <c r="N2725" s="463"/>
      <c r="O2725" s="462"/>
    </row>
    <row r="2726" hidden="1" customHeight="1" spans="1:15">
      <c r="A2726" s="446">
        <v>2575</v>
      </c>
      <c r="B2726" s="446" t="s">
        <v>346</v>
      </c>
      <c r="C2726" s="446" t="s">
        <v>700</v>
      </c>
      <c r="D2726" s="446" t="s">
        <v>701</v>
      </c>
      <c r="E2726" s="450" t="s">
        <v>2874</v>
      </c>
      <c r="F2726" s="449" t="s">
        <v>403</v>
      </c>
      <c r="G2726" s="450" t="s">
        <v>404</v>
      </c>
      <c r="H2726" s="450">
        <v>11</v>
      </c>
      <c r="I2726" s="450" t="s">
        <v>101</v>
      </c>
      <c r="J2726" s="459">
        <v>30</v>
      </c>
      <c r="K2726" s="460">
        <v>330</v>
      </c>
      <c r="L2726" s="463" t="s">
        <v>47</v>
      </c>
      <c r="M2726" s="463"/>
      <c r="N2726" s="463"/>
      <c r="O2726" s="462"/>
    </row>
    <row r="2727" hidden="1" customHeight="1" spans="1:15">
      <c r="A2727" s="446">
        <v>2576</v>
      </c>
      <c r="B2727" s="446" t="s">
        <v>346</v>
      </c>
      <c r="C2727" s="446" t="s">
        <v>700</v>
      </c>
      <c r="D2727" s="446" t="s">
        <v>701</v>
      </c>
      <c r="E2727" s="450" t="s">
        <v>2875</v>
      </c>
      <c r="F2727" s="449" t="s">
        <v>403</v>
      </c>
      <c r="G2727" s="450" t="s">
        <v>404</v>
      </c>
      <c r="H2727" s="450">
        <v>9</v>
      </c>
      <c r="I2727" s="450" t="s">
        <v>751</v>
      </c>
      <c r="J2727" s="459">
        <v>0.4</v>
      </c>
      <c r="K2727" s="460">
        <v>3.6</v>
      </c>
      <c r="L2727" s="463" t="s">
        <v>47</v>
      </c>
      <c r="M2727" s="463"/>
      <c r="N2727" s="463"/>
      <c r="O2727" s="462"/>
    </row>
    <row r="2728" hidden="1" customHeight="1" spans="1:15">
      <c r="A2728" s="446">
        <v>2577</v>
      </c>
      <c r="B2728" s="446" t="s">
        <v>346</v>
      </c>
      <c r="C2728" s="446" t="s">
        <v>700</v>
      </c>
      <c r="D2728" s="446" t="s">
        <v>701</v>
      </c>
      <c r="E2728" s="450" t="s">
        <v>2876</v>
      </c>
      <c r="F2728" s="449" t="s">
        <v>403</v>
      </c>
      <c r="G2728" s="450" t="s">
        <v>404</v>
      </c>
      <c r="H2728" s="450">
        <v>25</v>
      </c>
      <c r="I2728" s="450" t="s">
        <v>1180</v>
      </c>
      <c r="J2728" s="459">
        <v>70</v>
      </c>
      <c r="K2728" s="460">
        <v>1750</v>
      </c>
      <c r="L2728" s="463" t="s">
        <v>47</v>
      </c>
      <c r="M2728" s="463"/>
      <c r="N2728" s="463"/>
      <c r="O2728" s="462"/>
    </row>
    <row r="2729" hidden="1" customHeight="1" spans="1:15">
      <c r="A2729" s="446">
        <v>2578</v>
      </c>
      <c r="B2729" s="446" t="s">
        <v>346</v>
      </c>
      <c r="C2729" s="446" t="s">
        <v>700</v>
      </c>
      <c r="D2729" s="446" t="s">
        <v>701</v>
      </c>
      <c r="E2729" s="450" t="s">
        <v>2877</v>
      </c>
      <c r="F2729" s="449" t="s">
        <v>403</v>
      </c>
      <c r="G2729" s="450" t="s">
        <v>404</v>
      </c>
      <c r="H2729" s="450">
        <v>25</v>
      </c>
      <c r="I2729" s="450" t="s">
        <v>1180</v>
      </c>
      <c r="J2729" s="459">
        <v>11.5</v>
      </c>
      <c r="K2729" s="460">
        <v>287.5</v>
      </c>
      <c r="L2729" s="463" t="s">
        <v>47</v>
      </c>
      <c r="M2729" s="463"/>
      <c r="N2729" s="463"/>
      <c r="O2729" s="462"/>
    </row>
    <row r="2730" hidden="1" customHeight="1" spans="1:15">
      <c r="A2730" s="446">
        <v>2579</v>
      </c>
      <c r="B2730" s="446" t="s">
        <v>346</v>
      </c>
      <c r="C2730" s="446" t="s">
        <v>700</v>
      </c>
      <c r="D2730" s="446" t="s">
        <v>701</v>
      </c>
      <c r="E2730" s="450" t="s">
        <v>2878</v>
      </c>
      <c r="F2730" s="449" t="s">
        <v>403</v>
      </c>
      <c r="G2730" s="450" t="s">
        <v>404</v>
      </c>
      <c r="H2730" s="450">
        <v>20</v>
      </c>
      <c r="I2730" s="450" t="s">
        <v>1180</v>
      </c>
      <c r="J2730" s="459">
        <v>144</v>
      </c>
      <c r="K2730" s="460">
        <v>2880</v>
      </c>
      <c r="L2730" s="463" t="s">
        <v>47</v>
      </c>
      <c r="M2730" s="463"/>
      <c r="N2730" s="463"/>
      <c r="O2730" s="462"/>
    </row>
    <row r="2731" hidden="1" customHeight="1" spans="1:15">
      <c r="A2731" s="446">
        <v>2580</v>
      </c>
      <c r="B2731" s="446" t="s">
        <v>346</v>
      </c>
      <c r="C2731" s="446" t="s">
        <v>700</v>
      </c>
      <c r="D2731" s="446" t="s">
        <v>701</v>
      </c>
      <c r="E2731" s="450" t="s">
        <v>2879</v>
      </c>
      <c r="F2731" s="449" t="s">
        <v>403</v>
      </c>
      <c r="G2731" s="450" t="s">
        <v>404</v>
      </c>
      <c r="H2731" s="450">
        <v>10</v>
      </c>
      <c r="I2731" s="450" t="s">
        <v>1180</v>
      </c>
      <c r="J2731" s="459">
        <v>65</v>
      </c>
      <c r="K2731" s="460">
        <v>650</v>
      </c>
      <c r="L2731" s="463" t="s">
        <v>47</v>
      </c>
      <c r="M2731" s="463"/>
      <c r="N2731" s="463"/>
      <c r="O2731" s="462"/>
    </row>
    <row r="2732" hidden="1" customHeight="1" spans="1:15">
      <c r="A2732" s="446">
        <v>2581</v>
      </c>
      <c r="B2732" s="446" t="s">
        <v>346</v>
      </c>
      <c r="C2732" s="446" t="s">
        <v>700</v>
      </c>
      <c r="D2732" s="446" t="s">
        <v>701</v>
      </c>
      <c r="E2732" s="450" t="s">
        <v>2880</v>
      </c>
      <c r="F2732" s="449" t="s">
        <v>403</v>
      </c>
      <c r="G2732" s="450" t="s">
        <v>404</v>
      </c>
      <c r="H2732" s="450">
        <v>20</v>
      </c>
      <c r="I2732" s="450" t="s">
        <v>2881</v>
      </c>
      <c r="J2732" s="459">
        <v>0.3</v>
      </c>
      <c r="K2732" s="460">
        <v>6</v>
      </c>
      <c r="L2732" s="463" t="s">
        <v>47</v>
      </c>
      <c r="M2732" s="463"/>
      <c r="N2732" s="463"/>
      <c r="O2732" s="462"/>
    </row>
    <row r="2733" hidden="1" customHeight="1" spans="1:15">
      <c r="A2733" s="446">
        <v>2582</v>
      </c>
      <c r="B2733" s="446" t="s">
        <v>346</v>
      </c>
      <c r="C2733" s="446" t="s">
        <v>700</v>
      </c>
      <c r="D2733" s="446" t="s">
        <v>701</v>
      </c>
      <c r="E2733" s="450" t="s">
        <v>2882</v>
      </c>
      <c r="F2733" s="449" t="s">
        <v>403</v>
      </c>
      <c r="G2733" s="450" t="s">
        <v>404</v>
      </c>
      <c r="H2733" s="450">
        <v>10</v>
      </c>
      <c r="I2733" s="450" t="s">
        <v>1180</v>
      </c>
      <c r="J2733" s="459">
        <v>230.4</v>
      </c>
      <c r="K2733" s="460">
        <v>2304</v>
      </c>
      <c r="L2733" s="463" t="s">
        <v>47</v>
      </c>
      <c r="M2733" s="463"/>
      <c r="N2733" s="463"/>
      <c r="O2733" s="462"/>
    </row>
    <row r="2734" hidden="1" customHeight="1" spans="1:15">
      <c r="A2734" s="446">
        <v>2583</v>
      </c>
      <c r="B2734" s="446" t="s">
        <v>346</v>
      </c>
      <c r="C2734" s="446" t="s">
        <v>700</v>
      </c>
      <c r="D2734" s="446" t="s">
        <v>701</v>
      </c>
      <c r="E2734" s="450" t="s">
        <v>2883</v>
      </c>
      <c r="F2734" s="449" t="s">
        <v>403</v>
      </c>
      <c r="G2734" s="450" t="s">
        <v>404</v>
      </c>
      <c r="H2734" s="450">
        <v>10</v>
      </c>
      <c r="I2734" s="450" t="s">
        <v>1180</v>
      </c>
      <c r="J2734" s="459">
        <v>40</v>
      </c>
      <c r="K2734" s="460">
        <v>400</v>
      </c>
      <c r="L2734" s="463" t="s">
        <v>47</v>
      </c>
      <c r="M2734" s="463"/>
      <c r="N2734" s="463"/>
      <c r="O2734" s="462"/>
    </row>
    <row r="2735" hidden="1" customHeight="1" spans="1:15">
      <c r="A2735" s="446">
        <v>2584</v>
      </c>
      <c r="B2735" s="446" t="s">
        <v>346</v>
      </c>
      <c r="C2735" s="446" t="s">
        <v>700</v>
      </c>
      <c r="D2735" s="446" t="s">
        <v>701</v>
      </c>
      <c r="E2735" s="450" t="s">
        <v>2884</v>
      </c>
      <c r="F2735" s="449" t="s">
        <v>403</v>
      </c>
      <c r="G2735" s="450" t="s">
        <v>404</v>
      </c>
      <c r="H2735" s="450">
        <v>10</v>
      </c>
      <c r="I2735" s="450" t="s">
        <v>1180</v>
      </c>
      <c r="J2735" s="459">
        <v>124.8</v>
      </c>
      <c r="K2735" s="460">
        <v>1248</v>
      </c>
      <c r="L2735" s="463" t="s">
        <v>47</v>
      </c>
      <c r="M2735" s="463"/>
      <c r="N2735" s="463"/>
      <c r="O2735" s="462"/>
    </row>
    <row r="2736" hidden="1" customHeight="1" spans="1:15">
      <c r="A2736" s="446">
        <v>2585</v>
      </c>
      <c r="B2736" s="446" t="s">
        <v>346</v>
      </c>
      <c r="C2736" s="446" t="s">
        <v>700</v>
      </c>
      <c r="D2736" s="446" t="s">
        <v>701</v>
      </c>
      <c r="E2736" s="450" t="s">
        <v>2885</v>
      </c>
      <c r="F2736" s="449" t="s">
        <v>403</v>
      </c>
      <c r="G2736" s="450" t="s">
        <v>404</v>
      </c>
      <c r="H2736" s="450">
        <v>10</v>
      </c>
      <c r="I2736" s="450" t="s">
        <v>1180</v>
      </c>
      <c r="J2736" s="459">
        <v>800</v>
      </c>
      <c r="K2736" s="460">
        <v>8000</v>
      </c>
      <c r="L2736" s="463" t="s">
        <v>47</v>
      </c>
      <c r="M2736" s="463"/>
      <c r="N2736" s="463"/>
      <c r="O2736" s="462"/>
    </row>
    <row r="2737" hidden="1" customHeight="1" spans="1:15">
      <c r="A2737" s="446">
        <v>2586</v>
      </c>
      <c r="B2737" s="446" t="s">
        <v>346</v>
      </c>
      <c r="C2737" s="446" t="s">
        <v>700</v>
      </c>
      <c r="D2737" s="446" t="s">
        <v>701</v>
      </c>
      <c r="E2737" s="450" t="s">
        <v>2886</v>
      </c>
      <c r="F2737" s="449" t="s">
        <v>403</v>
      </c>
      <c r="G2737" s="450" t="s">
        <v>404</v>
      </c>
      <c r="H2737" s="450">
        <v>10</v>
      </c>
      <c r="I2737" s="450" t="s">
        <v>2881</v>
      </c>
      <c r="J2737" s="459">
        <v>0.7</v>
      </c>
      <c r="K2737" s="460">
        <v>7</v>
      </c>
      <c r="L2737" s="463" t="s">
        <v>47</v>
      </c>
      <c r="M2737" s="463"/>
      <c r="N2737" s="463"/>
      <c r="O2737" s="462"/>
    </row>
    <row r="2738" hidden="1" customHeight="1" spans="1:15">
      <c r="A2738" s="446">
        <v>2587</v>
      </c>
      <c r="B2738" s="446" t="s">
        <v>346</v>
      </c>
      <c r="C2738" s="446" t="s">
        <v>700</v>
      </c>
      <c r="D2738" s="446" t="s">
        <v>701</v>
      </c>
      <c r="E2738" s="450" t="s">
        <v>2887</v>
      </c>
      <c r="F2738" s="449" t="s">
        <v>403</v>
      </c>
      <c r="G2738" s="450" t="s">
        <v>404</v>
      </c>
      <c r="H2738" s="450">
        <v>10</v>
      </c>
      <c r="I2738" s="450" t="s">
        <v>1180</v>
      </c>
      <c r="J2738" s="459">
        <v>20</v>
      </c>
      <c r="K2738" s="460">
        <v>200</v>
      </c>
      <c r="L2738" s="463" t="s">
        <v>47</v>
      </c>
      <c r="M2738" s="463"/>
      <c r="N2738" s="463"/>
      <c r="O2738" s="462"/>
    </row>
    <row r="2739" hidden="1" customHeight="1" spans="1:15">
      <c r="A2739" s="446">
        <v>2588</v>
      </c>
      <c r="B2739" s="446" t="s">
        <v>346</v>
      </c>
      <c r="C2739" s="446" t="s">
        <v>700</v>
      </c>
      <c r="D2739" s="446" t="s">
        <v>701</v>
      </c>
      <c r="E2739" s="450" t="s">
        <v>2888</v>
      </c>
      <c r="F2739" s="449" t="s">
        <v>403</v>
      </c>
      <c r="G2739" s="450" t="s">
        <v>404</v>
      </c>
      <c r="H2739" s="450">
        <v>15</v>
      </c>
      <c r="I2739" s="450" t="s">
        <v>1180</v>
      </c>
      <c r="J2739" s="459">
        <v>48</v>
      </c>
      <c r="K2739" s="460">
        <v>720</v>
      </c>
      <c r="L2739" s="463" t="s">
        <v>47</v>
      </c>
      <c r="M2739" s="463"/>
      <c r="N2739" s="463"/>
      <c r="O2739" s="462"/>
    </row>
    <row r="2740" hidden="1" customHeight="1" spans="1:15">
      <c r="A2740" s="446">
        <v>2589</v>
      </c>
      <c r="B2740" s="446" t="s">
        <v>346</v>
      </c>
      <c r="C2740" s="446" t="s">
        <v>700</v>
      </c>
      <c r="D2740" s="446" t="s">
        <v>701</v>
      </c>
      <c r="E2740" s="450" t="s">
        <v>2889</v>
      </c>
      <c r="F2740" s="449" t="s">
        <v>403</v>
      </c>
      <c r="G2740" s="450" t="s">
        <v>404</v>
      </c>
      <c r="H2740" s="450">
        <v>15</v>
      </c>
      <c r="I2740" s="450" t="s">
        <v>1180</v>
      </c>
      <c r="J2740" s="459">
        <v>57.6</v>
      </c>
      <c r="K2740" s="460">
        <v>864</v>
      </c>
      <c r="L2740" s="463" t="s">
        <v>47</v>
      </c>
      <c r="M2740" s="463"/>
      <c r="N2740" s="463"/>
      <c r="O2740" s="462"/>
    </row>
    <row r="2741" hidden="1" customHeight="1" spans="1:15">
      <c r="A2741" s="446">
        <v>2590</v>
      </c>
      <c r="B2741" s="446" t="s">
        <v>346</v>
      </c>
      <c r="C2741" s="446" t="s">
        <v>700</v>
      </c>
      <c r="D2741" s="446" t="s">
        <v>701</v>
      </c>
      <c r="E2741" s="450" t="s">
        <v>2890</v>
      </c>
      <c r="F2741" s="449" t="s">
        <v>403</v>
      </c>
      <c r="G2741" s="450" t="s">
        <v>404</v>
      </c>
      <c r="H2741" s="450">
        <v>15</v>
      </c>
      <c r="I2741" s="450" t="s">
        <v>1180</v>
      </c>
      <c r="J2741" s="459">
        <v>50.4</v>
      </c>
      <c r="K2741" s="460">
        <v>756</v>
      </c>
      <c r="L2741" s="463" t="s">
        <v>47</v>
      </c>
      <c r="M2741" s="463"/>
      <c r="N2741" s="463"/>
      <c r="O2741" s="462"/>
    </row>
    <row r="2742" hidden="1" customHeight="1" spans="1:15">
      <c r="A2742" s="446">
        <v>2591</v>
      </c>
      <c r="B2742" s="446" t="s">
        <v>346</v>
      </c>
      <c r="C2742" s="446" t="s">
        <v>700</v>
      </c>
      <c r="D2742" s="446" t="s">
        <v>701</v>
      </c>
      <c r="E2742" s="450" t="s">
        <v>2891</v>
      </c>
      <c r="F2742" s="449" t="s">
        <v>403</v>
      </c>
      <c r="G2742" s="450" t="s">
        <v>404</v>
      </c>
      <c r="H2742" s="450">
        <v>15</v>
      </c>
      <c r="I2742" s="450" t="s">
        <v>1180</v>
      </c>
      <c r="J2742" s="459">
        <v>110</v>
      </c>
      <c r="K2742" s="460">
        <v>1650</v>
      </c>
      <c r="L2742" s="463" t="s">
        <v>47</v>
      </c>
      <c r="M2742" s="463"/>
      <c r="N2742" s="463"/>
      <c r="O2742" s="462"/>
    </row>
    <row r="2743" hidden="1" customHeight="1" spans="1:15">
      <c r="A2743" s="446">
        <v>2592</v>
      </c>
      <c r="B2743" s="446" t="s">
        <v>346</v>
      </c>
      <c r="C2743" s="446" t="s">
        <v>700</v>
      </c>
      <c r="D2743" s="446" t="s">
        <v>701</v>
      </c>
      <c r="E2743" s="450" t="s">
        <v>2892</v>
      </c>
      <c r="F2743" s="449" t="s">
        <v>403</v>
      </c>
      <c r="G2743" s="450" t="s">
        <v>404</v>
      </c>
      <c r="H2743" s="450">
        <v>15</v>
      </c>
      <c r="I2743" s="450" t="s">
        <v>1180</v>
      </c>
      <c r="J2743" s="459">
        <v>110</v>
      </c>
      <c r="K2743" s="460">
        <v>1650</v>
      </c>
      <c r="L2743" s="463" t="s">
        <v>47</v>
      </c>
      <c r="M2743" s="463"/>
      <c r="N2743" s="463"/>
      <c r="O2743" s="462"/>
    </row>
    <row r="2744" hidden="1" customHeight="1" spans="1:15">
      <c r="A2744" s="446">
        <v>2593</v>
      </c>
      <c r="B2744" s="446" t="s">
        <v>346</v>
      </c>
      <c r="C2744" s="446" t="s">
        <v>700</v>
      </c>
      <c r="D2744" s="446" t="s">
        <v>701</v>
      </c>
      <c r="E2744" s="450" t="s">
        <v>2893</v>
      </c>
      <c r="F2744" s="449" t="s">
        <v>403</v>
      </c>
      <c r="G2744" s="450" t="s">
        <v>404</v>
      </c>
      <c r="H2744" s="450">
        <v>15</v>
      </c>
      <c r="I2744" s="450" t="s">
        <v>1180</v>
      </c>
      <c r="J2744" s="459">
        <v>24</v>
      </c>
      <c r="K2744" s="460">
        <v>360</v>
      </c>
      <c r="L2744" s="463" t="s">
        <v>47</v>
      </c>
      <c r="M2744" s="463"/>
      <c r="N2744" s="463"/>
      <c r="O2744" s="462"/>
    </row>
    <row r="2745" hidden="1" customHeight="1" spans="1:15">
      <c r="A2745" s="446">
        <v>2594</v>
      </c>
      <c r="B2745" s="446" t="s">
        <v>346</v>
      </c>
      <c r="C2745" s="446" t="s">
        <v>700</v>
      </c>
      <c r="D2745" s="446" t="s">
        <v>701</v>
      </c>
      <c r="E2745" s="450" t="s">
        <v>2894</v>
      </c>
      <c r="F2745" s="449" t="s">
        <v>403</v>
      </c>
      <c r="G2745" s="450" t="s">
        <v>404</v>
      </c>
      <c r="H2745" s="450">
        <v>10</v>
      </c>
      <c r="I2745" s="450" t="s">
        <v>1180</v>
      </c>
      <c r="J2745" s="459">
        <v>64</v>
      </c>
      <c r="K2745" s="460">
        <v>640</v>
      </c>
      <c r="L2745" s="463" t="s">
        <v>47</v>
      </c>
      <c r="M2745" s="463"/>
      <c r="N2745" s="463"/>
      <c r="O2745" s="462"/>
    </row>
    <row r="2746" hidden="1" customHeight="1" spans="1:15">
      <c r="A2746" s="446">
        <v>2595</v>
      </c>
      <c r="B2746" s="446" t="s">
        <v>346</v>
      </c>
      <c r="C2746" s="446" t="s">
        <v>700</v>
      </c>
      <c r="D2746" s="446" t="s">
        <v>701</v>
      </c>
      <c r="E2746" s="450" t="s">
        <v>2895</v>
      </c>
      <c r="F2746" s="449" t="s">
        <v>403</v>
      </c>
      <c r="G2746" s="450" t="s">
        <v>404</v>
      </c>
      <c r="H2746" s="450">
        <v>10</v>
      </c>
      <c r="I2746" s="450" t="s">
        <v>1180</v>
      </c>
      <c r="J2746" s="459">
        <v>11.5</v>
      </c>
      <c r="K2746" s="460">
        <v>115</v>
      </c>
      <c r="L2746" s="463" t="s">
        <v>47</v>
      </c>
      <c r="M2746" s="463"/>
      <c r="N2746" s="463"/>
      <c r="O2746" s="462"/>
    </row>
    <row r="2747" hidden="1" customHeight="1" spans="1:15">
      <c r="A2747" s="446">
        <v>2596</v>
      </c>
      <c r="B2747" s="446" t="s">
        <v>346</v>
      </c>
      <c r="C2747" s="446" t="s">
        <v>700</v>
      </c>
      <c r="D2747" s="446" t="s">
        <v>701</v>
      </c>
      <c r="E2747" s="450" t="s">
        <v>2896</v>
      </c>
      <c r="F2747" s="449" t="s">
        <v>403</v>
      </c>
      <c r="G2747" s="450" t="s">
        <v>404</v>
      </c>
      <c r="H2747" s="450">
        <v>10</v>
      </c>
      <c r="I2747" s="450" t="s">
        <v>2881</v>
      </c>
      <c r="J2747" s="459">
        <v>0.1</v>
      </c>
      <c r="K2747" s="460">
        <v>1</v>
      </c>
      <c r="L2747" s="463" t="s">
        <v>47</v>
      </c>
      <c r="M2747" s="463"/>
      <c r="N2747" s="463"/>
      <c r="O2747" s="462"/>
    </row>
    <row r="2748" hidden="1" customHeight="1" spans="1:15">
      <c r="A2748" s="446">
        <v>2597</v>
      </c>
      <c r="B2748" s="446" t="s">
        <v>346</v>
      </c>
      <c r="C2748" s="446" t="s">
        <v>700</v>
      </c>
      <c r="D2748" s="446" t="s">
        <v>701</v>
      </c>
      <c r="E2748" s="450" t="s">
        <v>2897</v>
      </c>
      <c r="F2748" s="449" t="s">
        <v>403</v>
      </c>
      <c r="G2748" s="450" t="s">
        <v>404</v>
      </c>
      <c r="H2748" s="450">
        <v>5</v>
      </c>
      <c r="I2748" s="450" t="s">
        <v>1180</v>
      </c>
      <c r="J2748" s="459">
        <v>1300</v>
      </c>
      <c r="K2748" s="460">
        <v>6500</v>
      </c>
      <c r="L2748" s="463" t="s">
        <v>47</v>
      </c>
      <c r="M2748" s="463"/>
      <c r="N2748" s="463"/>
      <c r="O2748" s="462"/>
    </row>
    <row r="2749" hidden="1" customHeight="1" spans="1:15">
      <c r="A2749" s="446">
        <v>2598</v>
      </c>
      <c r="B2749" s="446" t="s">
        <v>346</v>
      </c>
      <c r="C2749" s="446" t="s">
        <v>700</v>
      </c>
      <c r="D2749" s="446" t="s">
        <v>701</v>
      </c>
      <c r="E2749" s="450" t="s">
        <v>2898</v>
      </c>
      <c r="F2749" s="449" t="s">
        <v>403</v>
      </c>
      <c r="G2749" s="450" t="s">
        <v>404</v>
      </c>
      <c r="H2749" s="450">
        <v>15</v>
      </c>
      <c r="I2749" s="450" t="s">
        <v>840</v>
      </c>
      <c r="J2749" s="459">
        <v>45</v>
      </c>
      <c r="K2749" s="460">
        <v>675</v>
      </c>
      <c r="L2749" s="463" t="s">
        <v>47</v>
      </c>
      <c r="M2749" s="463"/>
      <c r="N2749" s="463"/>
      <c r="O2749" s="462"/>
    </row>
    <row r="2750" hidden="1" customHeight="1" spans="1:15">
      <c r="A2750" s="446">
        <v>2599</v>
      </c>
      <c r="B2750" s="446" t="s">
        <v>346</v>
      </c>
      <c r="C2750" s="446" t="s">
        <v>700</v>
      </c>
      <c r="D2750" s="446" t="s">
        <v>701</v>
      </c>
      <c r="E2750" s="450" t="s">
        <v>2899</v>
      </c>
      <c r="F2750" s="449" t="s">
        <v>403</v>
      </c>
      <c r="G2750" s="450" t="s">
        <v>404</v>
      </c>
      <c r="H2750" s="450">
        <v>15</v>
      </c>
      <c r="I2750" s="450" t="s">
        <v>1180</v>
      </c>
      <c r="J2750" s="459">
        <v>220</v>
      </c>
      <c r="K2750" s="460">
        <v>3300</v>
      </c>
      <c r="L2750" s="463" t="s">
        <v>47</v>
      </c>
      <c r="M2750" s="463"/>
      <c r="N2750" s="463"/>
      <c r="O2750" s="462"/>
    </row>
    <row r="2751" hidden="1" customHeight="1" spans="1:15">
      <c r="A2751" s="446">
        <v>2600</v>
      </c>
      <c r="B2751" s="446" t="s">
        <v>346</v>
      </c>
      <c r="C2751" s="446" t="s">
        <v>700</v>
      </c>
      <c r="D2751" s="446" t="s">
        <v>701</v>
      </c>
      <c r="E2751" s="450" t="s">
        <v>2900</v>
      </c>
      <c r="F2751" s="449" t="s">
        <v>403</v>
      </c>
      <c r="G2751" s="450" t="s">
        <v>404</v>
      </c>
      <c r="H2751" s="450">
        <v>15</v>
      </c>
      <c r="I2751" s="450" t="s">
        <v>704</v>
      </c>
      <c r="J2751" s="459">
        <v>60</v>
      </c>
      <c r="K2751" s="460">
        <v>900</v>
      </c>
      <c r="L2751" s="463" t="s">
        <v>47</v>
      </c>
      <c r="M2751" s="463"/>
      <c r="N2751" s="463"/>
      <c r="O2751" s="462"/>
    </row>
    <row r="2752" hidden="1" customHeight="1" spans="1:15">
      <c r="A2752" s="446">
        <v>2601</v>
      </c>
      <c r="B2752" s="446" t="s">
        <v>346</v>
      </c>
      <c r="C2752" s="446" t="s">
        <v>700</v>
      </c>
      <c r="D2752" s="446" t="s">
        <v>701</v>
      </c>
      <c r="E2752" s="450" t="s">
        <v>2901</v>
      </c>
      <c r="F2752" s="449" t="s">
        <v>403</v>
      </c>
      <c r="G2752" s="450" t="s">
        <v>404</v>
      </c>
      <c r="H2752" s="450">
        <v>15</v>
      </c>
      <c r="I2752" s="450" t="s">
        <v>1180</v>
      </c>
      <c r="J2752" s="459">
        <v>480</v>
      </c>
      <c r="K2752" s="460">
        <v>7200</v>
      </c>
      <c r="L2752" s="463" t="s">
        <v>47</v>
      </c>
      <c r="M2752" s="463"/>
      <c r="N2752" s="463"/>
      <c r="O2752" s="462"/>
    </row>
    <row r="2753" hidden="1" customHeight="1" spans="1:15">
      <c r="A2753" s="446">
        <v>2602</v>
      </c>
      <c r="B2753" s="446" t="s">
        <v>346</v>
      </c>
      <c r="C2753" s="446" t="s">
        <v>700</v>
      </c>
      <c r="D2753" s="446" t="s">
        <v>701</v>
      </c>
      <c r="E2753" s="450" t="s">
        <v>2902</v>
      </c>
      <c r="F2753" s="449" t="s">
        <v>403</v>
      </c>
      <c r="G2753" s="450" t="s">
        <v>404</v>
      </c>
      <c r="H2753" s="450">
        <v>15</v>
      </c>
      <c r="I2753" s="450" t="s">
        <v>1180</v>
      </c>
      <c r="J2753" s="459">
        <v>69.6</v>
      </c>
      <c r="K2753" s="460">
        <v>1044</v>
      </c>
      <c r="L2753" s="463" t="s">
        <v>47</v>
      </c>
      <c r="M2753" s="463"/>
      <c r="N2753" s="463"/>
      <c r="O2753" s="462"/>
    </row>
    <row r="2754" hidden="1" customHeight="1" spans="1:15">
      <c r="A2754" s="446">
        <v>2603</v>
      </c>
      <c r="B2754" s="446" t="s">
        <v>346</v>
      </c>
      <c r="C2754" s="446" t="s">
        <v>700</v>
      </c>
      <c r="D2754" s="446" t="s">
        <v>701</v>
      </c>
      <c r="E2754" s="450" t="s">
        <v>2903</v>
      </c>
      <c r="F2754" s="449" t="s">
        <v>403</v>
      </c>
      <c r="G2754" s="450" t="s">
        <v>404</v>
      </c>
      <c r="H2754" s="450">
        <v>15</v>
      </c>
      <c r="I2754" s="450" t="s">
        <v>1180</v>
      </c>
      <c r="J2754" s="459">
        <v>440</v>
      </c>
      <c r="K2754" s="460">
        <v>6600</v>
      </c>
      <c r="L2754" s="463" t="s">
        <v>47</v>
      </c>
      <c r="M2754" s="463"/>
      <c r="N2754" s="463"/>
      <c r="O2754" s="462"/>
    </row>
    <row r="2755" hidden="1" customHeight="1" spans="1:15">
      <c r="A2755" s="446">
        <v>2604</v>
      </c>
      <c r="B2755" s="446" t="s">
        <v>346</v>
      </c>
      <c r="C2755" s="446" t="s">
        <v>700</v>
      </c>
      <c r="D2755" s="446" t="s">
        <v>701</v>
      </c>
      <c r="E2755" s="450" t="s">
        <v>2904</v>
      </c>
      <c r="F2755" s="449" t="s">
        <v>403</v>
      </c>
      <c r="G2755" s="450" t="s">
        <v>404</v>
      </c>
      <c r="H2755" s="450">
        <v>20</v>
      </c>
      <c r="I2755" s="450" t="s">
        <v>1180</v>
      </c>
      <c r="J2755" s="459">
        <v>320</v>
      </c>
      <c r="K2755" s="460">
        <v>6400</v>
      </c>
      <c r="L2755" s="463" t="s">
        <v>47</v>
      </c>
      <c r="M2755" s="463"/>
      <c r="N2755" s="463"/>
      <c r="O2755" s="462"/>
    </row>
    <row r="2756" hidden="1" customHeight="1" spans="1:15">
      <c r="A2756" s="446">
        <v>2605</v>
      </c>
      <c r="B2756" s="446" t="s">
        <v>346</v>
      </c>
      <c r="C2756" s="446" t="s">
        <v>700</v>
      </c>
      <c r="D2756" s="446" t="s">
        <v>701</v>
      </c>
      <c r="E2756" s="450" t="s">
        <v>2905</v>
      </c>
      <c r="F2756" s="449" t="s">
        <v>403</v>
      </c>
      <c r="G2756" s="450" t="s">
        <v>404</v>
      </c>
      <c r="H2756" s="450">
        <v>20</v>
      </c>
      <c r="I2756" s="450" t="s">
        <v>1180</v>
      </c>
      <c r="J2756" s="459">
        <v>150</v>
      </c>
      <c r="K2756" s="460">
        <v>3000</v>
      </c>
      <c r="L2756" s="463" t="s">
        <v>47</v>
      </c>
      <c r="M2756" s="463"/>
      <c r="N2756" s="463"/>
      <c r="O2756" s="462"/>
    </row>
    <row r="2757" hidden="1" customHeight="1" spans="1:15">
      <c r="A2757" s="446">
        <v>2606</v>
      </c>
      <c r="B2757" s="446" t="s">
        <v>346</v>
      </c>
      <c r="C2757" s="446" t="s">
        <v>700</v>
      </c>
      <c r="D2757" s="446" t="s">
        <v>701</v>
      </c>
      <c r="E2757" s="450" t="s">
        <v>2906</v>
      </c>
      <c r="F2757" s="449" t="s">
        <v>403</v>
      </c>
      <c r="G2757" s="450" t="s">
        <v>404</v>
      </c>
      <c r="H2757" s="450">
        <v>20</v>
      </c>
      <c r="I2757" s="450" t="s">
        <v>1180</v>
      </c>
      <c r="J2757" s="459">
        <v>432</v>
      </c>
      <c r="K2757" s="460">
        <v>8640</v>
      </c>
      <c r="L2757" s="463" t="s">
        <v>47</v>
      </c>
      <c r="M2757" s="463"/>
      <c r="N2757" s="463"/>
      <c r="O2757" s="462"/>
    </row>
    <row r="2758" hidden="1" customHeight="1" spans="1:15">
      <c r="A2758" s="446">
        <v>2607</v>
      </c>
      <c r="B2758" s="446" t="s">
        <v>346</v>
      </c>
      <c r="C2758" s="446" t="s">
        <v>700</v>
      </c>
      <c r="D2758" s="446" t="s">
        <v>701</v>
      </c>
      <c r="E2758" s="450" t="s">
        <v>2907</v>
      </c>
      <c r="F2758" s="449" t="s">
        <v>403</v>
      </c>
      <c r="G2758" s="450" t="s">
        <v>404</v>
      </c>
      <c r="H2758" s="450">
        <v>20</v>
      </c>
      <c r="I2758" s="450" t="s">
        <v>1584</v>
      </c>
      <c r="J2758" s="459">
        <v>30</v>
      </c>
      <c r="K2758" s="460">
        <v>600</v>
      </c>
      <c r="L2758" s="463" t="s">
        <v>47</v>
      </c>
      <c r="M2758" s="463"/>
      <c r="N2758" s="463"/>
      <c r="O2758" s="462"/>
    </row>
    <row r="2759" hidden="1" customHeight="1" spans="1:15">
      <c r="A2759" s="446">
        <v>2608</v>
      </c>
      <c r="B2759" s="446" t="s">
        <v>346</v>
      </c>
      <c r="C2759" s="446" t="s">
        <v>700</v>
      </c>
      <c r="D2759" s="446" t="s">
        <v>701</v>
      </c>
      <c r="E2759" s="450" t="s">
        <v>2908</v>
      </c>
      <c r="F2759" s="449" t="s">
        <v>403</v>
      </c>
      <c r="G2759" s="450" t="s">
        <v>404</v>
      </c>
      <c r="H2759" s="450">
        <v>15</v>
      </c>
      <c r="I2759" s="450" t="s">
        <v>1180</v>
      </c>
      <c r="J2759" s="459">
        <v>122.4</v>
      </c>
      <c r="K2759" s="460">
        <v>1836</v>
      </c>
      <c r="L2759" s="463" t="s">
        <v>47</v>
      </c>
      <c r="M2759" s="463"/>
      <c r="N2759" s="463"/>
      <c r="O2759" s="462"/>
    </row>
    <row r="2760" hidden="1" customHeight="1" spans="1:15">
      <c r="A2760" s="446">
        <v>2609</v>
      </c>
      <c r="B2760" s="446" t="s">
        <v>346</v>
      </c>
      <c r="C2760" s="446" t="s">
        <v>700</v>
      </c>
      <c r="D2760" s="446" t="s">
        <v>701</v>
      </c>
      <c r="E2760" s="450" t="s">
        <v>2909</v>
      </c>
      <c r="F2760" s="449" t="s">
        <v>403</v>
      </c>
      <c r="G2760" s="450" t="s">
        <v>404</v>
      </c>
      <c r="H2760" s="450">
        <v>15</v>
      </c>
      <c r="I2760" s="450" t="s">
        <v>1180</v>
      </c>
      <c r="J2760" s="459">
        <v>70</v>
      </c>
      <c r="K2760" s="460">
        <v>1050</v>
      </c>
      <c r="L2760" s="463" t="s">
        <v>47</v>
      </c>
      <c r="M2760" s="463"/>
      <c r="N2760" s="463"/>
      <c r="O2760" s="462"/>
    </row>
    <row r="2761" hidden="1" customHeight="1" spans="1:15">
      <c r="A2761" s="446">
        <v>2610</v>
      </c>
      <c r="B2761" s="446" t="s">
        <v>346</v>
      </c>
      <c r="C2761" s="446" t="s">
        <v>700</v>
      </c>
      <c r="D2761" s="446" t="s">
        <v>701</v>
      </c>
      <c r="E2761" s="450" t="s">
        <v>2910</v>
      </c>
      <c r="F2761" s="449" t="s">
        <v>403</v>
      </c>
      <c r="G2761" s="450" t="s">
        <v>404</v>
      </c>
      <c r="H2761" s="450">
        <v>15</v>
      </c>
      <c r="I2761" s="450" t="s">
        <v>1180</v>
      </c>
      <c r="J2761" s="459">
        <v>40</v>
      </c>
      <c r="K2761" s="460">
        <v>600</v>
      </c>
      <c r="L2761" s="463" t="s">
        <v>47</v>
      </c>
      <c r="M2761" s="463"/>
      <c r="N2761" s="463"/>
      <c r="O2761" s="462"/>
    </row>
    <row r="2762" hidden="1" customHeight="1" spans="1:15">
      <c r="A2762" s="446">
        <v>2611</v>
      </c>
      <c r="B2762" s="446" t="s">
        <v>346</v>
      </c>
      <c r="C2762" s="446" t="s">
        <v>700</v>
      </c>
      <c r="D2762" s="446" t="s">
        <v>701</v>
      </c>
      <c r="E2762" s="450" t="s">
        <v>2911</v>
      </c>
      <c r="F2762" s="449" t="s">
        <v>403</v>
      </c>
      <c r="G2762" s="450" t="s">
        <v>404</v>
      </c>
      <c r="H2762" s="450">
        <v>15</v>
      </c>
      <c r="I2762" s="450" t="s">
        <v>1180</v>
      </c>
      <c r="J2762" s="459">
        <v>64</v>
      </c>
      <c r="K2762" s="460">
        <v>960</v>
      </c>
      <c r="L2762" s="463" t="s">
        <v>47</v>
      </c>
      <c r="M2762" s="463"/>
      <c r="N2762" s="463"/>
      <c r="O2762" s="462"/>
    </row>
    <row r="2763" hidden="1" customHeight="1" spans="1:15">
      <c r="A2763" s="446">
        <v>2612</v>
      </c>
      <c r="B2763" s="446" t="s">
        <v>346</v>
      </c>
      <c r="C2763" s="446" t="s">
        <v>700</v>
      </c>
      <c r="D2763" s="446" t="s">
        <v>701</v>
      </c>
      <c r="E2763" s="450" t="s">
        <v>2912</v>
      </c>
      <c r="F2763" s="449" t="s">
        <v>403</v>
      </c>
      <c r="G2763" s="450" t="s">
        <v>404</v>
      </c>
      <c r="H2763" s="450">
        <v>15</v>
      </c>
      <c r="I2763" s="450" t="s">
        <v>1180</v>
      </c>
      <c r="J2763" s="459">
        <v>354</v>
      </c>
      <c r="K2763" s="460">
        <v>5310</v>
      </c>
      <c r="L2763" s="463" t="s">
        <v>47</v>
      </c>
      <c r="M2763" s="463"/>
      <c r="N2763" s="463"/>
      <c r="O2763" s="462"/>
    </row>
    <row r="2764" hidden="1" customHeight="1" spans="1:15">
      <c r="A2764" s="446">
        <v>2613</v>
      </c>
      <c r="B2764" s="446" t="s">
        <v>346</v>
      </c>
      <c r="C2764" s="446" t="s">
        <v>700</v>
      </c>
      <c r="D2764" s="446" t="s">
        <v>701</v>
      </c>
      <c r="E2764" s="450" t="s">
        <v>2913</v>
      </c>
      <c r="F2764" s="449" t="s">
        <v>403</v>
      </c>
      <c r="G2764" s="450" t="s">
        <v>404</v>
      </c>
      <c r="H2764" s="450">
        <v>15</v>
      </c>
      <c r="I2764" s="450" t="s">
        <v>704</v>
      </c>
      <c r="J2764" s="459">
        <v>75</v>
      </c>
      <c r="K2764" s="460">
        <v>1125</v>
      </c>
      <c r="L2764" s="463" t="s">
        <v>47</v>
      </c>
      <c r="M2764" s="463"/>
      <c r="N2764" s="463"/>
      <c r="O2764" s="462"/>
    </row>
    <row r="2765" hidden="1" customHeight="1" spans="1:15">
      <c r="A2765" s="446">
        <v>2614</v>
      </c>
      <c r="B2765" s="446" t="s">
        <v>346</v>
      </c>
      <c r="C2765" s="446" t="s">
        <v>700</v>
      </c>
      <c r="D2765" s="446" t="s">
        <v>701</v>
      </c>
      <c r="E2765" s="450" t="s">
        <v>2914</v>
      </c>
      <c r="F2765" s="449" t="s">
        <v>403</v>
      </c>
      <c r="G2765" s="450" t="s">
        <v>404</v>
      </c>
      <c r="H2765" s="450">
        <v>20</v>
      </c>
      <c r="I2765" s="450" t="s">
        <v>1180</v>
      </c>
      <c r="J2765" s="459">
        <v>220</v>
      </c>
      <c r="K2765" s="460">
        <v>4400</v>
      </c>
      <c r="L2765" s="463" t="s">
        <v>47</v>
      </c>
      <c r="M2765" s="463"/>
      <c r="N2765" s="463"/>
      <c r="O2765" s="462"/>
    </row>
    <row r="2766" hidden="1" customHeight="1" spans="1:15">
      <c r="A2766" s="446">
        <v>2615</v>
      </c>
      <c r="B2766" s="446" t="s">
        <v>346</v>
      </c>
      <c r="C2766" s="446" t="s">
        <v>700</v>
      </c>
      <c r="D2766" s="446" t="s">
        <v>701</v>
      </c>
      <c r="E2766" s="450" t="s">
        <v>2915</v>
      </c>
      <c r="F2766" s="449" t="s">
        <v>403</v>
      </c>
      <c r="G2766" s="450" t="s">
        <v>404</v>
      </c>
      <c r="H2766" s="450">
        <v>20</v>
      </c>
      <c r="I2766" s="450" t="s">
        <v>1180</v>
      </c>
      <c r="J2766" s="459">
        <v>52</v>
      </c>
      <c r="K2766" s="460">
        <v>1040</v>
      </c>
      <c r="L2766" s="463" t="s">
        <v>47</v>
      </c>
      <c r="M2766" s="463"/>
      <c r="N2766" s="463"/>
      <c r="O2766" s="462"/>
    </row>
    <row r="2767" hidden="1" customHeight="1" spans="1:15">
      <c r="A2767" s="446">
        <v>2616</v>
      </c>
      <c r="B2767" s="446" t="s">
        <v>346</v>
      </c>
      <c r="C2767" s="446" t="s">
        <v>700</v>
      </c>
      <c r="D2767" s="446" t="s">
        <v>701</v>
      </c>
      <c r="E2767" s="450" t="s">
        <v>2916</v>
      </c>
      <c r="F2767" s="449" t="s">
        <v>403</v>
      </c>
      <c r="G2767" s="450" t="s">
        <v>404</v>
      </c>
      <c r="H2767" s="450">
        <v>20</v>
      </c>
      <c r="I2767" s="450" t="s">
        <v>1180</v>
      </c>
      <c r="J2767" s="459">
        <v>56</v>
      </c>
      <c r="K2767" s="460">
        <v>1120</v>
      </c>
      <c r="L2767" s="463" t="s">
        <v>47</v>
      </c>
      <c r="M2767" s="463"/>
      <c r="N2767" s="463"/>
      <c r="O2767" s="462"/>
    </row>
    <row r="2768" hidden="1" customHeight="1" spans="1:15">
      <c r="A2768" s="446">
        <v>2617</v>
      </c>
      <c r="B2768" s="446" t="s">
        <v>346</v>
      </c>
      <c r="C2768" s="446" t="s">
        <v>700</v>
      </c>
      <c r="D2768" s="446" t="s">
        <v>701</v>
      </c>
      <c r="E2768" s="450" t="s">
        <v>2917</v>
      </c>
      <c r="F2768" s="449" t="s">
        <v>403</v>
      </c>
      <c r="G2768" s="450" t="s">
        <v>404</v>
      </c>
      <c r="H2768" s="450">
        <v>20</v>
      </c>
      <c r="I2768" s="450" t="s">
        <v>1180</v>
      </c>
      <c r="J2768" s="459">
        <v>64.8</v>
      </c>
      <c r="K2768" s="460">
        <v>1296</v>
      </c>
      <c r="L2768" s="463" t="s">
        <v>47</v>
      </c>
      <c r="M2768" s="463"/>
      <c r="N2768" s="463"/>
      <c r="O2768" s="462"/>
    </row>
    <row r="2769" hidden="1" customHeight="1" spans="1:15">
      <c r="A2769" s="446">
        <v>2618</v>
      </c>
      <c r="B2769" s="446" t="s">
        <v>346</v>
      </c>
      <c r="C2769" s="446" t="s">
        <v>700</v>
      </c>
      <c r="D2769" s="446" t="s">
        <v>701</v>
      </c>
      <c r="E2769" s="450" t="s">
        <v>2918</v>
      </c>
      <c r="F2769" s="449" t="s">
        <v>403</v>
      </c>
      <c r="G2769" s="450" t="s">
        <v>404</v>
      </c>
      <c r="H2769" s="450">
        <v>20</v>
      </c>
      <c r="I2769" s="450" t="s">
        <v>1180</v>
      </c>
      <c r="J2769" s="459">
        <v>40</v>
      </c>
      <c r="K2769" s="460">
        <v>800</v>
      </c>
      <c r="L2769" s="463" t="s">
        <v>47</v>
      </c>
      <c r="M2769" s="463"/>
      <c r="N2769" s="463"/>
      <c r="O2769" s="462"/>
    </row>
    <row r="2770" hidden="1" customHeight="1" spans="1:15">
      <c r="A2770" s="446">
        <v>2619</v>
      </c>
      <c r="B2770" s="446" t="s">
        <v>346</v>
      </c>
      <c r="C2770" s="446" t="s">
        <v>700</v>
      </c>
      <c r="D2770" s="446" t="s">
        <v>701</v>
      </c>
      <c r="E2770" s="450" t="s">
        <v>2919</v>
      </c>
      <c r="F2770" s="449" t="s">
        <v>403</v>
      </c>
      <c r="G2770" s="450" t="s">
        <v>404</v>
      </c>
      <c r="H2770" s="450">
        <v>15</v>
      </c>
      <c r="I2770" s="450" t="s">
        <v>1180</v>
      </c>
      <c r="J2770" s="459">
        <v>65</v>
      </c>
      <c r="K2770" s="460">
        <v>975</v>
      </c>
      <c r="L2770" s="463" t="s">
        <v>47</v>
      </c>
      <c r="M2770" s="463"/>
      <c r="N2770" s="463"/>
      <c r="O2770" s="462"/>
    </row>
    <row r="2771" hidden="1" customHeight="1" spans="1:15">
      <c r="A2771" s="446">
        <v>2620</v>
      </c>
      <c r="B2771" s="446" t="s">
        <v>346</v>
      </c>
      <c r="C2771" s="446" t="s">
        <v>700</v>
      </c>
      <c r="D2771" s="446" t="s">
        <v>701</v>
      </c>
      <c r="E2771" s="450" t="s">
        <v>2920</v>
      </c>
      <c r="F2771" s="449" t="s">
        <v>403</v>
      </c>
      <c r="G2771" s="450" t="s">
        <v>404</v>
      </c>
      <c r="H2771" s="450">
        <v>15</v>
      </c>
      <c r="I2771" s="450" t="s">
        <v>1180</v>
      </c>
      <c r="J2771" s="459">
        <v>50.4</v>
      </c>
      <c r="K2771" s="460">
        <v>756</v>
      </c>
      <c r="L2771" s="463" t="s">
        <v>47</v>
      </c>
      <c r="M2771" s="463"/>
      <c r="N2771" s="463"/>
      <c r="O2771" s="462"/>
    </row>
    <row r="2772" hidden="1" customHeight="1" spans="1:15">
      <c r="A2772" s="446">
        <v>2621</v>
      </c>
      <c r="B2772" s="446" t="s">
        <v>346</v>
      </c>
      <c r="C2772" s="446" t="s">
        <v>700</v>
      </c>
      <c r="D2772" s="446" t="s">
        <v>701</v>
      </c>
      <c r="E2772" s="450" t="s">
        <v>2921</v>
      </c>
      <c r="F2772" s="449" t="s">
        <v>403</v>
      </c>
      <c r="G2772" s="450" t="s">
        <v>404</v>
      </c>
      <c r="H2772" s="450">
        <v>15</v>
      </c>
      <c r="I2772" s="450" t="s">
        <v>1180</v>
      </c>
      <c r="J2772" s="459">
        <v>40</v>
      </c>
      <c r="K2772" s="460">
        <v>600</v>
      </c>
      <c r="L2772" s="463" t="s">
        <v>47</v>
      </c>
      <c r="M2772" s="463"/>
      <c r="N2772" s="463"/>
      <c r="O2772" s="462"/>
    </row>
    <row r="2773" hidden="1" customHeight="1" spans="1:15">
      <c r="A2773" s="446">
        <v>2622</v>
      </c>
      <c r="B2773" s="446" t="s">
        <v>346</v>
      </c>
      <c r="C2773" s="446" t="s">
        <v>700</v>
      </c>
      <c r="D2773" s="446" t="s">
        <v>701</v>
      </c>
      <c r="E2773" s="450" t="s">
        <v>2922</v>
      </c>
      <c r="F2773" s="449" t="s">
        <v>403</v>
      </c>
      <c r="G2773" s="450" t="s">
        <v>404</v>
      </c>
      <c r="H2773" s="450">
        <v>15</v>
      </c>
      <c r="I2773" s="450" t="s">
        <v>2881</v>
      </c>
      <c r="J2773" s="459">
        <v>0.2</v>
      </c>
      <c r="K2773" s="460">
        <v>3</v>
      </c>
      <c r="L2773" s="463" t="s">
        <v>47</v>
      </c>
      <c r="M2773" s="463"/>
      <c r="N2773" s="463"/>
      <c r="O2773" s="462"/>
    </row>
    <row r="2774" hidden="1" customHeight="1" spans="1:15">
      <c r="A2774" s="446">
        <v>2623</v>
      </c>
      <c r="B2774" s="446" t="s">
        <v>346</v>
      </c>
      <c r="C2774" s="446" t="s">
        <v>700</v>
      </c>
      <c r="D2774" s="446" t="s">
        <v>701</v>
      </c>
      <c r="E2774" s="450" t="s">
        <v>2923</v>
      </c>
      <c r="F2774" s="449" t="s">
        <v>403</v>
      </c>
      <c r="G2774" s="450" t="s">
        <v>404</v>
      </c>
      <c r="H2774" s="450">
        <v>15</v>
      </c>
      <c r="I2774" s="450" t="s">
        <v>2881</v>
      </c>
      <c r="J2774" s="459">
        <v>0.14</v>
      </c>
      <c r="K2774" s="460">
        <v>2.1</v>
      </c>
      <c r="L2774" s="463" t="s">
        <v>47</v>
      </c>
      <c r="M2774" s="463"/>
      <c r="N2774" s="463"/>
      <c r="O2774" s="462"/>
    </row>
    <row r="2775" hidden="1" customHeight="1" spans="1:15">
      <c r="A2775" s="446">
        <v>2624</v>
      </c>
      <c r="B2775" s="446" t="s">
        <v>346</v>
      </c>
      <c r="C2775" s="446" t="s">
        <v>700</v>
      </c>
      <c r="D2775" s="446" t="s">
        <v>701</v>
      </c>
      <c r="E2775" s="450" t="s">
        <v>2924</v>
      </c>
      <c r="F2775" s="449" t="s">
        <v>403</v>
      </c>
      <c r="G2775" s="450" t="s">
        <v>404</v>
      </c>
      <c r="H2775" s="450">
        <v>15</v>
      </c>
      <c r="I2775" s="450" t="s">
        <v>2881</v>
      </c>
      <c r="J2775" s="459">
        <v>0.1</v>
      </c>
      <c r="K2775" s="460">
        <v>1.5</v>
      </c>
      <c r="L2775" s="463" t="s">
        <v>47</v>
      </c>
      <c r="M2775" s="463"/>
      <c r="N2775" s="463"/>
      <c r="O2775" s="462"/>
    </row>
    <row r="2776" hidden="1" customHeight="1" spans="1:15">
      <c r="A2776" s="446">
        <v>2625</v>
      </c>
      <c r="B2776" s="446" t="s">
        <v>346</v>
      </c>
      <c r="C2776" s="446" t="s">
        <v>700</v>
      </c>
      <c r="D2776" s="446" t="s">
        <v>701</v>
      </c>
      <c r="E2776" s="450" t="s">
        <v>2925</v>
      </c>
      <c r="F2776" s="449" t="s">
        <v>403</v>
      </c>
      <c r="G2776" s="450" t="s">
        <v>404</v>
      </c>
      <c r="H2776" s="450">
        <v>20</v>
      </c>
      <c r="I2776" s="450" t="s">
        <v>2881</v>
      </c>
      <c r="J2776" s="459">
        <v>0.2</v>
      </c>
      <c r="K2776" s="460">
        <v>4</v>
      </c>
      <c r="L2776" s="463" t="s">
        <v>47</v>
      </c>
      <c r="M2776" s="463"/>
      <c r="N2776" s="463"/>
      <c r="O2776" s="462"/>
    </row>
    <row r="2777" hidden="1" customHeight="1" spans="1:15">
      <c r="A2777" s="446">
        <v>2626</v>
      </c>
      <c r="B2777" s="446" t="s">
        <v>346</v>
      </c>
      <c r="C2777" s="446" t="s">
        <v>700</v>
      </c>
      <c r="D2777" s="446" t="s">
        <v>701</v>
      </c>
      <c r="E2777" s="450" t="s">
        <v>2926</v>
      </c>
      <c r="F2777" s="449" t="s">
        <v>403</v>
      </c>
      <c r="G2777" s="450" t="s">
        <v>404</v>
      </c>
      <c r="H2777" s="450">
        <v>20</v>
      </c>
      <c r="I2777" s="450" t="s">
        <v>2881</v>
      </c>
      <c r="J2777" s="459">
        <v>0.08</v>
      </c>
      <c r="K2777" s="460">
        <v>1.6</v>
      </c>
      <c r="L2777" s="463" t="s">
        <v>47</v>
      </c>
      <c r="M2777" s="463"/>
      <c r="N2777" s="463"/>
      <c r="O2777" s="462"/>
    </row>
    <row r="2778" hidden="1" customHeight="1" spans="1:15">
      <c r="A2778" s="446">
        <v>2627</v>
      </c>
      <c r="B2778" s="446" t="s">
        <v>346</v>
      </c>
      <c r="C2778" s="446" t="s">
        <v>700</v>
      </c>
      <c r="D2778" s="446" t="s">
        <v>701</v>
      </c>
      <c r="E2778" s="450" t="s">
        <v>2927</v>
      </c>
      <c r="F2778" s="449" t="s">
        <v>403</v>
      </c>
      <c r="G2778" s="450" t="s">
        <v>404</v>
      </c>
      <c r="H2778" s="450">
        <v>20</v>
      </c>
      <c r="I2778" s="450" t="s">
        <v>2881</v>
      </c>
      <c r="J2778" s="459">
        <v>0.25</v>
      </c>
      <c r="K2778" s="460">
        <v>5</v>
      </c>
      <c r="L2778" s="463" t="s">
        <v>47</v>
      </c>
      <c r="M2778" s="463"/>
      <c r="N2778" s="463"/>
      <c r="O2778" s="462"/>
    </row>
    <row r="2779" hidden="1" customHeight="1" spans="1:15">
      <c r="A2779" s="446">
        <v>2628</v>
      </c>
      <c r="B2779" s="446" t="s">
        <v>346</v>
      </c>
      <c r="C2779" s="446" t="s">
        <v>700</v>
      </c>
      <c r="D2779" s="446" t="s">
        <v>701</v>
      </c>
      <c r="E2779" s="450" t="s">
        <v>2928</v>
      </c>
      <c r="F2779" s="449" t="s">
        <v>403</v>
      </c>
      <c r="G2779" s="450" t="s">
        <v>404</v>
      </c>
      <c r="H2779" s="450">
        <v>15</v>
      </c>
      <c r="I2779" s="450" t="s">
        <v>2881</v>
      </c>
      <c r="J2779" s="459">
        <v>0.08</v>
      </c>
      <c r="K2779" s="460">
        <v>1.2</v>
      </c>
      <c r="L2779" s="463" t="s">
        <v>47</v>
      </c>
      <c r="M2779" s="463"/>
      <c r="N2779" s="463"/>
      <c r="O2779" s="462"/>
    </row>
    <row r="2780" hidden="1" customHeight="1" spans="1:15">
      <c r="A2780" s="446">
        <v>2629</v>
      </c>
      <c r="B2780" s="446" t="s">
        <v>346</v>
      </c>
      <c r="C2780" s="446" t="s">
        <v>700</v>
      </c>
      <c r="D2780" s="446" t="s">
        <v>701</v>
      </c>
      <c r="E2780" s="450" t="s">
        <v>2929</v>
      </c>
      <c r="F2780" s="449" t="s">
        <v>403</v>
      </c>
      <c r="G2780" s="450" t="s">
        <v>404</v>
      </c>
      <c r="H2780" s="450">
        <v>15</v>
      </c>
      <c r="I2780" s="450" t="s">
        <v>2881</v>
      </c>
      <c r="J2780" s="459">
        <v>0.15</v>
      </c>
      <c r="K2780" s="460">
        <v>2.25</v>
      </c>
      <c r="L2780" s="463" t="s">
        <v>47</v>
      </c>
      <c r="M2780" s="463"/>
      <c r="N2780" s="463"/>
      <c r="O2780" s="462"/>
    </row>
    <row r="2781" hidden="1" customHeight="1" spans="1:15">
      <c r="A2781" s="446">
        <v>2630</v>
      </c>
      <c r="B2781" s="446" t="s">
        <v>346</v>
      </c>
      <c r="C2781" s="446" t="s">
        <v>700</v>
      </c>
      <c r="D2781" s="446" t="s">
        <v>701</v>
      </c>
      <c r="E2781" s="450" t="s">
        <v>2930</v>
      </c>
      <c r="F2781" s="449" t="s">
        <v>403</v>
      </c>
      <c r="G2781" s="450" t="s">
        <v>404</v>
      </c>
      <c r="H2781" s="450">
        <v>15</v>
      </c>
      <c r="I2781" s="450" t="s">
        <v>2881</v>
      </c>
      <c r="J2781" s="459">
        <v>0.17</v>
      </c>
      <c r="K2781" s="460">
        <v>2.55</v>
      </c>
      <c r="L2781" s="463" t="s">
        <v>47</v>
      </c>
      <c r="M2781" s="463"/>
      <c r="N2781" s="463"/>
      <c r="O2781" s="462"/>
    </row>
    <row r="2782" hidden="1" customHeight="1" spans="1:15">
      <c r="A2782" s="446">
        <v>2631</v>
      </c>
      <c r="B2782" s="446" t="s">
        <v>346</v>
      </c>
      <c r="C2782" s="446" t="s">
        <v>700</v>
      </c>
      <c r="D2782" s="446" t="s">
        <v>701</v>
      </c>
      <c r="E2782" s="450" t="s">
        <v>2931</v>
      </c>
      <c r="F2782" s="449" t="s">
        <v>403</v>
      </c>
      <c r="G2782" s="450" t="s">
        <v>404</v>
      </c>
      <c r="H2782" s="450">
        <v>15</v>
      </c>
      <c r="I2782" s="450" t="s">
        <v>2881</v>
      </c>
      <c r="J2782" s="459">
        <v>0.2</v>
      </c>
      <c r="K2782" s="460">
        <v>3</v>
      </c>
      <c r="L2782" s="463" t="s">
        <v>47</v>
      </c>
      <c r="M2782" s="463"/>
      <c r="N2782" s="463"/>
      <c r="O2782" s="462"/>
    </row>
    <row r="2783" hidden="1" customHeight="1" spans="1:15">
      <c r="A2783" s="446">
        <v>2632</v>
      </c>
      <c r="B2783" s="446" t="s">
        <v>346</v>
      </c>
      <c r="C2783" s="446" t="s">
        <v>700</v>
      </c>
      <c r="D2783" s="446" t="s">
        <v>701</v>
      </c>
      <c r="E2783" s="450" t="s">
        <v>2932</v>
      </c>
      <c r="F2783" s="449" t="s">
        <v>403</v>
      </c>
      <c r="G2783" s="450" t="s">
        <v>404</v>
      </c>
      <c r="H2783" s="450">
        <v>15</v>
      </c>
      <c r="I2783" s="450" t="s">
        <v>2881</v>
      </c>
      <c r="J2783" s="459">
        <v>0.13</v>
      </c>
      <c r="K2783" s="460">
        <v>1.95</v>
      </c>
      <c r="L2783" s="463" t="s">
        <v>47</v>
      </c>
      <c r="M2783" s="463"/>
      <c r="N2783" s="463"/>
      <c r="O2783" s="462"/>
    </row>
    <row r="2784" hidden="1" customHeight="1" spans="1:15">
      <c r="A2784" s="446">
        <v>2633</v>
      </c>
      <c r="B2784" s="446" t="s">
        <v>346</v>
      </c>
      <c r="C2784" s="446" t="s">
        <v>700</v>
      </c>
      <c r="D2784" s="446" t="s">
        <v>701</v>
      </c>
      <c r="E2784" s="450" t="s">
        <v>2933</v>
      </c>
      <c r="F2784" s="449" t="s">
        <v>403</v>
      </c>
      <c r="G2784" s="450" t="s">
        <v>404</v>
      </c>
      <c r="H2784" s="450">
        <v>20</v>
      </c>
      <c r="I2784" s="450" t="s">
        <v>2881</v>
      </c>
      <c r="J2784" s="459">
        <v>0.05</v>
      </c>
      <c r="K2784" s="460">
        <v>1</v>
      </c>
      <c r="L2784" s="463" t="s">
        <v>47</v>
      </c>
      <c r="M2784" s="463"/>
      <c r="N2784" s="463"/>
      <c r="O2784" s="462"/>
    </row>
    <row r="2785" hidden="1" customHeight="1" spans="1:15">
      <c r="A2785" s="446">
        <v>2634</v>
      </c>
      <c r="B2785" s="446" t="s">
        <v>346</v>
      </c>
      <c r="C2785" s="446" t="s">
        <v>700</v>
      </c>
      <c r="D2785" s="446" t="s">
        <v>701</v>
      </c>
      <c r="E2785" s="450" t="s">
        <v>2934</v>
      </c>
      <c r="F2785" s="449" t="s">
        <v>403</v>
      </c>
      <c r="G2785" s="450" t="s">
        <v>404</v>
      </c>
      <c r="H2785" s="450">
        <v>20</v>
      </c>
      <c r="I2785" s="450" t="s">
        <v>2881</v>
      </c>
      <c r="J2785" s="459">
        <v>0.05</v>
      </c>
      <c r="K2785" s="460">
        <v>1</v>
      </c>
      <c r="L2785" s="463" t="s">
        <v>47</v>
      </c>
      <c r="M2785" s="463"/>
      <c r="N2785" s="463"/>
      <c r="O2785" s="462"/>
    </row>
    <row r="2786" hidden="1" customHeight="1" spans="1:15">
      <c r="A2786" s="446">
        <v>2635</v>
      </c>
      <c r="B2786" s="446" t="s">
        <v>346</v>
      </c>
      <c r="C2786" s="446" t="s">
        <v>700</v>
      </c>
      <c r="D2786" s="446" t="s">
        <v>701</v>
      </c>
      <c r="E2786" s="450" t="s">
        <v>2935</v>
      </c>
      <c r="F2786" s="449" t="s">
        <v>403</v>
      </c>
      <c r="G2786" s="450" t="s">
        <v>404</v>
      </c>
      <c r="H2786" s="450">
        <v>21</v>
      </c>
      <c r="I2786" s="450" t="s">
        <v>2881</v>
      </c>
      <c r="J2786" s="459">
        <v>0.16</v>
      </c>
      <c r="K2786" s="460">
        <v>3.35</v>
      </c>
      <c r="L2786" s="463" t="s">
        <v>47</v>
      </c>
      <c r="M2786" s="463"/>
      <c r="N2786" s="463"/>
      <c r="O2786" s="462"/>
    </row>
    <row r="2787" hidden="1" customHeight="1" spans="1:15">
      <c r="A2787" s="446">
        <v>2636</v>
      </c>
      <c r="B2787" s="446" t="s">
        <v>346</v>
      </c>
      <c r="C2787" s="446" t="s">
        <v>700</v>
      </c>
      <c r="D2787" s="446" t="s">
        <v>701</v>
      </c>
      <c r="E2787" s="450" t="s">
        <v>2936</v>
      </c>
      <c r="F2787" s="449" t="s">
        <v>403</v>
      </c>
      <c r="G2787" s="450" t="s">
        <v>404</v>
      </c>
      <c r="H2787" s="450">
        <v>20</v>
      </c>
      <c r="I2787" s="450" t="s">
        <v>2881</v>
      </c>
      <c r="J2787" s="459">
        <v>0.13</v>
      </c>
      <c r="K2787" s="460">
        <v>2.6</v>
      </c>
      <c r="L2787" s="463" t="s">
        <v>47</v>
      </c>
      <c r="M2787" s="463"/>
      <c r="N2787" s="463"/>
      <c r="O2787" s="462"/>
    </row>
    <row r="2788" hidden="1" customHeight="1" spans="1:15">
      <c r="A2788" s="446">
        <v>2637</v>
      </c>
      <c r="B2788" s="446" t="s">
        <v>346</v>
      </c>
      <c r="C2788" s="446" t="s">
        <v>700</v>
      </c>
      <c r="D2788" s="446" t="s">
        <v>701</v>
      </c>
      <c r="E2788" s="450" t="s">
        <v>2937</v>
      </c>
      <c r="F2788" s="449" t="s">
        <v>403</v>
      </c>
      <c r="G2788" s="450" t="s">
        <v>404</v>
      </c>
      <c r="H2788" s="450">
        <v>20</v>
      </c>
      <c r="I2788" s="450" t="s">
        <v>1180</v>
      </c>
      <c r="J2788" s="459">
        <v>16</v>
      </c>
      <c r="K2788" s="460">
        <v>320</v>
      </c>
      <c r="L2788" s="463" t="s">
        <v>47</v>
      </c>
      <c r="M2788" s="463"/>
      <c r="N2788" s="463"/>
      <c r="O2788" s="462"/>
    </row>
    <row r="2789" hidden="1" customHeight="1" spans="1:15">
      <c r="A2789" s="446">
        <v>2638</v>
      </c>
      <c r="B2789" s="446" t="s">
        <v>346</v>
      </c>
      <c r="C2789" s="446" t="s">
        <v>700</v>
      </c>
      <c r="D2789" s="446" t="s">
        <v>701</v>
      </c>
      <c r="E2789" s="450" t="s">
        <v>2938</v>
      </c>
      <c r="F2789" s="449" t="s">
        <v>403</v>
      </c>
      <c r="G2789" s="450" t="s">
        <v>404</v>
      </c>
      <c r="H2789" s="450">
        <v>10</v>
      </c>
      <c r="I2789" s="450" t="s">
        <v>1180</v>
      </c>
      <c r="J2789" s="459">
        <v>350</v>
      </c>
      <c r="K2789" s="460">
        <v>3500</v>
      </c>
      <c r="L2789" s="463" t="s">
        <v>47</v>
      </c>
      <c r="M2789" s="463"/>
      <c r="N2789" s="463"/>
      <c r="O2789" s="462"/>
    </row>
    <row r="2790" hidden="1" customHeight="1" spans="1:15">
      <c r="A2790" s="446">
        <v>2639</v>
      </c>
      <c r="B2790" s="446" t="s">
        <v>346</v>
      </c>
      <c r="C2790" s="446" t="s">
        <v>700</v>
      </c>
      <c r="D2790" s="446" t="s">
        <v>701</v>
      </c>
      <c r="E2790" s="450" t="s">
        <v>2939</v>
      </c>
      <c r="F2790" s="449" t="s">
        <v>403</v>
      </c>
      <c r="G2790" s="450" t="s">
        <v>404</v>
      </c>
      <c r="H2790" s="450">
        <v>10</v>
      </c>
      <c r="I2790" s="450" t="s">
        <v>1180</v>
      </c>
      <c r="J2790" s="459">
        <v>165</v>
      </c>
      <c r="K2790" s="460">
        <v>1650</v>
      </c>
      <c r="L2790" s="463" t="s">
        <v>47</v>
      </c>
      <c r="M2790" s="463"/>
      <c r="N2790" s="463"/>
      <c r="O2790" s="462"/>
    </row>
    <row r="2791" hidden="1" customHeight="1" spans="1:15">
      <c r="A2791" s="446">
        <v>2640</v>
      </c>
      <c r="B2791" s="446" t="s">
        <v>346</v>
      </c>
      <c r="C2791" s="446" t="s">
        <v>700</v>
      </c>
      <c r="D2791" s="446" t="s">
        <v>701</v>
      </c>
      <c r="E2791" s="450" t="s">
        <v>2940</v>
      </c>
      <c r="F2791" s="449" t="s">
        <v>403</v>
      </c>
      <c r="G2791" s="450" t="s">
        <v>404</v>
      </c>
      <c r="H2791" s="450">
        <v>10</v>
      </c>
      <c r="I2791" s="450" t="s">
        <v>840</v>
      </c>
      <c r="J2791" s="459">
        <v>165</v>
      </c>
      <c r="K2791" s="460">
        <v>1650</v>
      </c>
      <c r="L2791" s="463" t="s">
        <v>47</v>
      </c>
      <c r="M2791" s="463"/>
      <c r="N2791" s="463"/>
      <c r="O2791" s="462"/>
    </row>
    <row r="2792" hidden="1" customHeight="1" spans="1:15">
      <c r="A2792" s="446">
        <v>2641</v>
      </c>
      <c r="B2792" s="446" t="s">
        <v>346</v>
      </c>
      <c r="C2792" s="446" t="s">
        <v>700</v>
      </c>
      <c r="D2792" s="446" t="s">
        <v>701</v>
      </c>
      <c r="E2792" s="450" t="s">
        <v>2941</v>
      </c>
      <c r="F2792" s="449" t="s">
        <v>403</v>
      </c>
      <c r="G2792" s="450" t="s">
        <v>404</v>
      </c>
      <c r="H2792" s="450">
        <v>10</v>
      </c>
      <c r="I2792" s="450" t="s">
        <v>1180</v>
      </c>
      <c r="J2792" s="459">
        <v>125</v>
      </c>
      <c r="K2792" s="460">
        <v>1250</v>
      </c>
      <c r="L2792" s="463" t="s">
        <v>47</v>
      </c>
      <c r="M2792" s="463"/>
      <c r="N2792" s="463"/>
      <c r="O2792" s="462"/>
    </row>
    <row r="2793" hidden="1" customHeight="1" spans="1:15">
      <c r="A2793" s="446">
        <v>2642</v>
      </c>
      <c r="B2793" s="446" t="s">
        <v>346</v>
      </c>
      <c r="C2793" s="446" t="s">
        <v>700</v>
      </c>
      <c r="D2793" s="446" t="s">
        <v>701</v>
      </c>
      <c r="E2793" s="450" t="s">
        <v>2373</v>
      </c>
      <c r="F2793" s="449" t="s">
        <v>403</v>
      </c>
      <c r="G2793" s="450" t="s">
        <v>404</v>
      </c>
      <c r="H2793" s="450">
        <v>10</v>
      </c>
      <c r="I2793" s="450" t="s">
        <v>840</v>
      </c>
      <c r="J2793" s="459">
        <v>125</v>
      </c>
      <c r="K2793" s="460">
        <v>1250</v>
      </c>
      <c r="L2793" s="463" t="s">
        <v>47</v>
      </c>
      <c r="M2793" s="463"/>
      <c r="N2793" s="463"/>
      <c r="O2793" s="462"/>
    </row>
    <row r="2794" hidden="1" customHeight="1" spans="1:15">
      <c r="A2794" s="446">
        <v>2643</v>
      </c>
      <c r="B2794" s="446" t="s">
        <v>346</v>
      </c>
      <c r="C2794" s="446" t="s">
        <v>700</v>
      </c>
      <c r="D2794" s="446" t="s">
        <v>701</v>
      </c>
      <c r="E2794" s="450" t="s">
        <v>2942</v>
      </c>
      <c r="F2794" s="449" t="s">
        <v>403</v>
      </c>
      <c r="G2794" s="450" t="s">
        <v>404</v>
      </c>
      <c r="H2794" s="450">
        <v>10</v>
      </c>
      <c r="I2794" s="450" t="s">
        <v>1180</v>
      </c>
      <c r="J2794" s="459">
        <v>100</v>
      </c>
      <c r="K2794" s="460">
        <v>1000</v>
      </c>
      <c r="L2794" s="463" t="s">
        <v>47</v>
      </c>
      <c r="M2794" s="463"/>
      <c r="N2794" s="463"/>
      <c r="O2794" s="462"/>
    </row>
    <row r="2795" hidden="1" customHeight="1" spans="1:15">
      <c r="A2795" s="446">
        <v>2644</v>
      </c>
      <c r="B2795" s="446" t="s">
        <v>346</v>
      </c>
      <c r="C2795" s="446" t="s">
        <v>700</v>
      </c>
      <c r="D2795" s="446" t="s">
        <v>701</v>
      </c>
      <c r="E2795" s="450" t="s">
        <v>2943</v>
      </c>
      <c r="F2795" s="449" t="s">
        <v>403</v>
      </c>
      <c r="G2795" s="450" t="s">
        <v>404</v>
      </c>
      <c r="H2795" s="450">
        <v>10</v>
      </c>
      <c r="I2795" s="450" t="s">
        <v>1180</v>
      </c>
      <c r="J2795" s="459">
        <v>85</v>
      </c>
      <c r="K2795" s="460">
        <v>850</v>
      </c>
      <c r="L2795" s="463" t="s">
        <v>47</v>
      </c>
      <c r="M2795" s="463"/>
      <c r="N2795" s="463"/>
      <c r="O2795" s="462"/>
    </row>
    <row r="2796" hidden="1" customHeight="1" spans="1:15">
      <c r="A2796" s="446">
        <v>2645</v>
      </c>
      <c r="B2796" s="446" t="s">
        <v>346</v>
      </c>
      <c r="C2796" s="446" t="s">
        <v>700</v>
      </c>
      <c r="D2796" s="446" t="s">
        <v>701</v>
      </c>
      <c r="E2796" s="450" t="s">
        <v>2944</v>
      </c>
      <c r="F2796" s="449" t="s">
        <v>403</v>
      </c>
      <c r="G2796" s="450" t="s">
        <v>404</v>
      </c>
      <c r="H2796" s="450">
        <v>10</v>
      </c>
      <c r="I2796" s="450" t="s">
        <v>1180</v>
      </c>
      <c r="J2796" s="459">
        <v>85</v>
      </c>
      <c r="K2796" s="460">
        <v>850</v>
      </c>
      <c r="L2796" s="463" t="s">
        <v>47</v>
      </c>
      <c r="M2796" s="463"/>
      <c r="N2796" s="463"/>
      <c r="O2796" s="462"/>
    </row>
    <row r="2797" hidden="1" customHeight="1" spans="1:15">
      <c r="A2797" s="446">
        <v>2646</v>
      </c>
      <c r="B2797" s="446" t="s">
        <v>346</v>
      </c>
      <c r="C2797" s="446" t="s">
        <v>700</v>
      </c>
      <c r="D2797" s="446" t="s">
        <v>701</v>
      </c>
      <c r="E2797" s="450" t="s">
        <v>2945</v>
      </c>
      <c r="F2797" s="449" t="s">
        <v>403</v>
      </c>
      <c r="G2797" s="450" t="s">
        <v>404</v>
      </c>
      <c r="H2797" s="450">
        <v>15</v>
      </c>
      <c r="I2797" s="450" t="s">
        <v>1180</v>
      </c>
      <c r="J2797" s="459">
        <v>85</v>
      </c>
      <c r="K2797" s="460">
        <v>1275</v>
      </c>
      <c r="L2797" s="463" t="s">
        <v>47</v>
      </c>
      <c r="M2797" s="463"/>
      <c r="N2797" s="463"/>
      <c r="O2797" s="462"/>
    </row>
    <row r="2798" hidden="1" customHeight="1" spans="1:15">
      <c r="A2798" s="446">
        <v>2647</v>
      </c>
      <c r="B2798" s="446" t="s">
        <v>346</v>
      </c>
      <c r="C2798" s="446" t="s">
        <v>700</v>
      </c>
      <c r="D2798" s="446" t="s">
        <v>701</v>
      </c>
      <c r="E2798" s="450" t="s">
        <v>2946</v>
      </c>
      <c r="F2798" s="449" t="s">
        <v>403</v>
      </c>
      <c r="G2798" s="450" t="s">
        <v>404</v>
      </c>
      <c r="H2798" s="450">
        <v>15</v>
      </c>
      <c r="I2798" s="450" t="s">
        <v>1180</v>
      </c>
      <c r="J2798" s="459">
        <v>80</v>
      </c>
      <c r="K2798" s="460">
        <v>1200</v>
      </c>
      <c r="L2798" s="463" t="s">
        <v>47</v>
      </c>
      <c r="M2798" s="463"/>
      <c r="N2798" s="463"/>
      <c r="O2798" s="462"/>
    </row>
    <row r="2799" hidden="1" customHeight="1" spans="1:15">
      <c r="A2799" s="446">
        <v>2648</v>
      </c>
      <c r="B2799" s="446" t="s">
        <v>346</v>
      </c>
      <c r="C2799" s="446" t="s">
        <v>700</v>
      </c>
      <c r="D2799" s="446" t="s">
        <v>701</v>
      </c>
      <c r="E2799" s="450" t="s">
        <v>2947</v>
      </c>
      <c r="F2799" s="449" t="s">
        <v>403</v>
      </c>
      <c r="G2799" s="450" t="s">
        <v>404</v>
      </c>
      <c r="H2799" s="450">
        <v>15</v>
      </c>
      <c r="I2799" s="450" t="s">
        <v>1180</v>
      </c>
      <c r="J2799" s="459">
        <v>45</v>
      </c>
      <c r="K2799" s="460">
        <v>675</v>
      </c>
      <c r="L2799" s="463" t="s">
        <v>47</v>
      </c>
      <c r="M2799" s="463"/>
      <c r="N2799" s="463"/>
      <c r="O2799" s="462"/>
    </row>
    <row r="2800" hidden="1" customHeight="1" spans="1:15">
      <c r="A2800" s="446">
        <v>2649</v>
      </c>
      <c r="B2800" s="446" t="s">
        <v>346</v>
      </c>
      <c r="C2800" s="446" t="s">
        <v>700</v>
      </c>
      <c r="D2800" s="446" t="s">
        <v>701</v>
      </c>
      <c r="E2800" s="450" t="s">
        <v>2948</v>
      </c>
      <c r="F2800" s="449" t="s">
        <v>403</v>
      </c>
      <c r="G2800" s="450" t="s">
        <v>404</v>
      </c>
      <c r="H2800" s="450">
        <v>15</v>
      </c>
      <c r="I2800" s="450" t="s">
        <v>1180</v>
      </c>
      <c r="J2800" s="459">
        <v>45</v>
      </c>
      <c r="K2800" s="460">
        <v>675</v>
      </c>
      <c r="L2800" s="463" t="s">
        <v>47</v>
      </c>
      <c r="M2800" s="463"/>
      <c r="N2800" s="463"/>
      <c r="O2800" s="462"/>
    </row>
    <row r="2801" hidden="1" customHeight="1" spans="1:15">
      <c r="A2801" s="446">
        <v>2650</v>
      </c>
      <c r="B2801" s="446" t="s">
        <v>346</v>
      </c>
      <c r="C2801" s="446" t="s">
        <v>700</v>
      </c>
      <c r="D2801" s="446" t="s">
        <v>701</v>
      </c>
      <c r="E2801" s="450" t="s">
        <v>2949</v>
      </c>
      <c r="F2801" s="449" t="s">
        <v>403</v>
      </c>
      <c r="G2801" s="450" t="s">
        <v>404</v>
      </c>
      <c r="H2801" s="450">
        <v>10</v>
      </c>
      <c r="I2801" s="450" t="s">
        <v>1180</v>
      </c>
      <c r="J2801" s="459">
        <v>27</v>
      </c>
      <c r="K2801" s="460">
        <v>270</v>
      </c>
      <c r="L2801" s="463" t="s">
        <v>47</v>
      </c>
      <c r="M2801" s="463"/>
      <c r="N2801" s="463"/>
      <c r="O2801" s="462"/>
    </row>
    <row r="2802" hidden="1" customHeight="1" spans="1:15">
      <c r="A2802" s="446">
        <v>2651</v>
      </c>
      <c r="B2802" s="446" t="s">
        <v>346</v>
      </c>
      <c r="C2802" s="446" t="s">
        <v>700</v>
      </c>
      <c r="D2802" s="446" t="s">
        <v>701</v>
      </c>
      <c r="E2802" s="450" t="s">
        <v>2950</v>
      </c>
      <c r="F2802" s="449" t="s">
        <v>403</v>
      </c>
      <c r="G2802" s="450" t="s">
        <v>404</v>
      </c>
      <c r="H2802" s="450">
        <v>10</v>
      </c>
      <c r="I2802" s="450" t="s">
        <v>1180</v>
      </c>
      <c r="J2802" s="459">
        <v>95</v>
      </c>
      <c r="K2802" s="460">
        <v>950</v>
      </c>
      <c r="L2802" s="463" t="s">
        <v>47</v>
      </c>
      <c r="M2802" s="463"/>
      <c r="N2802" s="463"/>
      <c r="O2802" s="462"/>
    </row>
    <row r="2803" hidden="1" customHeight="1" spans="1:15">
      <c r="A2803" s="446">
        <v>2652</v>
      </c>
      <c r="B2803" s="446" t="s">
        <v>346</v>
      </c>
      <c r="C2803" s="446" t="s">
        <v>700</v>
      </c>
      <c r="D2803" s="446" t="s">
        <v>701</v>
      </c>
      <c r="E2803" s="450" t="s">
        <v>2951</v>
      </c>
      <c r="F2803" s="449" t="s">
        <v>403</v>
      </c>
      <c r="G2803" s="450" t="s">
        <v>404</v>
      </c>
      <c r="H2803" s="450">
        <v>10</v>
      </c>
      <c r="I2803" s="450" t="s">
        <v>1180</v>
      </c>
      <c r="J2803" s="459">
        <v>65</v>
      </c>
      <c r="K2803" s="460">
        <v>650</v>
      </c>
      <c r="L2803" s="463" t="s">
        <v>47</v>
      </c>
      <c r="M2803" s="463"/>
      <c r="N2803" s="463"/>
      <c r="O2803" s="462"/>
    </row>
    <row r="2804" hidden="1" customHeight="1" spans="1:15">
      <c r="A2804" s="446">
        <v>2653</v>
      </c>
      <c r="B2804" s="446" t="s">
        <v>346</v>
      </c>
      <c r="C2804" s="446" t="s">
        <v>700</v>
      </c>
      <c r="D2804" s="446" t="s">
        <v>701</v>
      </c>
      <c r="E2804" s="450" t="s">
        <v>2952</v>
      </c>
      <c r="F2804" s="449" t="s">
        <v>403</v>
      </c>
      <c r="G2804" s="450" t="s">
        <v>404</v>
      </c>
      <c r="H2804" s="450">
        <v>10</v>
      </c>
      <c r="I2804" s="450" t="s">
        <v>1180</v>
      </c>
      <c r="J2804" s="459">
        <v>57.6</v>
      </c>
      <c r="K2804" s="460">
        <v>576</v>
      </c>
      <c r="L2804" s="463" t="s">
        <v>47</v>
      </c>
      <c r="M2804" s="463"/>
      <c r="N2804" s="463"/>
      <c r="O2804" s="462"/>
    </row>
    <row r="2805" hidden="1" customHeight="1" spans="1:15">
      <c r="A2805" s="446">
        <v>2654</v>
      </c>
      <c r="B2805" s="446" t="s">
        <v>346</v>
      </c>
      <c r="C2805" s="446" t="s">
        <v>700</v>
      </c>
      <c r="D2805" s="446" t="s">
        <v>701</v>
      </c>
      <c r="E2805" s="450" t="s">
        <v>2953</v>
      </c>
      <c r="F2805" s="449" t="s">
        <v>403</v>
      </c>
      <c r="G2805" s="450" t="s">
        <v>404</v>
      </c>
      <c r="H2805" s="450">
        <v>10</v>
      </c>
      <c r="I2805" s="450" t="s">
        <v>1180</v>
      </c>
      <c r="J2805" s="459">
        <v>55</v>
      </c>
      <c r="K2805" s="460">
        <v>550</v>
      </c>
      <c r="L2805" s="463" t="s">
        <v>47</v>
      </c>
      <c r="M2805" s="463"/>
      <c r="N2805" s="463"/>
      <c r="O2805" s="462"/>
    </row>
    <row r="2806" hidden="1" customHeight="1" spans="1:15">
      <c r="A2806" s="446">
        <v>2655</v>
      </c>
      <c r="B2806" s="446" t="s">
        <v>346</v>
      </c>
      <c r="C2806" s="446" t="s">
        <v>700</v>
      </c>
      <c r="D2806" s="446" t="s">
        <v>701</v>
      </c>
      <c r="E2806" s="450" t="s">
        <v>2860</v>
      </c>
      <c r="F2806" s="449" t="s">
        <v>403</v>
      </c>
      <c r="G2806" s="450" t="s">
        <v>404</v>
      </c>
      <c r="H2806" s="450">
        <v>10</v>
      </c>
      <c r="I2806" s="450" t="s">
        <v>1180</v>
      </c>
      <c r="J2806" s="459">
        <v>30</v>
      </c>
      <c r="K2806" s="460">
        <v>300</v>
      </c>
      <c r="L2806" s="463" t="s">
        <v>47</v>
      </c>
      <c r="M2806" s="463"/>
      <c r="N2806" s="463"/>
      <c r="O2806" s="462"/>
    </row>
    <row r="2807" hidden="1" customHeight="1" spans="1:15">
      <c r="A2807" s="446">
        <v>2656</v>
      </c>
      <c r="B2807" s="446" t="s">
        <v>346</v>
      </c>
      <c r="C2807" s="446" t="s">
        <v>700</v>
      </c>
      <c r="D2807" s="446" t="s">
        <v>701</v>
      </c>
      <c r="E2807" s="450" t="s">
        <v>2954</v>
      </c>
      <c r="F2807" s="449" t="s">
        <v>403</v>
      </c>
      <c r="G2807" s="450" t="s">
        <v>404</v>
      </c>
      <c r="H2807" s="450">
        <v>10</v>
      </c>
      <c r="I2807" s="450" t="s">
        <v>1180</v>
      </c>
      <c r="J2807" s="459">
        <v>66</v>
      </c>
      <c r="K2807" s="460">
        <v>660</v>
      </c>
      <c r="L2807" s="463" t="s">
        <v>47</v>
      </c>
      <c r="M2807" s="463"/>
      <c r="N2807" s="463"/>
      <c r="O2807" s="462"/>
    </row>
    <row r="2808" hidden="1" customHeight="1" spans="1:15">
      <c r="A2808" s="446">
        <v>2657</v>
      </c>
      <c r="B2808" s="446" t="s">
        <v>346</v>
      </c>
      <c r="C2808" s="446" t="s">
        <v>700</v>
      </c>
      <c r="D2808" s="446" t="s">
        <v>701</v>
      </c>
      <c r="E2808" s="450" t="s">
        <v>2955</v>
      </c>
      <c r="F2808" s="449" t="s">
        <v>403</v>
      </c>
      <c r="G2808" s="450" t="s">
        <v>404</v>
      </c>
      <c r="H2808" s="450">
        <v>10</v>
      </c>
      <c r="I2808" s="450" t="s">
        <v>1180</v>
      </c>
      <c r="J2808" s="459">
        <v>30</v>
      </c>
      <c r="K2808" s="460">
        <v>300</v>
      </c>
      <c r="L2808" s="463" t="s">
        <v>47</v>
      </c>
      <c r="M2808" s="463"/>
      <c r="N2808" s="463"/>
      <c r="O2808" s="462"/>
    </row>
    <row r="2809" hidden="1" customHeight="1" spans="1:15">
      <c r="A2809" s="446">
        <v>2658</v>
      </c>
      <c r="B2809" s="446" t="s">
        <v>346</v>
      </c>
      <c r="C2809" s="446" t="s">
        <v>700</v>
      </c>
      <c r="D2809" s="446" t="s">
        <v>701</v>
      </c>
      <c r="E2809" s="450" t="s">
        <v>2956</v>
      </c>
      <c r="F2809" s="449" t="s">
        <v>403</v>
      </c>
      <c r="G2809" s="450" t="s">
        <v>404</v>
      </c>
      <c r="H2809" s="450">
        <v>10</v>
      </c>
      <c r="I2809" s="450" t="s">
        <v>1180</v>
      </c>
      <c r="J2809" s="459">
        <v>78</v>
      </c>
      <c r="K2809" s="460">
        <v>780</v>
      </c>
      <c r="L2809" s="463" t="s">
        <v>47</v>
      </c>
      <c r="M2809" s="463"/>
      <c r="N2809" s="463"/>
      <c r="O2809" s="462"/>
    </row>
    <row r="2810" hidden="1" customHeight="1" spans="1:15">
      <c r="A2810" s="446">
        <v>2659</v>
      </c>
      <c r="B2810" s="446" t="s">
        <v>346</v>
      </c>
      <c r="C2810" s="446" t="s">
        <v>700</v>
      </c>
      <c r="D2810" s="446" t="s">
        <v>701</v>
      </c>
      <c r="E2810" s="450" t="s">
        <v>2957</v>
      </c>
      <c r="F2810" s="449" t="s">
        <v>403</v>
      </c>
      <c r="G2810" s="450" t="s">
        <v>404</v>
      </c>
      <c r="H2810" s="450">
        <v>10</v>
      </c>
      <c r="I2810" s="450" t="s">
        <v>1180</v>
      </c>
      <c r="J2810" s="459">
        <v>780</v>
      </c>
      <c r="K2810" s="460">
        <v>7800</v>
      </c>
      <c r="L2810" s="463" t="s">
        <v>47</v>
      </c>
      <c r="M2810" s="463"/>
      <c r="N2810" s="463"/>
      <c r="O2810" s="462"/>
    </row>
    <row r="2811" hidden="1" customHeight="1" spans="1:15">
      <c r="A2811" s="446">
        <v>2660</v>
      </c>
      <c r="B2811" s="446" t="s">
        <v>346</v>
      </c>
      <c r="C2811" s="446" t="s">
        <v>700</v>
      </c>
      <c r="D2811" s="446" t="s">
        <v>701</v>
      </c>
      <c r="E2811" s="450" t="s">
        <v>2958</v>
      </c>
      <c r="F2811" s="449" t="s">
        <v>403</v>
      </c>
      <c r="G2811" s="450" t="s">
        <v>404</v>
      </c>
      <c r="H2811" s="450">
        <v>10</v>
      </c>
      <c r="I2811" s="450" t="s">
        <v>1180</v>
      </c>
      <c r="J2811" s="459">
        <v>144</v>
      </c>
      <c r="K2811" s="460">
        <v>1440</v>
      </c>
      <c r="L2811" s="463" t="s">
        <v>47</v>
      </c>
      <c r="M2811" s="463"/>
      <c r="N2811" s="463"/>
      <c r="O2811" s="462"/>
    </row>
    <row r="2812" hidden="1" customHeight="1" spans="1:15">
      <c r="A2812" s="446">
        <v>2661</v>
      </c>
      <c r="B2812" s="446" t="s">
        <v>346</v>
      </c>
      <c r="C2812" s="446" t="s">
        <v>700</v>
      </c>
      <c r="D2812" s="446" t="s">
        <v>701</v>
      </c>
      <c r="E2812" s="450" t="s">
        <v>2959</v>
      </c>
      <c r="F2812" s="449" t="s">
        <v>403</v>
      </c>
      <c r="G2812" s="450" t="s">
        <v>404</v>
      </c>
      <c r="H2812" s="450">
        <v>10</v>
      </c>
      <c r="I2812" s="450" t="s">
        <v>1180</v>
      </c>
      <c r="J2812" s="459">
        <v>102</v>
      </c>
      <c r="K2812" s="460">
        <v>1020</v>
      </c>
      <c r="L2812" s="463" t="s">
        <v>47</v>
      </c>
      <c r="M2812" s="463"/>
      <c r="N2812" s="463"/>
      <c r="O2812" s="462"/>
    </row>
    <row r="2813" hidden="1" customHeight="1" spans="1:15">
      <c r="A2813" s="446">
        <v>2662</v>
      </c>
      <c r="B2813" s="446" t="s">
        <v>346</v>
      </c>
      <c r="C2813" s="446" t="s">
        <v>700</v>
      </c>
      <c r="D2813" s="446" t="s">
        <v>701</v>
      </c>
      <c r="E2813" s="450" t="s">
        <v>2960</v>
      </c>
      <c r="F2813" s="449" t="s">
        <v>403</v>
      </c>
      <c r="G2813" s="450" t="s">
        <v>404</v>
      </c>
      <c r="H2813" s="450">
        <v>10</v>
      </c>
      <c r="I2813" s="450" t="s">
        <v>1180</v>
      </c>
      <c r="J2813" s="459">
        <v>72</v>
      </c>
      <c r="K2813" s="460">
        <v>720</v>
      </c>
      <c r="L2813" s="463" t="s">
        <v>47</v>
      </c>
      <c r="M2813" s="463"/>
      <c r="N2813" s="463"/>
      <c r="O2813" s="462"/>
    </row>
    <row r="2814" hidden="1" customHeight="1" spans="1:15">
      <c r="A2814" s="446">
        <v>2663</v>
      </c>
      <c r="B2814" s="446" t="s">
        <v>346</v>
      </c>
      <c r="C2814" s="446" t="s">
        <v>700</v>
      </c>
      <c r="D2814" s="446" t="s">
        <v>701</v>
      </c>
      <c r="E2814" s="450" t="s">
        <v>2961</v>
      </c>
      <c r="F2814" s="449" t="s">
        <v>403</v>
      </c>
      <c r="G2814" s="450" t="s">
        <v>404</v>
      </c>
      <c r="H2814" s="450">
        <v>10</v>
      </c>
      <c r="I2814" s="450" t="s">
        <v>840</v>
      </c>
      <c r="J2814" s="459">
        <v>90</v>
      </c>
      <c r="K2814" s="460">
        <v>900</v>
      </c>
      <c r="L2814" s="463" t="s">
        <v>47</v>
      </c>
      <c r="M2814" s="463"/>
      <c r="N2814" s="463"/>
      <c r="O2814" s="462"/>
    </row>
    <row r="2815" hidden="1" customHeight="1" spans="1:15">
      <c r="A2815" s="446">
        <v>2664</v>
      </c>
      <c r="B2815" s="446" t="s">
        <v>346</v>
      </c>
      <c r="C2815" s="446" t="s">
        <v>700</v>
      </c>
      <c r="D2815" s="446" t="s">
        <v>701</v>
      </c>
      <c r="E2815" s="450" t="s">
        <v>2962</v>
      </c>
      <c r="F2815" s="449" t="s">
        <v>403</v>
      </c>
      <c r="G2815" s="450" t="s">
        <v>404</v>
      </c>
      <c r="H2815" s="450">
        <v>10</v>
      </c>
      <c r="I2815" s="450" t="s">
        <v>1584</v>
      </c>
      <c r="J2815" s="459">
        <v>1150</v>
      </c>
      <c r="K2815" s="460">
        <v>11500</v>
      </c>
      <c r="L2815" s="463" t="s">
        <v>47</v>
      </c>
      <c r="M2815" s="463"/>
      <c r="N2815" s="463"/>
      <c r="O2815" s="462"/>
    </row>
    <row r="2816" hidden="1" customHeight="1" spans="1:15">
      <c r="A2816" s="446">
        <v>2665</v>
      </c>
      <c r="B2816" s="446" t="s">
        <v>346</v>
      </c>
      <c r="C2816" s="446" t="s">
        <v>700</v>
      </c>
      <c r="D2816" s="446" t="s">
        <v>701</v>
      </c>
      <c r="E2816" s="450" t="s">
        <v>2963</v>
      </c>
      <c r="F2816" s="449" t="s">
        <v>403</v>
      </c>
      <c r="G2816" s="450" t="s">
        <v>404</v>
      </c>
      <c r="H2816" s="450">
        <v>10</v>
      </c>
      <c r="I2816" s="450" t="s">
        <v>704</v>
      </c>
      <c r="J2816" s="459">
        <v>48</v>
      </c>
      <c r="K2816" s="460">
        <v>480</v>
      </c>
      <c r="L2816" s="463" t="s">
        <v>47</v>
      </c>
      <c r="M2816" s="463"/>
      <c r="N2816" s="463"/>
      <c r="O2816" s="462"/>
    </row>
    <row r="2817" hidden="1" customHeight="1" spans="1:15">
      <c r="A2817" s="446">
        <v>2666</v>
      </c>
      <c r="B2817" s="446" t="s">
        <v>346</v>
      </c>
      <c r="C2817" s="446" t="s">
        <v>700</v>
      </c>
      <c r="D2817" s="446" t="s">
        <v>701</v>
      </c>
      <c r="E2817" s="450" t="s">
        <v>2964</v>
      </c>
      <c r="F2817" s="449" t="s">
        <v>403</v>
      </c>
      <c r="G2817" s="450" t="s">
        <v>404</v>
      </c>
      <c r="H2817" s="450">
        <v>10</v>
      </c>
      <c r="I2817" s="450" t="s">
        <v>704</v>
      </c>
      <c r="J2817" s="459">
        <v>90</v>
      </c>
      <c r="K2817" s="460">
        <v>900</v>
      </c>
      <c r="L2817" s="463" t="s">
        <v>47</v>
      </c>
      <c r="M2817" s="463"/>
      <c r="N2817" s="463"/>
      <c r="O2817" s="462"/>
    </row>
    <row r="2818" hidden="1" customHeight="1" spans="1:15">
      <c r="A2818" s="446">
        <v>2667</v>
      </c>
      <c r="B2818" s="446" t="s">
        <v>346</v>
      </c>
      <c r="C2818" s="446" t="s">
        <v>700</v>
      </c>
      <c r="D2818" s="446" t="s">
        <v>701</v>
      </c>
      <c r="E2818" s="450" t="s">
        <v>2965</v>
      </c>
      <c r="F2818" s="449" t="s">
        <v>403</v>
      </c>
      <c r="G2818" s="450" t="s">
        <v>404</v>
      </c>
      <c r="H2818" s="450">
        <v>10</v>
      </c>
      <c r="I2818" s="450" t="s">
        <v>704</v>
      </c>
      <c r="J2818" s="459">
        <v>520</v>
      </c>
      <c r="K2818" s="460">
        <v>5200</v>
      </c>
      <c r="L2818" s="463" t="s">
        <v>47</v>
      </c>
      <c r="M2818" s="463"/>
      <c r="N2818" s="463"/>
      <c r="O2818" s="462"/>
    </row>
    <row r="2819" hidden="1" customHeight="1" spans="1:15">
      <c r="A2819" s="446">
        <v>2668</v>
      </c>
      <c r="B2819" s="446" t="s">
        <v>346</v>
      </c>
      <c r="C2819" s="446" t="s">
        <v>700</v>
      </c>
      <c r="D2819" s="446" t="s">
        <v>701</v>
      </c>
      <c r="E2819" s="450" t="s">
        <v>2966</v>
      </c>
      <c r="F2819" s="449" t="s">
        <v>403</v>
      </c>
      <c r="G2819" s="450" t="s">
        <v>404</v>
      </c>
      <c r="H2819" s="450">
        <v>10</v>
      </c>
      <c r="I2819" s="450" t="s">
        <v>704</v>
      </c>
      <c r="J2819" s="459">
        <v>500</v>
      </c>
      <c r="K2819" s="460">
        <v>5000</v>
      </c>
      <c r="L2819" s="463" t="s">
        <v>47</v>
      </c>
      <c r="M2819" s="463"/>
      <c r="N2819" s="463"/>
      <c r="O2819" s="462"/>
    </row>
    <row r="2820" hidden="1" customHeight="1" spans="1:15">
      <c r="A2820" s="446">
        <v>2669</v>
      </c>
      <c r="B2820" s="446" t="s">
        <v>346</v>
      </c>
      <c r="C2820" s="446" t="s">
        <v>700</v>
      </c>
      <c r="D2820" s="446" t="s">
        <v>701</v>
      </c>
      <c r="E2820" s="450" t="s">
        <v>2967</v>
      </c>
      <c r="F2820" s="449" t="s">
        <v>403</v>
      </c>
      <c r="G2820" s="450" t="s">
        <v>404</v>
      </c>
      <c r="H2820" s="450">
        <v>15</v>
      </c>
      <c r="I2820" s="450" t="s">
        <v>704</v>
      </c>
      <c r="J2820" s="459">
        <v>52</v>
      </c>
      <c r="K2820" s="460">
        <v>780</v>
      </c>
      <c r="L2820" s="463" t="s">
        <v>47</v>
      </c>
      <c r="M2820" s="463"/>
      <c r="N2820" s="463"/>
      <c r="O2820" s="462"/>
    </row>
    <row r="2821" hidden="1" customHeight="1" spans="1:15">
      <c r="A2821" s="446">
        <v>2670</v>
      </c>
      <c r="B2821" s="446" t="s">
        <v>346</v>
      </c>
      <c r="C2821" s="446" t="s">
        <v>700</v>
      </c>
      <c r="D2821" s="446" t="s">
        <v>701</v>
      </c>
      <c r="E2821" s="450" t="s">
        <v>2968</v>
      </c>
      <c r="F2821" s="449" t="s">
        <v>403</v>
      </c>
      <c r="G2821" s="450" t="s">
        <v>404</v>
      </c>
      <c r="H2821" s="450">
        <v>15</v>
      </c>
      <c r="I2821" s="450" t="s">
        <v>704</v>
      </c>
      <c r="J2821" s="459">
        <v>47</v>
      </c>
      <c r="K2821" s="460">
        <v>705</v>
      </c>
      <c r="L2821" s="463" t="s">
        <v>47</v>
      </c>
      <c r="M2821" s="463"/>
      <c r="N2821" s="463"/>
      <c r="O2821" s="462"/>
    </row>
    <row r="2822" hidden="1" customHeight="1" spans="1:15">
      <c r="A2822" s="446">
        <v>2671</v>
      </c>
      <c r="B2822" s="446" t="s">
        <v>346</v>
      </c>
      <c r="C2822" s="446" t="s">
        <v>700</v>
      </c>
      <c r="D2822" s="446" t="s">
        <v>701</v>
      </c>
      <c r="E2822" s="450" t="s">
        <v>2969</v>
      </c>
      <c r="F2822" s="449" t="s">
        <v>403</v>
      </c>
      <c r="G2822" s="450" t="s">
        <v>404</v>
      </c>
      <c r="H2822" s="450">
        <v>15</v>
      </c>
      <c r="I2822" s="450" t="s">
        <v>704</v>
      </c>
      <c r="J2822" s="459">
        <v>81.4</v>
      </c>
      <c r="K2822" s="460">
        <v>1221</v>
      </c>
      <c r="L2822" s="463" t="s">
        <v>47</v>
      </c>
      <c r="M2822" s="463"/>
      <c r="N2822" s="463"/>
      <c r="O2822" s="462"/>
    </row>
    <row r="2823" hidden="1" customHeight="1" spans="1:15">
      <c r="A2823" s="446">
        <v>2672</v>
      </c>
      <c r="B2823" s="446" t="s">
        <v>346</v>
      </c>
      <c r="C2823" s="446" t="s">
        <v>700</v>
      </c>
      <c r="D2823" s="446" t="s">
        <v>701</v>
      </c>
      <c r="E2823" s="450" t="s">
        <v>2970</v>
      </c>
      <c r="F2823" s="449" t="s">
        <v>403</v>
      </c>
      <c r="G2823" s="450" t="s">
        <v>404</v>
      </c>
      <c r="H2823" s="450">
        <v>15</v>
      </c>
      <c r="I2823" s="450" t="s">
        <v>704</v>
      </c>
      <c r="J2823" s="459">
        <v>86.8</v>
      </c>
      <c r="K2823" s="460">
        <v>1302</v>
      </c>
      <c r="L2823" s="463" t="s">
        <v>47</v>
      </c>
      <c r="M2823" s="463"/>
      <c r="N2823" s="463"/>
      <c r="O2823" s="462"/>
    </row>
    <row r="2824" hidden="1" customHeight="1" spans="1:15">
      <c r="A2824" s="446">
        <v>2673</v>
      </c>
      <c r="B2824" s="446" t="s">
        <v>346</v>
      </c>
      <c r="C2824" s="446" t="s">
        <v>700</v>
      </c>
      <c r="D2824" s="446" t="s">
        <v>701</v>
      </c>
      <c r="E2824" s="450" t="s">
        <v>2971</v>
      </c>
      <c r="F2824" s="449" t="s">
        <v>403</v>
      </c>
      <c r="G2824" s="450" t="s">
        <v>404</v>
      </c>
      <c r="H2824" s="450">
        <v>15</v>
      </c>
      <c r="I2824" s="450" t="s">
        <v>704</v>
      </c>
      <c r="J2824" s="459">
        <v>55</v>
      </c>
      <c r="K2824" s="460">
        <v>825</v>
      </c>
      <c r="L2824" s="463" t="s">
        <v>47</v>
      </c>
      <c r="M2824" s="463"/>
      <c r="N2824" s="463"/>
      <c r="O2824" s="462"/>
    </row>
    <row r="2825" hidden="1" customHeight="1" spans="1:15">
      <c r="A2825" s="446">
        <v>2674</v>
      </c>
      <c r="B2825" s="446" t="s">
        <v>346</v>
      </c>
      <c r="C2825" s="446" t="s">
        <v>700</v>
      </c>
      <c r="D2825" s="446" t="s">
        <v>701</v>
      </c>
      <c r="E2825" s="450" t="s">
        <v>2972</v>
      </c>
      <c r="F2825" s="449" t="s">
        <v>403</v>
      </c>
      <c r="G2825" s="450" t="s">
        <v>404</v>
      </c>
      <c r="H2825" s="450">
        <v>15</v>
      </c>
      <c r="I2825" s="450" t="s">
        <v>1180</v>
      </c>
      <c r="J2825" s="459">
        <v>60</v>
      </c>
      <c r="K2825" s="460">
        <v>900</v>
      </c>
      <c r="L2825" s="463" t="s">
        <v>47</v>
      </c>
      <c r="M2825" s="463"/>
      <c r="N2825" s="463"/>
      <c r="O2825" s="462"/>
    </row>
    <row r="2826" hidden="1" customHeight="1" spans="1:15">
      <c r="A2826" s="446">
        <v>2675</v>
      </c>
      <c r="B2826" s="446" t="s">
        <v>346</v>
      </c>
      <c r="C2826" s="446" t="s">
        <v>700</v>
      </c>
      <c r="D2826" s="446" t="s">
        <v>701</v>
      </c>
      <c r="E2826" s="450" t="s">
        <v>2973</v>
      </c>
      <c r="F2826" s="449" t="s">
        <v>403</v>
      </c>
      <c r="G2826" s="450" t="s">
        <v>404</v>
      </c>
      <c r="H2826" s="450">
        <v>10</v>
      </c>
      <c r="I2826" s="450" t="s">
        <v>1584</v>
      </c>
      <c r="J2826" s="459">
        <v>125</v>
      </c>
      <c r="K2826" s="460">
        <v>1250</v>
      </c>
      <c r="L2826" s="463" t="s">
        <v>47</v>
      </c>
      <c r="M2826" s="463"/>
      <c r="N2826" s="463"/>
      <c r="O2826" s="462"/>
    </row>
    <row r="2827" hidden="1" customHeight="1" spans="1:15">
      <c r="A2827" s="446">
        <v>2676</v>
      </c>
      <c r="B2827" s="446" t="s">
        <v>346</v>
      </c>
      <c r="C2827" s="446" t="s">
        <v>700</v>
      </c>
      <c r="D2827" s="446" t="s">
        <v>701</v>
      </c>
      <c r="E2827" s="450" t="s">
        <v>2974</v>
      </c>
      <c r="F2827" s="449" t="s">
        <v>403</v>
      </c>
      <c r="G2827" s="450" t="s">
        <v>404</v>
      </c>
      <c r="H2827" s="450">
        <v>10</v>
      </c>
      <c r="I2827" s="450" t="s">
        <v>1323</v>
      </c>
      <c r="J2827" s="459">
        <v>20</v>
      </c>
      <c r="K2827" s="460">
        <v>200</v>
      </c>
      <c r="L2827" s="463" t="s">
        <v>47</v>
      </c>
      <c r="M2827" s="463"/>
      <c r="N2827" s="463"/>
      <c r="O2827" s="462"/>
    </row>
    <row r="2828" hidden="1" customHeight="1" spans="1:15">
      <c r="A2828" s="446">
        <v>2677</v>
      </c>
      <c r="B2828" s="446" t="s">
        <v>346</v>
      </c>
      <c r="C2828" s="446" t="s">
        <v>700</v>
      </c>
      <c r="D2828" s="446" t="s">
        <v>701</v>
      </c>
      <c r="E2828" s="450" t="s">
        <v>2975</v>
      </c>
      <c r="F2828" s="449" t="s">
        <v>403</v>
      </c>
      <c r="G2828" s="450" t="s">
        <v>404</v>
      </c>
      <c r="H2828" s="450">
        <v>10</v>
      </c>
      <c r="I2828" s="450" t="s">
        <v>863</v>
      </c>
      <c r="J2828" s="459">
        <v>62</v>
      </c>
      <c r="K2828" s="460">
        <v>620</v>
      </c>
      <c r="L2828" s="463" t="s">
        <v>47</v>
      </c>
      <c r="M2828" s="463"/>
      <c r="N2828" s="463"/>
      <c r="O2828" s="462"/>
    </row>
    <row r="2829" hidden="1" customHeight="1" spans="1:15">
      <c r="A2829" s="446">
        <v>2678</v>
      </c>
      <c r="B2829" s="446" t="s">
        <v>346</v>
      </c>
      <c r="C2829" s="446" t="s">
        <v>700</v>
      </c>
      <c r="D2829" s="446" t="s">
        <v>701</v>
      </c>
      <c r="E2829" s="450" t="s">
        <v>2976</v>
      </c>
      <c r="F2829" s="449" t="s">
        <v>403</v>
      </c>
      <c r="G2829" s="450" t="s">
        <v>404</v>
      </c>
      <c r="H2829" s="450">
        <v>10</v>
      </c>
      <c r="I2829" s="450" t="s">
        <v>863</v>
      </c>
      <c r="J2829" s="459">
        <v>122</v>
      </c>
      <c r="K2829" s="460">
        <v>1220</v>
      </c>
      <c r="L2829" s="463" t="s">
        <v>47</v>
      </c>
      <c r="M2829" s="463"/>
      <c r="N2829" s="463"/>
      <c r="O2829" s="462"/>
    </row>
    <row r="2830" hidden="1" customHeight="1" spans="1:15">
      <c r="A2830" s="446">
        <v>2679</v>
      </c>
      <c r="B2830" s="446" t="s">
        <v>346</v>
      </c>
      <c r="C2830" s="446" t="s">
        <v>700</v>
      </c>
      <c r="D2830" s="446" t="s">
        <v>701</v>
      </c>
      <c r="E2830" s="450" t="s">
        <v>2977</v>
      </c>
      <c r="F2830" s="449" t="s">
        <v>403</v>
      </c>
      <c r="G2830" s="450" t="s">
        <v>404</v>
      </c>
      <c r="H2830" s="450">
        <v>10</v>
      </c>
      <c r="I2830" s="450" t="s">
        <v>863</v>
      </c>
      <c r="J2830" s="459">
        <v>66.7</v>
      </c>
      <c r="K2830" s="460">
        <v>667</v>
      </c>
      <c r="L2830" s="463" t="s">
        <v>47</v>
      </c>
      <c r="M2830" s="463"/>
      <c r="N2830" s="463"/>
      <c r="O2830" s="462"/>
    </row>
    <row r="2831" hidden="1" customHeight="1" spans="1:15">
      <c r="A2831" s="446">
        <v>2680</v>
      </c>
      <c r="B2831" s="446" t="s">
        <v>346</v>
      </c>
      <c r="C2831" s="446" t="s">
        <v>700</v>
      </c>
      <c r="D2831" s="446" t="s">
        <v>701</v>
      </c>
      <c r="E2831" s="450" t="s">
        <v>2978</v>
      </c>
      <c r="F2831" s="449" t="s">
        <v>403</v>
      </c>
      <c r="G2831" s="450" t="s">
        <v>404</v>
      </c>
      <c r="H2831" s="450">
        <v>15</v>
      </c>
      <c r="I2831" s="450" t="s">
        <v>863</v>
      </c>
      <c r="J2831" s="459">
        <v>162.8</v>
      </c>
      <c r="K2831" s="460">
        <v>2442</v>
      </c>
      <c r="L2831" s="463" t="s">
        <v>47</v>
      </c>
      <c r="M2831" s="463"/>
      <c r="N2831" s="463"/>
      <c r="O2831" s="462"/>
    </row>
    <row r="2832" hidden="1" customHeight="1" spans="1:15">
      <c r="A2832" s="446">
        <v>2681</v>
      </c>
      <c r="B2832" s="446" t="s">
        <v>346</v>
      </c>
      <c r="C2832" s="446" t="s">
        <v>700</v>
      </c>
      <c r="D2832" s="446" t="s">
        <v>701</v>
      </c>
      <c r="E2832" s="450" t="s">
        <v>2979</v>
      </c>
      <c r="F2832" s="449" t="s">
        <v>403</v>
      </c>
      <c r="G2832" s="450" t="s">
        <v>404</v>
      </c>
      <c r="H2832" s="450">
        <v>15</v>
      </c>
      <c r="I2832" s="450" t="s">
        <v>863</v>
      </c>
      <c r="J2832" s="459">
        <v>33</v>
      </c>
      <c r="K2832" s="460">
        <v>495</v>
      </c>
      <c r="L2832" s="463" t="s">
        <v>47</v>
      </c>
      <c r="M2832" s="463"/>
      <c r="N2832" s="463"/>
      <c r="O2832" s="462"/>
    </row>
    <row r="2833" hidden="1" customHeight="1" spans="1:15">
      <c r="A2833" s="446">
        <v>2682</v>
      </c>
      <c r="B2833" s="446" t="s">
        <v>346</v>
      </c>
      <c r="C2833" s="446" t="s">
        <v>700</v>
      </c>
      <c r="D2833" s="446" t="s">
        <v>701</v>
      </c>
      <c r="E2833" s="450" t="s">
        <v>2980</v>
      </c>
      <c r="F2833" s="449" t="s">
        <v>403</v>
      </c>
      <c r="G2833" s="450" t="s">
        <v>404</v>
      </c>
      <c r="H2833" s="450">
        <v>15</v>
      </c>
      <c r="I2833" s="450" t="s">
        <v>863</v>
      </c>
      <c r="J2833" s="459">
        <v>28</v>
      </c>
      <c r="K2833" s="460">
        <v>420</v>
      </c>
      <c r="L2833" s="463" t="s">
        <v>47</v>
      </c>
      <c r="M2833" s="463"/>
      <c r="N2833" s="463"/>
      <c r="O2833" s="462"/>
    </row>
    <row r="2834" hidden="1" customHeight="1" spans="1:15">
      <c r="A2834" s="446">
        <v>2683</v>
      </c>
      <c r="B2834" s="446" t="s">
        <v>346</v>
      </c>
      <c r="C2834" s="446" t="s">
        <v>700</v>
      </c>
      <c r="D2834" s="446" t="s">
        <v>701</v>
      </c>
      <c r="E2834" s="450" t="s">
        <v>2981</v>
      </c>
      <c r="F2834" s="449" t="s">
        <v>403</v>
      </c>
      <c r="G2834" s="450" t="s">
        <v>404</v>
      </c>
      <c r="H2834" s="450">
        <v>15</v>
      </c>
      <c r="I2834" s="450" t="s">
        <v>863</v>
      </c>
      <c r="J2834" s="459">
        <v>55.8</v>
      </c>
      <c r="K2834" s="460">
        <v>837</v>
      </c>
      <c r="L2834" s="463" t="s">
        <v>47</v>
      </c>
      <c r="M2834" s="463"/>
      <c r="N2834" s="463"/>
      <c r="O2834" s="462"/>
    </row>
    <row r="2835" hidden="1" customHeight="1" spans="1:15">
      <c r="A2835" s="446">
        <v>2684</v>
      </c>
      <c r="B2835" s="446" t="s">
        <v>346</v>
      </c>
      <c r="C2835" s="446" t="s">
        <v>700</v>
      </c>
      <c r="D2835" s="446" t="s">
        <v>701</v>
      </c>
      <c r="E2835" s="450" t="s">
        <v>2982</v>
      </c>
      <c r="F2835" s="449" t="s">
        <v>403</v>
      </c>
      <c r="G2835" s="450" t="s">
        <v>404</v>
      </c>
      <c r="H2835" s="450">
        <v>10</v>
      </c>
      <c r="I2835" s="450" t="s">
        <v>863</v>
      </c>
      <c r="J2835" s="459">
        <v>750</v>
      </c>
      <c r="K2835" s="460">
        <v>7500</v>
      </c>
      <c r="L2835" s="463" t="s">
        <v>47</v>
      </c>
      <c r="M2835" s="463"/>
      <c r="N2835" s="463"/>
      <c r="O2835" s="462"/>
    </row>
    <row r="2836" hidden="1" customHeight="1" spans="1:15">
      <c r="A2836" s="446">
        <v>2685</v>
      </c>
      <c r="B2836" s="446" t="s">
        <v>346</v>
      </c>
      <c r="C2836" s="446" t="s">
        <v>700</v>
      </c>
      <c r="D2836" s="446" t="s">
        <v>701</v>
      </c>
      <c r="E2836" s="450" t="s">
        <v>2983</v>
      </c>
      <c r="F2836" s="449" t="s">
        <v>403</v>
      </c>
      <c r="G2836" s="450" t="s">
        <v>404</v>
      </c>
      <c r="H2836" s="450">
        <v>10</v>
      </c>
      <c r="I2836" s="450" t="s">
        <v>863</v>
      </c>
      <c r="J2836" s="459">
        <v>255</v>
      </c>
      <c r="K2836" s="460">
        <v>2550</v>
      </c>
      <c r="L2836" s="463" t="s">
        <v>47</v>
      </c>
      <c r="M2836" s="463"/>
      <c r="N2836" s="463"/>
      <c r="O2836" s="462"/>
    </row>
    <row r="2837" hidden="1" customHeight="1" spans="1:15">
      <c r="A2837" s="446">
        <v>2686</v>
      </c>
      <c r="B2837" s="446" t="s">
        <v>346</v>
      </c>
      <c r="C2837" s="446" t="s">
        <v>700</v>
      </c>
      <c r="D2837" s="446" t="s">
        <v>701</v>
      </c>
      <c r="E2837" s="450" t="s">
        <v>2984</v>
      </c>
      <c r="F2837" s="449" t="s">
        <v>403</v>
      </c>
      <c r="G2837" s="450" t="s">
        <v>404</v>
      </c>
      <c r="H2837" s="450">
        <v>10</v>
      </c>
      <c r="I2837" s="450" t="s">
        <v>863</v>
      </c>
      <c r="J2837" s="459">
        <v>220</v>
      </c>
      <c r="K2837" s="460">
        <v>2200</v>
      </c>
      <c r="L2837" s="463" t="s">
        <v>47</v>
      </c>
      <c r="M2837" s="463"/>
      <c r="N2837" s="463"/>
      <c r="O2837" s="462"/>
    </row>
    <row r="2838" hidden="1" customHeight="1" spans="1:15">
      <c r="A2838" s="446">
        <v>2687</v>
      </c>
      <c r="B2838" s="446" t="s">
        <v>346</v>
      </c>
      <c r="C2838" s="446" t="s">
        <v>700</v>
      </c>
      <c r="D2838" s="446" t="s">
        <v>701</v>
      </c>
      <c r="E2838" s="450" t="s">
        <v>2985</v>
      </c>
      <c r="F2838" s="449" t="s">
        <v>403</v>
      </c>
      <c r="G2838" s="450" t="s">
        <v>404</v>
      </c>
      <c r="H2838" s="450">
        <v>10</v>
      </c>
      <c r="I2838" s="450" t="s">
        <v>863</v>
      </c>
      <c r="J2838" s="459">
        <v>245</v>
      </c>
      <c r="K2838" s="460">
        <v>2450</v>
      </c>
      <c r="L2838" s="463" t="s">
        <v>47</v>
      </c>
      <c r="M2838" s="463"/>
      <c r="N2838" s="463"/>
      <c r="O2838" s="462"/>
    </row>
    <row r="2839" hidden="1" customHeight="1" spans="1:15">
      <c r="A2839" s="446">
        <v>2688</v>
      </c>
      <c r="B2839" s="446" t="s">
        <v>346</v>
      </c>
      <c r="C2839" s="446" t="s">
        <v>700</v>
      </c>
      <c r="D2839" s="446" t="s">
        <v>701</v>
      </c>
      <c r="E2839" s="450" t="s">
        <v>2986</v>
      </c>
      <c r="F2839" s="449" t="s">
        <v>403</v>
      </c>
      <c r="G2839" s="450" t="s">
        <v>404</v>
      </c>
      <c r="H2839" s="450">
        <v>10</v>
      </c>
      <c r="I2839" s="450" t="s">
        <v>863</v>
      </c>
      <c r="J2839" s="459">
        <v>42.4</v>
      </c>
      <c r="K2839" s="460">
        <v>424</v>
      </c>
      <c r="L2839" s="463" t="s">
        <v>47</v>
      </c>
      <c r="M2839" s="463"/>
      <c r="N2839" s="463"/>
      <c r="O2839" s="462"/>
    </row>
    <row r="2840" hidden="1" customHeight="1" spans="1:15">
      <c r="A2840" s="446">
        <v>2689</v>
      </c>
      <c r="B2840" s="446" t="s">
        <v>346</v>
      </c>
      <c r="C2840" s="446" t="s">
        <v>700</v>
      </c>
      <c r="D2840" s="446" t="s">
        <v>701</v>
      </c>
      <c r="E2840" s="450" t="s">
        <v>2987</v>
      </c>
      <c r="F2840" s="449" t="s">
        <v>403</v>
      </c>
      <c r="G2840" s="450" t="s">
        <v>404</v>
      </c>
      <c r="H2840" s="450">
        <v>15</v>
      </c>
      <c r="I2840" s="450" t="s">
        <v>863</v>
      </c>
      <c r="J2840" s="459">
        <v>179.8</v>
      </c>
      <c r="K2840" s="460">
        <v>2697</v>
      </c>
      <c r="L2840" s="463" t="s">
        <v>47</v>
      </c>
      <c r="M2840" s="463"/>
      <c r="N2840" s="463"/>
      <c r="O2840" s="462"/>
    </row>
    <row r="2841" hidden="1" customHeight="1" spans="1:15">
      <c r="A2841" s="446">
        <v>2690</v>
      </c>
      <c r="B2841" s="446" t="s">
        <v>346</v>
      </c>
      <c r="C2841" s="446" t="s">
        <v>700</v>
      </c>
      <c r="D2841" s="446" t="s">
        <v>701</v>
      </c>
      <c r="E2841" s="450" t="s">
        <v>2988</v>
      </c>
      <c r="F2841" s="449" t="s">
        <v>403</v>
      </c>
      <c r="G2841" s="450" t="s">
        <v>404</v>
      </c>
      <c r="H2841" s="450">
        <v>15</v>
      </c>
      <c r="I2841" s="450" t="s">
        <v>863</v>
      </c>
      <c r="J2841" s="459">
        <v>226.8</v>
      </c>
      <c r="K2841" s="460">
        <v>3402</v>
      </c>
      <c r="L2841" s="463" t="s">
        <v>47</v>
      </c>
      <c r="M2841" s="463"/>
      <c r="N2841" s="463"/>
      <c r="O2841" s="462"/>
    </row>
    <row r="2842" hidden="1" customHeight="1" spans="1:15">
      <c r="A2842" s="446">
        <v>2691</v>
      </c>
      <c r="B2842" s="446" t="s">
        <v>346</v>
      </c>
      <c r="C2842" s="446" t="s">
        <v>700</v>
      </c>
      <c r="D2842" s="446" t="s">
        <v>701</v>
      </c>
      <c r="E2842" s="450" t="s">
        <v>2989</v>
      </c>
      <c r="F2842" s="449" t="s">
        <v>403</v>
      </c>
      <c r="G2842" s="450" t="s">
        <v>404</v>
      </c>
      <c r="H2842" s="450">
        <v>15</v>
      </c>
      <c r="I2842" s="450" t="s">
        <v>863</v>
      </c>
      <c r="J2842" s="459">
        <v>20</v>
      </c>
      <c r="K2842" s="460">
        <v>300</v>
      </c>
      <c r="L2842" s="463" t="s">
        <v>47</v>
      </c>
      <c r="M2842" s="463"/>
      <c r="N2842" s="463"/>
      <c r="O2842" s="462"/>
    </row>
    <row r="2843" hidden="1" customHeight="1" spans="1:15">
      <c r="A2843" s="446">
        <v>2692</v>
      </c>
      <c r="B2843" s="446" t="s">
        <v>346</v>
      </c>
      <c r="C2843" s="446" t="s">
        <v>700</v>
      </c>
      <c r="D2843" s="446" t="s">
        <v>701</v>
      </c>
      <c r="E2843" s="450" t="s">
        <v>2990</v>
      </c>
      <c r="F2843" s="449" t="s">
        <v>403</v>
      </c>
      <c r="G2843" s="450" t="s">
        <v>404</v>
      </c>
      <c r="H2843" s="450">
        <v>17</v>
      </c>
      <c r="I2843" s="450" t="s">
        <v>863</v>
      </c>
      <c r="J2843" s="459">
        <v>76.9</v>
      </c>
      <c r="K2843" s="460">
        <v>1307.3</v>
      </c>
      <c r="L2843" s="463" t="s">
        <v>47</v>
      </c>
      <c r="M2843" s="463"/>
      <c r="N2843" s="463"/>
      <c r="O2843" s="462"/>
    </row>
    <row r="2844" hidden="1" customHeight="1" spans="1:15">
      <c r="A2844" s="446">
        <v>2693</v>
      </c>
      <c r="B2844" s="446" t="s">
        <v>346</v>
      </c>
      <c r="C2844" s="446" t="s">
        <v>700</v>
      </c>
      <c r="D2844" s="446" t="s">
        <v>701</v>
      </c>
      <c r="E2844" s="450" t="s">
        <v>2991</v>
      </c>
      <c r="F2844" s="449" t="s">
        <v>403</v>
      </c>
      <c r="G2844" s="450" t="s">
        <v>404</v>
      </c>
      <c r="H2844" s="450">
        <v>15</v>
      </c>
      <c r="I2844" s="450" t="s">
        <v>863</v>
      </c>
      <c r="J2844" s="459">
        <v>222.4</v>
      </c>
      <c r="K2844" s="460">
        <v>3336</v>
      </c>
      <c r="L2844" s="463" t="s">
        <v>47</v>
      </c>
      <c r="M2844" s="463"/>
      <c r="N2844" s="463"/>
      <c r="O2844" s="462"/>
    </row>
    <row r="2845" hidden="1" customHeight="1" spans="1:15">
      <c r="A2845" s="446">
        <v>2694</v>
      </c>
      <c r="B2845" s="446" t="s">
        <v>346</v>
      </c>
      <c r="C2845" s="446" t="s">
        <v>700</v>
      </c>
      <c r="D2845" s="446" t="s">
        <v>701</v>
      </c>
      <c r="E2845" s="450" t="s">
        <v>2992</v>
      </c>
      <c r="F2845" s="449" t="s">
        <v>403</v>
      </c>
      <c r="G2845" s="450" t="s">
        <v>404</v>
      </c>
      <c r="H2845" s="450">
        <v>10</v>
      </c>
      <c r="I2845" s="450" t="s">
        <v>863</v>
      </c>
      <c r="J2845" s="459">
        <v>2250</v>
      </c>
      <c r="K2845" s="460">
        <v>22500</v>
      </c>
      <c r="L2845" s="463" t="s">
        <v>47</v>
      </c>
      <c r="M2845" s="463"/>
      <c r="N2845" s="463"/>
      <c r="O2845" s="462"/>
    </row>
    <row r="2846" hidden="1" customHeight="1" spans="1:15">
      <c r="A2846" s="446">
        <v>2695</v>
      </c>
      <c r="B2846" s="446" t="s">
        <v>346</v>
      </c>
      <c r="C2846" s="446" t="s">
        <v>700</v>
      </c>
      <c r="D2846" s="446" t="s">
        <v>701</v>
      </c>
      <c r="E2846" s="450" t="s">
        <v>2993</v>
      </c>
      <c r="F2846" s="449" t="s">
        <v>403</v>
      </c>
      <c r="G2846" s="450" t="s">
        <v>404</v>
      </c>
      <c r="H2846" s="450">
        <v>10</v>
      </c>
      <c r="I2846" s="450" t="s">
        <v>863</v>
      </c>
      <c r="J2846" s="459">
        <v>200</v>
      </c>
      <c r="K2846" s="460">
        <v>2000</v>
      </c>
      <c r="L2846" s="463" t="s">
        <v>47</v>
      </c>
      <c r="M2846" s="463"/>
      <c r="N2846" s="463"/>
      <c r="O2846" s="462"/>
    </row>
    <row r="2847" hidden="1" customHeight="1" spans="1:15">
      <c r="A2847" s="446">
        <v>2696</v>
      </c>
      <c r="B2847" s="446" t="s">
        <v>346</v>
      </c>
      <c r="C2847" s="446" t="s">
        <v>700</v>
      </c>
      <c r="D2847" s="446" t="s">
        <v>701</v>
      </c>
      <c r="E2847" s="450" t="s">
        <v>2994</v>
      </c>
      <c r="F2847" s="449" t="s">
        <v>403</v>
      </c>
      <c r="G2847" s="450" t="s">
        <v>404</v>
      </c>
      <c r="H2847" s="450">
        <v>10</v>
      </c>
      <c r="I2847" s="450" t="s">
        <v>863</v>
      </c>
      <c r="J2847" s="459">
        <v>68</v>
      </c>
      <c r="K2847" s="460">
        <v>680</v>
      </c>
      <c r="L2847" s="463" t="s">
        <v>47</v>
      </c>
      <c r="M2847" s="463"/>
      <c r="N2847" s="463"/>
      <c r="O2847" s="462"/>
    </row>
    <row r="2848" hidden="1" customHeight="1" spans="1:15">
      <c r="A2848" s="446">
        <v>2697</v>
      </c>
      <c r="B2848" s="446" t="s">
        <v>346</v>
      </c>
      <c r="C2848" s="446" t="s">
        <v>700</v>
      </c>
      <c r="D2848" s="446" t="s">
        <v>701</v>
      </c>
      <c r="E2848" s="450" t="s">
        <v>2995</v>
      </c>
      <c r="F2848" s="449" t="s">
        <v>403</v>
      </c>
      <c r="G2848" s="450" t="s">
        <v>404</v>
      </c>
      <c r="H2848" s="450">
        <v>10</v>
      </c>
      <c r="I2848" s="450" t="s">
        <v>863</v>
      </c>
      <c r="J2848" s="459">
        <v>103</v>
      </c>
      <c r="K2848" s="460">
        <v>1030</v>
      </c>
      <c r="L2848" s="463" t="s">
        <v>47</v>
      </c>
      <c r="M2848" s="463"/>
      <c r="N2848" s="463"/>
      <c r="O2848" s="462"/>
    </row>
    <row r="2849" hidden="1" customHeight="1" spans="1:15">
      <c r="A2849" s="446">
        <v>2698</v>
      </c>
      <c r="B2849" s="446" t="s">
        <v>346</v>
      </c>
      <c r="C2849" s="446" t="s">
        <v>700</v>
      </c>
      <c r="D2849" s="446" t="s">
        <v>701</v>
      </c>
      <c r="E2849" s="450" t="s">
        <v>2996</v>
      </c>
      <c r="F2849" s="449" t="s">
        <v>403</v>
      </c>
      <c r="G2849" s="450" t="s">
        <v>404</v>
      </c>
      <c r="H2849" s="450">
        <v>10</v>
      </c>
      <c r="I2849" s="450" t="s">
        <v>863</v>
      </c>
      <c r="J2849" s="459">
        <v>45</v>
      </c>
      <c r="K2849" s="460">
        <v>450</v>
      </c>
      <c r="L2849" s="463" t="s">
        <v>47</v>
      </c>
      <c r="M2849" s="463"/>
      <c r="N2849" s="463"/>
      <c r="O2849" s="462"/>
    </row>
    <row r="2850" hidden="1" customHeight="1" spans="1:15">
      <c r="A2850" s="446">
        <v>2699</v>
      </c>
      <c r="B2850" s="446" t="s">
        <v>346</v>
      </c>
      <c r="C2850" s="446" t="s">
        <v>700</v>
      </c>
      <c r="D2850" s="446" t="s">
        <v>701</v>
      </c>
      <c r="E2850" s="450" t="s">
        <v>2997</v>
      </c>
      <c r="F2850" s="449" t="s">
        <v>403</v>
      </c>
      <c r="G2850" s="450" t="s">
        <v>404</v>
      </c>
      <c r="H2850" s="450">
        <v>10</v>
      </c>
      <c r="I2850" s="450" t="s">
        <v>863</v>
      </c>
      <c r="J2850" s="459">
        <v>55</v>
      </c>
      <c r="K2850" s="460">
        <v>550</v>
      </c>
      <c r="L2850" s="463" t="s">
        <v>47</v>
      </c>
      <c r="M2850" s="463"/>
      <c r="N2850" s="463"/>
      <c r="O2850" s="462"/>
    </row>
    <row r="2851" hidden="1" customHeight="1" spans="1:15">
      <c r="A2851" s="446">
        <v>2700</v>
      </c>
      <c r="B2851" s="446" t="s">
        <v>346</v>
      </c>
      <c r="C2851" s="446" t="s">
        <v>700</v>
      </c>
      <c r="D2851" s="446" t="s">
        <v>701</v>
      </c>
      <c r="E2851" s="450" t="s">
        <v>2998</v>
      </c>
      <c r="F2851" s="449" t="s">
        <v>403</v>
      </c>
      <c r="G2851" s="450" t="s">
        <v>404</v>
      </c>
      <c r="H2851" s="450">
        <v>10</v>
      </c>
      <c r="I2851" s="450" t="s">
        <v>863</v>
      </c>
      <c r="J2851" s="459">
        <v>45</v>
      </c>
      <c r="K2851" s="460">
        <v>450</v>
      </c>
      <c r="L2851" s="463" t="s">
        <v>47</v>
      </c>
      <c r="M2851" s="463"/>
      <c r="N2851" s="463"/>
      <c r="O2851" s="462"/>
    </row>
    <row r="2852" hidden="1" customHeight="1" spans="1:15">
      <c r="A2852" s="446">
        <v>2701</v>
      </c>
      <c r="B2852" s="446" t="s">
        <v>346</v>
      </c>
      <c r="C2852" s="446" t="s">
        <v>700</v>
      </c>
      <c r="D2852" s="446" t="s">
        <v>701</v>
      </c>
      <c r="E2852" s="450" t="s">
        <v>2999</v>
      </c>
      <c r="F2852" s="449" t="s">
        <v>403</v>
      </c>
      <c r="G2852" s="450" t="s">
        <v>404</v>
      </c>
      <c r="H2852" s="450">
        <v>5</v>
      </c>
      <c r="I2852" s="450" t="s">
        <v>863</v>
      </c>
      <c r="J2852" s="459">
        <v>547.8</v>
      </c>
      <c r="K2852" s="460">
        <v>2739</v>
      </c>
      <c r="L2852" s="463" t="s">
        <v>47</v>
      </c>
      <c r="M2852" s="463"/>
      <c r="N2852" s="463"/>
      <c r="O2852" s="462"/>
    </row>
    <row r="2853" hidden="1" customHeight="1" spans="1:15">
      <c r="A2853" s="446">
        <v>2702</v>
      </c>
      <c r="B2853" s="446" t="s">
        <v>346</v>
      </c>
      <c r="C2853" s="446" t="s">
        <v>700</v>
      </c>
      <c r="D2853" s="446" t="s">
        <v>701</v>
      </c>
      <c r="E2853" s="450" t="s">
        <v>3000</v>
      </c>
      <c r="F2853" s="449" t="s">
        <v>403</v>
      </c>
      <c r="G2853" s="450" t="s">
        <v>404</v>
      </c>
      <c r="H2853" s="450">
        <v>5</v>
      </c>
      <c r="I2853" s="450" t="s">
        <v>863</v>
      </c>
      <c r="J2853" s="459">
        <v>507.7</v>
      </c>
      <c r="K2853" s="460">
        <v>2538.5</v>
      </c>
      <c r="L2853" s="463" t="s">
        <v>47</v>
      </c>
      <c r="M2853" s="463"/>
      <c r="N2853" s="463"/>
      <c r="O2853" s="462"/>
    </row>
    <row r="2854" hidden="1" customHeight="1" spans="1:15">
      <c r="A2854" s="446">
        <v>2703</v>
      </c>
      <c r="B2854" s="446" t="s">
        <v>346</v>
      </c>
      <c r="C2854" s="446" t="s">
        <v>700</v>
      </c>
      <c r="D2854" s="446" t="s">
        <v>701</v>
      </c>
      <c r="E2854" s="450" t="s">
        <v>3001</v>
      </c>
      <c r="F2854" s="449" t="s">
        <v>403</v>
      </c>
      <c r="G2854" s="450" t="s">
        <v>404</v>
      </c>
      <c r="H2854" s="450">
        <v>10</v>
      </c>
      <c r="I2854" s="450" t="s">
        <v>863</v>
      </c>
      <c r="J2854" s="459">
        <v>132.9</v>
      </c>
      <c r="K2854" s="460">
        <v>1329</v>
      </c>
      <c r="L2854" s="463" t="s">
        <v>47</v>
      </c>
      <c r="M2854" s="463"/>
      <c r="N2854" s="463"/>
      <c r="O2854" s="462"/>
    </row>
    <row r="2855" hidden="1" customHeight="1" spans="1:15">
      <c r="A2855" s="446">
        <v>2704</v>
      </c>
      <c r="B2855" s="446" t="s">
        <v>346</v>
      </c>
      <c r="C2855" s="446" t="s">
        <v>700</v>
      </c>
      <c r="D2855" s="446" t="s">
        <v>701</v>
      </c>
      <c r="E2855" s="450" t="s">
        <v>3002</v>
      </c>
      <c r="F2855" s="449" t="s">
        <v>403</v>
      </c>
      <c r="G2855" s="450" t="s">
        <v>404</v>
      </c>
      <c r="H2855" s="450">
        <v>10</v>
      </c>
      <c r="I2855" s="450" t="s">
        <v>863</v>
      </c>
      <c r="J2855" s="459">
        <v>69.4</v>
      </c>
      <c r="K2855" s="460">
        <v>694</v>
      </c>
      <c r="L2855" s="463" t="s">
        <v>47</v>
      </c>
      <c r="M2855" s="463"/>
      <c r="N2855" s="463"/>
      <c r="O2855" s="462"/>
    </row>
    <row r="2856" hidden="1" customHeight="1" spans="1:15">
      <c r="A2856" s="446">
        <v>2705</v>
      </c>
      <c r="B2856" s="446" t="s">
        <v>346</v>
      </c>
      <c r="C2856" s="446" t="s">
        <v>700</v>
      </c>
      <c r="D2856" s="446" t="s">
        <v>701</v>
      </c>
      <c r="E2856" s="450" t="s">
        <v>3003</v>
      </c>
      <c r="F2856" s="449" t="s">
        <v>403</v>
      </c>
      <c r="G2856" s="450" t="s">
        <v>404</v>
      </c>
      <c r="H2856" s="450">
        <v>15</v>
      </c>
      <c r="I2856" s="450" t="s">
        <v>863</v>
      </c>
      <c r="J2856" s="459">
        <v>175</v>
      </c>
      <c r="K2856" s="460">
        <v>2625</v>
      </c>
      <c r="L2856" s="463" t="s">
        <v>47</v>
      </c>
      <c r="M2856" s="463"/>
      <c r="N2856" s="463"/>
      <c r="O2856" s="462"/>
    </row>
    <row r="2857" hidden="1" customHeight="1" spans="1:15">
      <c r="A2857" s="446">
        <v>2706</v>
      </c>
      <c r="B2857" s="446" t="s">
        <v>346</v>
      </c>
      <c r="C2857" s="446" t="s">
        <v>700</v>
      </c>
      <c r="D2857" s="446" t="s">
        <v>701</v>
      </c>
      <c r="E2857" s="450" t="s">
        <v>3004</v>
      </c>
      <c r="F2857" s="449" t="s">
        <v>403</v>
      </c>
      <c r="G2857" s="450" t="s">
        <v>404</v>
      </c>
      <c r="H2857" s="450">
        <v>15</v>
      </c>
      <c r="I2857" s="450" t="s">
        <v>863</v>
      </c>
      <c r="J2857" s="459">
        <v>55</v>
      </c>
      <c r="K2857" s="460">
        <v>825</v>
      </c>
      <c r="L2857" s="463" t="s">
        <v>47</v>
      </c>
      <c r="M2857" s="463"/>
      <c r="N2857" s="463"/>
      <c r="O2857" s="462"/>
    </row>
    <row r="2858" hidden="1" customHeight="1" spans="1:15">
      <c r="A2858" s="446">
        <v>2707</v>
      </c>
      <c r="B2858" s="446" t="s">
        <v>346</v>
      </c>
      <c r="C2858" s="446" t="s">
        <v>700</v>
      </c>
      <c r="D2858" s="446" t="s">
        <v>701</v>
      </c>
      <c r="E2858" s="450" t="s">
        <v>3005</v>
      </c>
      <c r="F2858" s="449" t="s">
        <v>403</v>
      </c>
      <c r="G2858" s="450" t="s">
        <v>404</v>
      </c>
      <c r="H2858" s="450">
        <v>15</v>
      </c>
      <c r="I2858" s="450" t="s">
        <v>863</v>
      </c>
      <c r="J2858" s="459">
        <v>45</v>
      </c>
      <c r="K2858" s="460">
        <v>675</v>
      </c>
      <c r="L2858" s="463" t="s">
        <v>47</v>
      </c>
      <c r="M2858" s="463"/>
      <c r="N2858" s="463"/>
      <c r="O2858" s="462"/>
    </row>
    <row r="2859" hidden="1" customHeight="1" spans="1:15">
      <c r="A2859" s="446">
        <v>2708</v>
      </c>
      <c r="B2859" s="446" t="s">
        <v>346</v>
      </c>
      <c r="C2859" s="446" t="s">
        <v>700</v>
      </c>
      <c r="D2859" s="446" t="s">
        <v>701</v>
      </c>
      <c r="E2859" s="450" t="s">
        <v>3006</v>
      </c>
      <c r="F2859" s="449" t="s">
        <v>403</v>
      </c>
      <c r="G2859" s="450" t="s">
        <v>404</v>
      </c>
      <c r="H2859" s="450">
        <v>15</v>
      </c>
      <c r="I2859" s="450" t="s">
        <v>863</v>
      </c>
      <c r="J2859" s="459">
        <v>28</v>
      </c>
      <c r="K2859" s="460">
        <v>420</v>
      </c>
      <c r="L2859" s="463" t="s">
        <v>47</v>
      </c>
      <c r="M2859" s="463"/>
      <c r="N2859" s="463"/>
      <c r="O2859" s="462"/>
    </row>
    <row r="2860" hidden="1" customHeight="1" spans="1:15">
      <c r="A2860" s="446">
        <v>2709</v>
      </c>
      <c r="B2860" s="446" t="s">
        <v>346</v>
      </c>
      <c r="C2860" s="446" t="s">
        <v>700</v>
      </c>
      <c r="D2860" s="446" t="s">
        <v>701</v>
      </c>
      <c r="E2860" s="450" t="s">
        <v>3007</v>
      </c>
      <c r="F2860" s="449" t="s">
        <v>403</v>
      </c>
      <c r="G2860" s="450" t="s">
        <v>404</v>
      </c>
      <c r="H2860" s="450">
        <v>15</v>
      </c>
      <c r="I2860" s="450" t="s">
        <v>863</v>
      </c>
      <c r="J2860" s="459">
        <v>35</v>
      </c>
      <c r="K2860" s="460">
        <v>525</v>
      </c>
      <c r="L2860" s="463" t="s">
        <v>47</v>
      </c>
      <c r="M2860" s="463"/>
      <c r="N2860" s="463"/>
      <c r="O2860" s="462"/>
    </row>
    <row r="2861" hidden="1" customHeight="1" spans="1:15">
      <c r="A2861" s="446">
        <v>2710</v>
      </c>
      <c r="B2861" s="446" t="s">
        <v>346</v>
      </c>
      <c r="C2861" s="446" t="s">
        <v>700</v>
      </c>
      <c r="D2861" s="446" t="s">
        <v>701</v>
      </c>
      <c r="E2861" s="450" t="s">
        <v>3008</v>
      </c>
      <c r="F2861" s="449" t="s">
        <v>403</v>
      </c>
      <c r="G2861" s="450" t="s">
        <v>404</v>
      </c>
      <c r="H2861" s="450">
        <v>15</v>
      </c>
      <c r="I2861" s="450" t="s">
        <v>863</v>
      </c>
      <c r="J2861" s="459">
        <v>130</v>
      </c>
      <c r="K2861" s="460">
        <v>1950</v>
      </c>
      <c r="L2861" s="463" t="s">
        <v>47</v>
      </c>
      <c r="M2861" s="463"/>
      <c r="N2861" s="463"/>
      <c r="O2861" s="462"/>
    </row>
    <row r="2862" hidden="1" customHeight="1" spans="1:15">
      <c r="A2862" s="446">
        <v>2711</v>
      </c>
      <c r="B2862" s="446" t="s">
        <v>346</v>
      </c>
      <c r="C2862" s="446" t="s">
        <v>700</v>
      </c>
      <c r="D2862" s="446" t="s">
        <v>701</v>
      </c>
      <c r="E2862" s="450" t="s">
        <v>3009</v>
      </c>
      <c r="F2862" s="449" t="s">
        <v>403</v>
      </c>
      <c r="G2862" s="450" t="s">
        <v>404</v>
      </c>
      <c r="H2862" s="450">
        <v>15</v>
      </c>
      <c r="I2862" s="450" t="s">
        <v>863</v>
      </c>
      <c r="J2862" s="459">
        <v>46</v>
      </c>
      <c r="K2862" s="460">
        <v>690</v>
      </c>
      <c r="L2862" s="463" t="s">
        <v>47</v>
      </c>
      <c r="M2862" s="463"/>
      <c r="N2862" s="463"/>
      <c r="O2862" s="462"/>
    </row>
    <row r="2863" hidden="1" customHeight="1" spans="1:15">
      <c r="A2863" s="446">
        <v>2712</v>
      </c>
      <c r="B2863" s="446" t="s">
        <v>346</v>
      </c>
      <c r="C2863" s="446" t="s">
        <v>700</v>
      </c>
      <c r="D2863" s="446" t="s">
        <v>701</v>
      </c>
      <c r="E2863" s="450" t="s">
        <v>3010</v>
      </c>
      <c r="F2863" s="449" t="s">
        <v>403</v>
      </c>
      <c r="G2863" s="450" t="s">
        <v>404</v>
      </c>
      <c r="H2863" s="450">
        <v>20</v>
      </c>
      <c r="I2863" s="450" t="s">
        <v>863</v>
      </c>
      <c r="J2863" s="459">
        <v>60.6</v>
      </c>
      <c r="K2863" s="460">
        <v>1212</v>
      </c>
      <c r="L2863" s="463" t="s">
        <v>47</v>
      </c>
      <c r="M2863" s="463"/>
      <c r="N2863" s="463"/>
      <c r="O2863" s="462"/>
    </row>
    <row r="2864" hidden="1" customHeight="1" spans="1:15">
      <c r="A2864" s="446">
        <v>2713</v>
      </c>
      <c r="B2864" s="446" t="s">
        <v>346</v>
      </c>
      <c r="C2864" s="446" t="s">
        <v>700</v>
      </c>
      <c r="D2864" s="446" t="s">
        <v>701</v>
      </c>
      <c r="E2864" s="450" t="s">
        <v>3011</v>
      </c>
      <c r="F2864" s="449" t="s">
        <v>403</v>
      </c>
      <c r="G2864" s="450" t="s">
        <v>404</v>
      </c>
      <c r="H2864" s="450">
        <v>20</v>
      </c>
      <c r="I2864" s="450" t="s">
        <v>863</v>
      </c>
      <c r="J2864" s="459">
        <v>48</v>
      </c>
      <c r="K2864" s="460">
        <v>960</v>
      </c>
      <c r="L2864" s="463" t="s">
        <v>47</v>
      </c>
      <c r="M2864" s="463"/>
      <c r="N2864" s="463"/>
      <c r="O2864" s="462"/>
    </row>
    <row r="2865" hidden="1" customHeight="1" spans="1:15">
      <c r="A2865" s="446">
        <v>2714</v>
      </c>
      <c r="B2865" s="446" t="s">
        <v>346</v>
      </c>
      <c r="C2865" s="446" t="s">
        <v>700</v>
      </c>
      <c r="D2865" s="446" t="s">
        <v>701</v>
      </c>
      <c r="E2865" s="450" t="s">
        <v>3012</v>
      </c>
      <c r="F2865" s="449" t="s">
        <v>403</v>
      </c>
      <c r="G2865" s="450" t="s">
        <v>404</v>
      </c>
      <c r="H2865" s="450">
        <v>20</v>
      </c>
      <c r="I2865" s="450" t="s">
        <v>863</v>
      </c>
      <c r="J2865" s="459">
        <v>41.4</v>
      </c>
      <c r="K2865" s="460">
        <v>828</v>
      </c>
      <c r="L2865" s="463" t="s">
        <v>47</v>
      </c>
      <c r="M2865" s="463"/>
      <c r="N2865" s="463"/>
      <c r="O2865" s="462"/>
    </row>
    <row r="2866" hidden="1" customHeight="1" spans="1:15">
      <c r="A2866" s="446">
        <v>2715</v>
      </c>
      <c r="B2866" s="446" t="s">
        <v>346</v>
      </c>
      <c r="C2866" s="446" t="s">
        <v>700</v>
      </c>
      <c r="D2866" s="446" t="s">
        <v>701</v>
      </c>
      <c r="E2866" s="450" t="s">
        <v>3013</v>
      </c>
      <c r="F2866" s="449" t="s">
        <v>403</v>
      </c>
      <c r="G2866" s="450" t="s">
        <v>404</v>
      </c>
      <c r="H2866" s="450">
        <v>20</v>
      </c>
      <c r="I2866" s="450" t="s">
        <v>863</v>
      </c>
      <c r="J2866" s="459">
        <v>32</v>
      </c>
      <c r="K2866" s="460">
        <v>640</v>
      </c>
      <c r="L2866" s="463" t="s">
        <v>47</v>
      </c>
      <c r="M2866" s="463"/>
      <c r="N2866" s="463"/>
      <c r="O2866" s="462"/>
    </row>
    <row r="2867" hidden="1" customHeight="1" spans="1:15">
      <c r="A2867" s="446">
        <v>2716</v>
      </c>
      <c r="B2867" s="446" t="s">
        <v>346</v>
      </c>
      <c r="C2867" s="446" t="s">
        <v>700</v>
      </c>
      <c r="D2867" s="446" t="s">
        <v>701</v>
      </c>
      <c r="E2867" s="450" t="s">
        <v>3014</v>
      </c>
      <c r="F2867" s="449" t="s">
        <v>403</v>
      </c>
      <c r="G2867" s="450" t="s">
        <v>404</v>
      </c>
      <c r="H2867" s="450">
        <v>20</v>
      </c>
      <c r="I2867" s="450" t="s">
        <v>863</v>
      </c>
      <c r="J2867" s="459">
        <v>105.7</v>
      </c>
      <c r="K2867" s="460">
        <v>2114</v>
      </c>
      <c r="L2867" s="463" t="s">
        <v>47</v>
      </c>
      <c r="M2867" s="463"/>
      <c r="N2867" s="463"/>
      <c r="O2867" s="462"/>
    </row>
    <row r="2868" hidden="1" customHeight="1" spans="1:15">
      <c r="A2868" s="446">
        <v>2717</v>
      </c>
      <c r="B2868" s="446" t="s">
        <v>346</v>
      </c>
      <c r="C2868" s="446" t="s">
        <v>700</v>
      </c>
      <c r="D2868" s="446" t="s">
        <v>701</v>
      </c>
      <c r="E2868" s="450" t="s">
        <v>3015</v>
      </c>
      <c r="F2868" s="449" t="s">
        <v>403</v>
      </c>
      <c r="G2868" s="450" t="s">
        <v>404</v>
      </c>
      <c r="H2868" s="450">
        <v>20</v>
      </c>
      <c r="I2868" s="450" t="s">
        <v>863</v>
      </c>
      <c r="J2868" s="459">
        <v>57.5</v>
      </c>
      <c r="K2868" s="460">
        <v>1150</v>
      </c>
      <c r="L2868" s="463" t="s">
        <v>47</v>
      </c>
      <c r="M2868" s="463"/>
      <c r="N2868" s="463"/>
      <c r="O2868" s="462"/>
    </row>
    <row r="2869" hidden="1" customHeight="1" spans="1:15">
      <c r="A2869" s="446">
        <v>2718</v>
      </c>
      <c r="B2869" s="446" t="s">
        <v>346</v>
      </c>
      <c r="C2869" s="446" t="s">
        <v>700</v>
      </c>
      <c r="D2869" s="446" t="s">
        <v>701</v>
      </c>
      <c r="E2869" s="450" t="s">
        <v>3016</v>
      </c>
      <c r="F2869" s="449" t="s">
        <v>403</v>
      </c>
      <c r="G2869" s="450" t="s">
        <v>404</v>
      </c>
      <c r="H2869" s="450">
        <v>20</v>
      </c>
      <c r="I2869" s="450" t="s">
        <v>863</v>
      </c>
      <c r="J2869" s="459">
        <v>32</v>
      </c>
      <c r="K2869" s="460">
        <v>640</v>
      </c>
      <c r="L2869" s="463" t="s">
        <v>47</v>
      </c>
      <c r="M2869" s="463"/>
      <c r="N2869" s="463"/>
      <c r="O2869" s="462"/>
    </row>
    <row r="2870" hidden="1" customHeight="1" spans="1:15">
      <c r="A2870" s="446">
        <v>2719</v>
      </c>
      <c r="B2870" s="446" t="s">
        <v>346</v>
      </c>
      <c r="C2870" s="446" t="s">
        <v>700</v>
      </c>
      <c r="D2870" s="446" t="s">
        <v>701</v>
      </c>
      <c r="E2870" s="450" t="s">
        <v>3017</v>
      </c>
      <c r="F2870" s="449" t="s">
        <v>403</v>
      </c>
      <c r="G2870" s="450" t="s">
        <v>404</v>
      </c>
      <c r="H2870" s="450">
        <v>20</v>
      </c>
      <c r="I2870" s="450" t="s">
        <v>863</v>
      </c>
      <c r="J2870" s="459">
        <v>67.8</v>
      </c>
      <c r="K2870" s="460">
        <v>1356</v>
      </c>
      <c r="L2870" s="463" t="s">
        <v>47</v>
      </c>
      <c r="M2870" s="463"/>
      <c r="N2870" s="463"/>
      <c r="O2870" s="462"/>
    </row>
    <row r="2871" hidden="1" customHeight="1" spans="1:15">
      <c r="A2871" s="446">
        <v>2720</v>
      </c>
      <c r="B2871" s="446" t="s">
        <v>346</v>
      </c>
      <c r="C2871" s="446" t="s">
        <v>700</v>
      </c>
      <c r="D2871" s="446" t="s">
        <v>701</v>
      </c>
      <c r="E2871" s="450" t="s">
        <v>3018</v>
      </c>
      <c r="F2871" s="449" t="s">
        <v>403</v>
      </c>
      <c r="G2871" s="450" t="s">
        <v>404</v>
      </c>
      <c r="H2871" s="450">
        <v>10</v>
      </c>
      <c r="I2871" s="450" t="s">
        <v>863</v>
      </c>
      <c r="J2871" s="459">
        <v>45</v>
      </c>
      <c r="K2871" s="460">
        <v>450</v>
      </c>
      <c r="L2871" s="463" t="s">
        <v>47</v>
      </c>
      <c r="M2871" s="463"/>
      <c r="N2871" s="463"/>
      <c r="O2871" s="462"/>
    </row>
    <row r="2872" hidden="1" customHeight="1" spans="1:15">
      <c r="A2872" s="446">
        <v>2721</v>
      </c>
      <c r="B2872" s="446" t="s">
        <v>346</v>
      </c>
      <c r="C2872" s="446" t="s">
        <v>700</v>
      </c>
      <c r="D2872" s="446" t="s">
        <v>701</v>
      </c>
      <c r="E2872" s="450" t="s">
        <v>3019</v>
      </c>
      <c r="F2872" s="449" t="s">
        <v>403</v>
      </c>
      <c r="G2872" s="450" t="s">
        <v>404</v>
      </c>
      <c r="H2872" s="450">
        <v>10</v>
      </c>
      <c r="I2872" s="450" t="s">
        <v>863</v>
      </c>
      <c r="J2872" s="459">
        <v>25</v>
      </c>
      <c r="K2872" s="460">
        <v>250</v>
      </c>
      <c r="L2872" s="463" t="s">
        <v>47</v>
      </c>
      <c r="M2872" s="463"/>
      <c r="N2872" s="463"/>
      <c r="O2872" s="462"/>
    </row>
    <row r="2873" hidden="1" customHeight="1" spans="1:15">
      <c r="A2873" s="446">
        <v>2722</v>
      </c>
      <c r="B2873" s="446" t="s">
        <v>346</v>
      </c>
      <c r="C2873" s="446" t="s">
        <v>700</v>
      </c>
      <c r="D2873" s="446" t="s">
        <v>701</v>
      </c>
      <c r="E2873" s="450" t="s">
        <v>3020</v>
      </c>
      <c r="F2873" s="449" t="s">
        <v>403</v>
      </c>
      <c r="G2873" s="450" t="s">
        <v>404</v>
      </c>
      <c r="H2873" s="450">
        <v>10</v>
      </c>
      <c r="I2873" s="450" t="s">
        <v>863</v>
      </c>
      <c r="J2873" s="459">
        <v>30</v>
      </c>
      <c r="K2873" s="460">
        <v>300</v>
      </c>
      <c r="L2873" s="463" t="s">
        <v>47</v>
      </c>
      <c r="M2873" s="463"/>
      <c r="N2873" s="463"/>
      <c r="O2873" s="462"/>
    </row>
    <row r="2874" hidden="1" customHeight="1" spans="1:15">
      <c r="A2874" s="446">
        <v>2723</v>
      </c>
      <c r="B2874" s="446" t="s">
        <v>346</v>
      </c>
      <c r="C2874" s="446" t="s">
        <v>700</v>
      </c>
      <c r="D2874" s="446" t="s">
        <v>701</v>
      </c>
      <c r="E2874" s="450" t="s">
        <v>3021</v>
      </c>
      <c r="F2874" s="449" t="s">
        <v>403</v>
      </c>
      <c r="G2874" s="450" t="s">
        <v>404</v>
      </c>
      <c r="H2874" s="450">
        <v>10</v>
      </c>
      <c r="I2874" s="450" t="s">
        <v>863</v>
      </c>
      <c r="J2874" s="459">
        <v>75</v>
      </c>
      <c r="K2874" s="460">
        <v>750</v>
      </c>
      <c r="L2874" s="463" t="s">
        <v>47</v>
      </c>
      <c r="M2874" s="463"/>
      <c r="N2874" s="463"/>
      <c r="O2874" s="462"/>
    </row>
    <row r="2875" hidden="1" customHeight="1" spans="1:15">
      <c r="A2875" s="446">
        <v>2724</v>
      </c>
      <c r="B2875" s="446" t="s">
        <v>346</v>
      </c>
      <c r="C2875" s="446" t="s">
        <v>700</v>
      </c>
      <c r="D2875" s="446" t="s">
        <v>701</v>
      </c>
      <c r="E2875" s="450" t="s">
        <v>3022</v>
      </c>
      <c r="F2875" s="449" t="s">
        <v>403</v>
      </c>
      <c r="G2875" s="450" t="s">
        <v>404</v>
      </c>
      <c r="H2875" s="450">
        <v>10</v>
      </c>
      <c r="I2875" s="450" t="s">
        <v>863</v>
      </c>
      <c r="J2875" s="459">
        <v>30</v>
      </c>
      <c r="K2875" s="460">
        <v>300</v>
      </c>
      <c r="L2875" s="463" t="s">
        <v>47</v>
      </c>
      <c r="M2875" s="463"/>
      <c r="N2875" s="463"/>
      <c r="O2875" s="462"/>
    </row>
    <row r="2876" hidden="1" customHeight="1" spans="1:15">
      <c r="A2876" s="446">
        <v>2725</v>
      </c>
      <c r="B2876" s="446" t="s">
        <v>346</v>
      </c>
      <c r="C2876" s="446" t="s">
        <v>700</v>
      </c>
      <c r="D2876" s="446" t="s">
        <v>701</v>
      </c>
      <c r="E2876" s="450" t="s">
        <v>3023</v>
      </c>
      <c r="F2876" s="449" t="s">
        <v>403</v>
      </c>
      <c r="G2876" s="450" t="s">
        <v>404</v>
      </c>
      <c r="H2876" s="450">
        <v>10</v>
      </c>
      <c r="I2876" s="450" t="s">
        <v>863</v>
      </c>
      <c r="J2876" s="459">
        <v>57.6</v>
      </c>
      <c r="K2876" s="460">
        <v>576</v>
      </c>
      <c r="L2876" s="463" t="s">
        <v>47</v>
      </c>
      <c r="M2876" s="463"/>
      <c r="N2876" s="463"/>
      <c r="O2876" s="462"/>
    </row>
    <row r="2877" hidden="1" customHeight="1" spans="1:15">
      <c r="A2877" s="446">
        <v>2726</v>
      </c>
      <c r="B2877" s="446" t="s">
        <v>346</v>
      </c>
      <c r="C2877" s="446" t="s">
        <v>700</v>
      </c>
      <c r="D2877" s="446" t="s">
        <v>701</v>
      </c>
      <c r="E2877" s="450" t="s">
        <v>3024</v>
      </c>
      <c r="F2877" s="449" t="s">
        <v>403</v>
      </c>
      <c r="G2877" s="450" t="s">
        <v>404</v>
      </c>
      <c r="H2877" s="450">
        <v>10</v>
      </c>
      <c r="I2877" s="450" t="s">
        <v>863</v>
      </c>
      <c r="J2877" s="459">
        <v>35</v>
      </c>
      <c r="K2877" s="460">
        <v>350</v>
      </c>
      <c r="L2877" s="463" t="s">
        <v>47</v>
      </c>
      <c r="M2877" s="463"/>
      <c r="N2877" s="463"/>
      <c r="O2877" s="462"/>
    </row>
    <row r="2878" hidden="1" customHeight="1" spans="1:15">
      <c r="A2878" s="446">
        <v>2727</v>
      </c>
      <c r="B2878" s="446" t="s">
        <v>346</v>
      </c>
      <c r="C2878" s="446" t="s">
        <v>700</v>
      </c>
      <c r="D2878" s="446" t="s">
        <v>701</v>
      </c>
      <c r="E2878" s="450" t="s">
        <v>3025</v>
      </c>
      <c r="F2878" s="449" t="s">
        <v>403</v>
      </c>
      <c r="G2878" s="450" t="s">
        <v>404</v>
      </c>
      <c r="H2878" s="450">
        <v>10</v>
      </c>
      <c r="I2878" s="450" t="s">
        <v>863</v>
      </c>
      <c r="J2878" s="459">
        <v>20.6</v>
      </c>
      <c r="K2878" s="460">
        <v>206</v>
      </c>
      <c r="L2878" s="463" t="s">
        <v>47</v>
      </c>
      <c r="M2878" s="463"/>
      <c r="N2878" s="463"/>
      <c r="O2878" s="462"/>
    </row>
    <row r="2879" hidden="1" customHeight="1" spans="1:15">
      <c r="A2879" s="446">
        <v>2728</v>
      </c>
      <c r="B2879" s="446" t="s">
        <v>346</v>
      </c>
      <c r="C2879" s="446" t="s">
        <v>700</v>
      </c>
      <c r="D2879" s="446" t="s">
        <v>701</v>
      </c>
      <c r="E2879" s="450" t="s">
        <v>3026</v>
      </c>
      <c r="F2879" s="449" t="s">
        <v>403</v>
      </c>
      <c r="G2879" s="450" t="s">
        <v>404</v>
      </c>
      <c r="H2879" s="450">
        <v>10</v>
      </c>
      <c r="I2879" s="450" t="s">
        <v>863</v>
      </c>
      <c r="J2879" s="459">
        <v>129</v>
      </c>
      <c r="K2879" s="460">
        <v>1290</v>
      </c>
      <c r="L2879" s="463" t="s">
        <v>47</v>
      </c>
      <c r="M2879" s="463"/>
      <c r="N2879" s="463"/>
      <c r="O2879" s="462"/>
    </row>
    <row r="2880" hidden="1" customHeight="1" spans="1:15">
      <c r="A2880" s="446">
        <v>2729</v>
      </c>
      <c r="B2880" s="446" t="s">
        <v>346</v>
      </c>
      <c r="C2880" s="446" t="s">
        <v>700</v>
      </c>
      <c r="D2880" s="446" t="s">
        <v>701</v>
      </c>
      <c r="E2880" s="450" t="s">
        <v>3027</v>
      </c>
      <c r="F2880" s="449" t="s">
        <v>403</v>
      </c>
      <c r="G2880" s="450" t="s">
        <v>404</v>
      </c>
      <c r="H2880" s="450">
        <v>15</v>
      </c>
      <c r="I2880" s="450" t="s">
        <v>863</v>
      </c>
      <c r="J2880" s="459">
        <v>26.2</v>
      </c>
      <c r="K2880" s="460">
        <v>393</v>
      </c>
      <c r="L2880" s="463" t="s">
        <v>47</v>
      </c>
      <c r="M2880" s="463"/>
      <c r="N2880" s="463"/>
      <c r="O2880" s="462"/>
    </row>
    <row r="2881" hidden="1" customHeight="1" spans="1:15">
      <c r="A2881" s="446">
        <v>2730</v>
      </c>
      <c r="B2881" s="446" t="s">
        <v>346</v>
      </c>
      <c r="C2881" s="446" t="s">
        <v>700</v>
      </c>
      <c r="D2881" s="446" t="s">
        <v>701</v>
      </c>
      <c r="E2881" s="450" t="s">
        <v>3028</v>
      </c>
      <c r="F2881" s="449" t="s">
        <v>403</v>
      </c>
      <c r="G2881" s="450" t="s">
        <v>404</v>
      </c>
      <c r="H2881" s="450">
        <v>15</v>
      </c>
      <c r="I2881" s="450" t="s">
        <v>863</v>
      </c>
      <c r="J2881" s="459">
        <v>40.6</v>
      </c>
      <c r="K2881" s="460">
        <v>609</v>
      </c>
      <c r="L2881" s="463" t="s">
        <v>47</v>
      </c>
      <c r="M2881" s="463"/>
      <c r="N2881" s="463"/>
      <c r="O2881" s="462"/>
    </row>
    <row r="2882" hidden="1" customHeight="1" spans="1:15">
      <c r="A2882" s="446">
        <v>2731</v>
      </c>
      <c r="B2882" s="446" t="s">
        <v>346</v>
      </c>
      <c r="C2882" s="446" t="s">
        <v>700</v>
      </c>
      <c r="D2882" s="446" t="s">
        <v>701</v>
      </c>
      <c r="E2882" s="450" t="s">
        <v>3029</v>
      </c>
      <c r="F2882" s="449" t="s">
        <v>403</v>
      </c>
      <c r="G2882" s="450" t="s">
        <v>404</v>
      </c>
      <c r="H2882" s="450">
        <v>15</v>
      </c>
      <c r="I2882" s="450" t="s">
        <v>863</v>
      </c>
      <c r="J2882" s="459">
        <v>27</v>
      </c>
      <c r="K2882" s="460">
        <v>405</v>
      </c>
      <c r="L2882" s="463" t="s">
        <v>47</v>
      </c>
      <c r="M2882" s="463"/>
      <c r="N2882" s="463"/>
      <c r="O2882" s="462"/>
    </row>
    <row r="2883" hidden="1" customHeight="1" spans="1:15">
      <c r="A2883" s="446">
        <v>2732</v>
      </c>
      <c r="B2883" s="446" t="s">
        <v>346</v>
      </c>
      <c r="C2883" s="446" t="s">
        <v>700</v>
      </c>
      <c r="D2883" s="446" t="s">
        <v>701</v>
      </c>
      <c r="E2883" s="450" t="s">
        <v>3030</v>
      </c>
      <c r="F2883" s="449" t="s">
        <v>403</v>
      </c>
      <c r="G2883" s="450" t="s">
        <v>404</v>
      </c>
      <c r="H2883" s="450">
        <v>15</v>
      </c>
      <c r="I2883" s="450" t="s">
        <v>863</v>
      </c>
      <c r="J2883" s="459">
        <v>40.6</v>
      </c>
      <c r="K2883" s="460">
        <v>609</v>
      </c>
      <c r="L2883" s="463" t="s">
        <v>47</v>
      </c>
      <c r="M2883" s="463"/>
      <c r="N2883" s="463"/>
      <c r="O2883" s="462"/>
    </row>
    <row r="2884" hidden="1" customHeight="1" spans="1:15">
      <c r="A2884" s="446">
        <v>2733</v>
      </c>
      <c r="B2884" s="446" t="s">
        <v>346</v>
      </c>
      <c r="C2884" s="446" t="s">
        <v>700</v>
      </c>
      <c r="D2884" s="446" t="s">
        <v>701</v>
      </c>
      <c r="E2884" s="450" t="s">
        <v>3031</v>
      </c>
      <c r="F2884" s="449" t="s">
        <v>403</v>
      </c>
      <c r="G2884" s="450" t="s">
        <v>404</v>
      </c>
      <c r="H2884" s="450">
        <v>15</v>
      </c>
      <c r="I2884" s="450" t="s">
        <v>863</v>
      </c>
      <c r="J2884" s="459">
        <v>36</v>
      </c>
      <c r="K2884" s="460">
        <v>540</v>
      </c>
      <c r="L2884" s="463" t="s">
        <v>47</v>
      </c>
      <c r="M2884" s="463"/>
      <c r="N2884" s="463"/>
      <c r="O2884" s="462"/>
    </row>
    <row r="2885" hidden="1" customHeight="1" spans="1:15">
      <c r="A2885" s="446">
        <v>2734</v>
      </c>
      <c r="B2885" s="446" t="s">
        <v>346</v>
      </c>
      <c r="C2885" s="446" t="s">
        <v>700</v>
      </c>
      <c r="D2885" s="446" t="s">
        <v>701</v>
      </c>
      <c r="E2885" s="450" t="s">
        <v>3032</v>
      </c>
      <c r="F2885" s="449" t="s">
        <v>403</v>
      </c>
      <c r="G2885" s="450" t="s">
        <v>404</v>
      </c>
      <c r="H2885" s="450">
        <v>15</v>
      </c>
      <c r="I2885" s="450" t="s">
        <v>863</v>
      </c>
      <c r="J2885" s="459">
        <v>28.8</v>
      </c>
      <c r="K2885" s="460">
        <v>432</v>
      </c>
      <c r="L2885" s="463" t="s">
        <v>47</v>
      </c>
      <c r="M2885" s="463"/>
      <c r="N2885" s="463"/>
      <c r="O2885" s="462"/>
    </row>
    <row r="2886" hidden="1" customHeight="1" spans="1:15">
      <c r="A2886" s="446">
        <v>2735</v>
      </c>
      <c r="B2886" s="446" t="s">
        <v>346</v>
      </c>
      <c r="C2886" s="446" t="s">
        <v>700</v>
      </c>
      <c r="D2886" s="446" t="s">
        <v>701</v>
      </c>
      <c r="E2886" s="450" t="s">
        <v>3033</v>
      </c>
      <c r="F2886" s="449" t="s">
        <v>403</v>
      </c>
      <c r="G2886" s="450" t="s">
        <v>404</v>
      </c>
      <c r="H2886" s="450">
        <v>15</v>
      </c>
      <c r="I2886" s="450" t="s">
        <v>863</v>
      </c>
      <c r="J2886" s="459">
        <v>38</v>
      </c>
      <c r="K2886" s="460">
        <v>570</v>
      </c>
      <c r="L2886" s="463" t="s">
        <v>47</v>
      </c>
      <c r="M2886" s="463"/>
      <c r="N2886" s="463"/>
      <c r="O2886" s="462"/>
    </row>
    <row r="2887" hidden="1" customHeight="1" spans="1:15">
      <c r="A2887" s="446">
        <v>2736</v>
      </c>
      <c r="B2887" s="446" t="s">
        <v>346</v>
      </c>
      <c r="C2887" s="446" t="s">
        <v>700</v>
      </c>
      <c r="D2887" s="446" t="s">
        <v>701</v>
      </c>
      <c r="E2887" s="450" t="s">
        <v>3034</v>
      </c>
      <c r="F2887" s="449" t="s">
        <v>403</v>
      </c>
      <c r="G2887" s="450" t="s">
        <v>404</v>
      </c>
      <c r="H2887" s="450">
        <v>15</v>
      </c>
      <c r="I2887" s="450" t="s">
        <v>863</v>
      </c>
      <c r="J2887" s="459">
        <v>57</v>
      </c>
      <c r="K2887" s="460">
        <v>855</v>
      </c>
      <c r="L2887" s="463" t="s">
        <v>47</v>
      </c>
      <c r="M2887" s="463"/>
      <c r="N2887" s="463"/>
      <c r="O2887" s="462"/>
    </row>
    <row r="2888" hidden="1" customHeight="1" spans="1:15">
      <c r="A2888" s="446">
        <v>2737</v>
      </c>
      <c r="B2888" s="446" t="s">
        <v>346</v>
      </c>
      <c r="C2888" s="446" t="s">
        <v>700</v>
      </c>
      <c r="D2888" s="446" t="s">
        <v>701</v>
      </c>
      <c r="E2888" s="450" t="s">
        <v>3035</v>
      </c>
      <c r="F2888" s="449" t="s">
        <v>403</v>
      </c>
      <c r="G2888" s="450" t="s">
        <v>404</v>
      </c>
      <c r="H2888" s="450">
        <v>15</v>
      </c>
      <c r="I2888" s="450" t="s">
        <v>863</v>
      </c>
      <c r="J2888" s="459">
        <v>43.2</v>
      </c>
      <c r="K2888" s="460">
        <v>648</v>
      </c>
      <c r="L2888" s="463" t="s">
        <v>47</v>
      </c>
      <c r="M2888" s="463"/>
      <c r="N2888" s="463"/>
      <c r="O2888" s="462"/>
    </row>
    <row r="2889" hidden="1" customHeight="1" spans="1:15">
      <c r="A2889" s="446">
        <v>2738</v>
      </c>
      <c r="B2889" s="446" t="s">
        <v>346</v>
      </c>
      <c r="C2889" s="446" t="s">
        <v>700</v>
      </c>
      <c r="D2889" s="446" t="s">
        <v>701</v>
      </c>
      <c r="E2889" s="450" t="s">
        <v>3036</v>
      </c>
      <c r="F2889" s="449" t="s">
        <v>403</v>
      </c>
      <c r="G2889" s="450" t="s">
        <v>404</v>
      </c>
      <c r="H2889" s="450">
        <v>5</v>
      </c>
      <c r="I2889" s="450" t="s">
        <v>863</v>
      </c>
      <c r="J2889" s="459">
        <v>3800</v>
      </c>
      <c r="K2889" s="460">
        <v>19000</v>
      </c>
      <c r="L2889" s="463" t="s">
        <v>47</v>
      </c>
      <c r="M2889" s="463"/>
      <c r="N2889" s="463"/>
      <c r="O2889" s="462"/>
    </row>
    <row r="2890" hidden="1" customHeight="1" spans="1:15">
      <c r="A2890" s="446">
        <v>2739</v>
      </c>
      <c r="B2890" s="446" t="s">
        <v>346</v>
      </c>
      <c r="C2890" s="446" t="s">
        <v>700</v>
      </c>
      <c r="D2890" s="446" t="s">
        <v>701</v>
      </c>
      <c r="E2890" s="450" t="s">
        <v>3037</v>
      </c>
      <c r="F2890" s="449" t="s">
        <v>403</v>
      </c>
      <c r="G2890" s="450" t="s">
        <v>404</v>
      </c>
      <c r="H2890" s="450">
        <v>10</v>
      </c>
      <c r="I2890" s="450" t="s">
        <v>863</v>
      </c>
      <c r="J2890" s="459">
        <v>182</v>
      </c>
      <c r="K2890" s="460">
        <v>1820</v>
      </c>
      <c r="L2890" s="463" t="s">
        <v>47</v>
      </c>
      <c r="M2890" s="463"/>
      <c r="N2890" s="463"/>
      <c r="O2890" s="462"/>
    </row>
    <row r="2891" hidden="1" customHeight="1" spans="1:15">
      <c r="A2891" s="446">
        <v>2740</v>
      </c>
      <c r="B2891" s="446" t="s">
        <v>346</v>
      </c>
      <c r="C2891" s="446" t="s">
        <v>700</v>
      </c>
      <c r="D2891" s="446" t="s">
        <v>701</v>
      </c>
      <c r="E2891" s="450" t="s">
        <v>3038</v>
      </c>
      <c r="F2891" s="449" t="s">
        <v>403</v>
      </c>
      <c r="G2891" s="450" t="s">
        <v>404</v>
      </c>
      <c r="H2891" s="450">
        <v>10</v>
      </c>
      <c r="I2891" s="450" t="s">
        <v>863</v>
      </c>
      <c r="J2891" s="459">
        <v>168.5</v>
      </c>
      <c r="K2891" s="460">
        <v>1685</v>
      </c>
      <c r="L2891" s="463" t="s">
        <v>47</v>
      </c>
      <c r="M2891" s="463"/>
      <c r="N2891" s="463"/>
      <c r="O2891" s="462"/>
    </row>
    <row r="2892" hidden="1" customHeight="1" spans="1:15">
      <c r="A2892" s="446">
        <v>2741</v>
      </c>
      <c r="B2892" s="446" t="s">
        <v>346</v>
      </c>
      <c r="C2892" s="446" t="s">
        <v>700</v>
      </c>
      <c r="D2892" s="446" t="s">
        <v>701</v>
      </c>
      <c r="E2892" s="450" t="s">
        <v>3039</v>
      </c>
      <c r="F2892" s="449" t="s">
        <v>403</v>
      </c>
      <c r="G2892" s="450" t="s">
        <v>404</v>
      </c>
      <c r="H2892" s="450">
        <v>5</v>
      </c>
      <c r="I2892" s="450" t="s">
        <v>863</v>
      </c>
      <c r="J2892" s="459">
        <v>1900</v>
      </c>
      <c r="K2892" s="460">
        <v>9500</v>
      </c>
      <c r="L2892" s="463" t="s">
        <v>47</v>
      </c>
      <c r="M2892" s="463"/>
      <c r="N2892" s="463"/>
      <c r="O2892" s="462"/>
    </row>
    <row r="2893" hidden="1" customHeight="1" spans="1:15">
      <c r="A2893" s="446">
        <v>2742</v>
      </c>
      <c r="B2893" s="446" t="s">
        <v>346</v>
      </c>
      <c r="C2893" s="446" t="s">
        <v>700</v>
      </c>
      <c r="D2893" s="446" t="s">
        <v>701</v>
      </c>
      <c r="E2893" s="450" t="s">
        <v>3040</v>
      </c>
      <c r="F2893" s="449" t="s">
        <v>403</v>
      </c>
      <c r="G2893" s="450" t="s">
        <v>404</v>
      </c>
      <c r="H2893" s="450">
        <v>10</v>
      </c>
      <c r="I2893" s="450" t="s">
        <v>863</v>
      </c>
      <c r="J2893" s="459">
        <v>212.5</v>
      </c>
      <c r="K2893" s="460">
        <v>2125</v>
      </c>
      <c r="L2893" s="463" t="s">
        <v>47</v>
      </c>
      <c r="M2893" s="463"/>
      <c r="N2893" s="463"/>
      <c r="O2893" s="462"/>
    </row>
    <row r="2894" hidden="1" customHeight="1" spans="1:15">
      <c r="A2894" s="446">
        <v>2743</v>
      </c>
      <c r="B2894" s="446" t="s">
        <v>346</v>
      </c>
      <c r="C2894" s="446" t="s">
        <v>700</v>
      </c>
      <c r="D2894" s="446" t="s">
        <v>701</v>
      </c>
      <c r="E2894" s="450" t="s">
        <v>3041</v>
      </c>
      <c r="F2894" s="449" t="s">
        <v>403</v>
      </c>
      <c r="G2894" s="450" t="s">
        <v>404</v>
      </c>
      <c r="H2894" s="450">
        <v>10</v>
      </c>
      <c r="I2894" s="450" t="s">
        <v>863</v>
      </c>
      <c r="J2894" s="459">
        <v>245</v>
      </c>
      <c r="K2894" s="460">
        <v>2450</v>
      </c>
      <c r="L2894" s="463" t="s">
        <v>47</v>
      </c>
      <c r="M2894" s="463"/>
      <c r="N2894" s="463"/>
      <c r="O2894" s="462"/>
    </row>
    <row r="2895" hidden="1" customHeight="1" spans="1:15">
      <c r="A2895" s="446">
        <v>2744</v>
      </c>
      <c r="B2895" s="446" t="s">
        <v>346</v>
      </c>
      <c r="C2895" s="446" t="s">
        <v>700</v>
      </c>
      <c r="D2895" s="446" t="s">
        <v>701</v>
      </c>
      <c r="E2895" s="450" t="s">
        <v>3042</v>
      </c>
      <c r="F2895" s="449" t="s">
        <v>403</v>
      </c>
      <c r="G2895" s="450" t="s">
        <v>404</v>
      </c>
      <c r="H2895" s="450">
        <v>10</v>
      </c>
      <c r="I2895" s="450" t="s">
        <v>863</v>
      </c>
      <c r="J2895" s="459">
        <v>85.7</v>
      </c>
      <c r="K2895" s="460">
        <v>857</v>
      </c>
      <c r="L2895" s="463" t="s">
        <v>47</v>
      </c>
      <c r="M2895" s="463"/>
      <c r="N2895" s="463"/>
      <c r="O2895" s="462"/>
    </row>
    <row r="2896" hidden="1" customHeight="1" spans="1:15">
      <c r="A2896" s="446">
        <v>2745</v>
      </c>
      <c r="B2896" s="446" t="s">
        <v>346</v>
      </c>
      <c r="C2896" s="446" t="s">
        <v>700</v>
      </c>
      <c r="D2896" s="446" t="s">
        <v>701</v>
      </c>
      <c r="E2896" s="450" t="s">
        <v>3043</v>
      </c>
      <c r="F2896" s="449" t="s">
        <v>403</v>
      </c>
      <c r="G2896" s="450" t="s">
        <v>404</v>
      </c>
      <c r="H2896" s="450">
        <v>10</v>
      </c>
      <c r="I2896" s="450" t="s">
        <v>863</v>
      </c>
      <c r="J2896" s="459">
        <v>26.2</v>
      </c>
      <c r="K2896" s="460">
        <v>262</v>
      </c>
      <c r="L2896" s="463" t="s">
        <v>47</v>
      </c>
      <c r="M2896" s="463"/>
      <c r="N2896" s="463"/>
      <c r="O2896" s="462"/>
    </row>
    <row r="2897" hidden="1" customHeight="1" spans="1:15">
      <c r="A2897" s="446">
        <v>2746</v>
      </c>
      <c r="B2897" s="446" t="s">
        <v>346</v>
      </c>
      <c r="C2897" s="446" t="s">
        <v>700</v>
      </c>
      <c r="D2897" s="446" t="s">
        <v>701</v>
      </c>
      <c r="E2897" s="450" t="s">
        <v>3044</v>
      </c>
      <c r="F2897" s="449" t="s">
        <v>403</v>
      </c>
      <c r="G2897" s="450" t="s">
        <v>404</v>
      </c>
      <c r="H2897" s="450">
        <v>10</v>
      </c>
      <c r="I2897" s="450" t="s">
        <v>863</v>
      </c>
      <c r="J2897" s="459">
        <v>23.3</v>
      </c>
      <c r="K2897" s="460">
        <v>233</v>
      </c>
      <c r="L2897" s="463" t="s">
        <v>47</v>
      </c>
      <c r="M2897" s="463"/>
      <c r="N2897" s="463"/>
      <c r="O2897" s="462"/>
    </row>
    <row r="2898" hidden="1" customHeight="1" spans="1:15">
      <c r="A2898" s="446">
        <v>2747</v>
      </c>
      <c r="B2898" s="446" t="s">
        <v>346</v>
      </c>
      <c r="C2898" s="446" t="s">
        <v>700</v>
      </c>
      <c r="D2898" s="446" t="s">
        <v>701</v>
      </c>
      <c r="E2898" s="450" t="s">
        <v>3045</v>
      </c>
      <c r="F2898" s="449" t="s">
        <v>403</v>
      </c>
      <c r="G2898" s="450" t="s">
        <v>404</v>
      </c>
      <c r="H2898" s="450">
        <v>10</v>
      </c>
      <c r="I2898" s="450" t="s">
        <v>863</v>
      </c>
      <c r="J2898" s="459">
        <v>112</v>
      </c>
      <c r="K2898" s="460">
        <v>1120</v>
      </c>
      <c r="L2898" s="463" t="s">
        <v>47</v>
      </c>
      <c r="M2898" s="463"/>
      <c r="N2898" s="463"/>
      <c r="O2898" s="462"/>
    </row>
    <row r="2899" hidden="1" customHeight="1" spans="1:15">
      <c r="A2899" s="446">
        <v>2748</v>
      </c>
      <c r="B2899" s="446" t="s">
        <v>346</v>
      </c>
      <c r="C2899" s="446" t="s">
        <v>700</v>
      </c>
      <c r="D2899" s="446" t="s">
        <v>701</v>
      </c>
      <c r="E2899" s="450" t="s">
        <v>3046</v>
      </c>
      <c r="F2899" s="449" t="s">
        <v>403</v>
      </c>
      <c r="G2899" s="450" t="s">
        <v>404</v>
      </c>
      <c r="H2899" s="450">
        <v>5</v>
      </c>
      <c r="I2899" s="450" t="s">
        <v>863</v>
      </c>
      <c r="J2899" s="459">
        <v>3100</v>
      </c>
      <c r="K2899" s="460">
        <v>15500</v>
      </c>
      <c r="L2899" s="463" t="s">
        <v>47</v>
      </c>
      <c r="M2899" s="463"/>
      <c r="N2899" s="463"/>
      <c r="O2899" s="462"/>
    </row>
    <row r="2900" hidden="1" customHeight="1" spans="1:15">
      <c r="A2900" s="446">
        <v>2749</v>
      </c>
      <c r="B2900" s="446" t="s">
        <v>346</v>
      </c>
      <c r="C2900" s="446" t="s">
        <v>700</v>
      </c>
      <c r="D2900" s="446" t="s">
        <v>701</v>
      </c>
      <c r="E2900" s="450" t="s">
        <v>3047</v>
      </c>
      <c r="F2900" s="449" t="s">
        <v>403</v>
      </c>
      <c r="G2900" s="450" t="s">
        <v>404</v>
      </c>
      <c r="H2900" s="450">
        <v>10</v>
      </c>
      <c r="I2900" s="450" t="s">
        <v>724</v>
      </c>
      <c r="J2900" s="459">
        <v>15</v>
      </c>
      <c r="K2900" s="460">
        <v>150</v>
      </c>
      <c r="L2900" s="463" t="s">
        <v>47</v>
      </c>
      <c r="M2900" s="463"/>
      <c r="N2900" s="463"/>
      <c r="O2900" s="462"/>
    </row>
    <row r="2901" hidden="1" customHeight="1" spans="1:15">
      <c r="A2901" s="446">
        <v>2750</v>
      </c>
      <c r="B2901" s="446" t="s">
        <v>346</v>
      </c>
      <c r="C2901" s="446" t="s">
        <v>700</v>
      </c>
      <c r="D2901" s="446" t="s">
        <v>701</v>
      </c>
      <c r="E2901" s="450" t="s">
        <v>3048</v>
      </c>
      <c r="F2901" s="449" t="s">
        <v>403</v>
      </c>
      <c r="G2901" s="450" t="s">
        <v>404</v>
      </c>
      <c r="H2901" s="450">
        <v>10</v>
      </c>
      <c r="I2901" s="450" t="s">
        <v>863</v>
      </c>
      <c r="J2901" s="459">
        <v>96.6</v>
      </c>
      <c r="K2901" s="460">
        <v>966</v>
      </c>
      <c r="L2901" s="463" t="s">
        <v>47</v>
      </c>
      <c r="M2901" s="463"/>
      <c r="N2901" s="463"/>
      <c r="O2901" s="462"/>
    </row>
    <row r="2902" hidden="1" customHeight="1" spans="1:15">
      <c r="A2902" s="446">
        <v>2751</v>
      </c>
      <c r="B2902" s="446" t="s">
        <v>346</v>
      </c>
      <c r="C2902" s="446" t="s">
        <v>700</v>
      </c>
      <c r="D2902" s="446" t="s">
        <v>701</v>
      </c>
      <c r="E2902" s="450" t="s">
        <v>3049</v>
      </c>
      <c r="F2902" s="449" t="s">
        <v>403</v>
      </c>
      <c r="G2902" s="450" t="s">
        <v>404</v>
      </c>
      <c r="H2902" s="450">
        <v>10</v>
      </c>
      <c r="I2902" s="450" t="s">
        <v>863</v>
      </c>
      <c r="J2902" s="459">
        <v>650.3</v>
      </c>
      <c r="K2902" s="460">
        <v>6503</v>
      </c>
      <c r="L2902" s="463" t="s">
        <v>47</v>
      </c>
      <c r="M2902" s="463"/>
      <c r="N2902" s="463"/>
      <c r="O2902" s="462"/>
    </row>
    <row r="2903" hidden="1" customHeight="1" spans="1:15">
      <c r="A2903" s="446">
        <v>2752</v>
      </c>
      <c r="B2903" s="446" t="s">
        <v>346</v>
      </c>
      <c r="C2903" s="446" t="s">
        <v>700</v>
      </c>
      <c r="D2903" s="446" t="s">
        <v>701</v>
      </c>
      <c r="E2903" s="450" t="s">
        <v>3050</v>
      </c>
      <c r="F2903" s="449" t="s">
        <v>403</v>
      </c>
      <c r="G2903" s="450" t="s">
        <v>404</v>
      </c>
      <c r="H2903" s="450">
        <v>20</v>
      </c>
      <c r="I2903" s="450" t="s">
        <v>833</v>
      </c>
      <c r="J2903" s="459">
        <v>296.7</v>
      </c>
      <c r="K2903" s="460">
        <v>5934</v>
      </c>
      <c r="L2903" s="463" t="s">
        <v>47</v>
      </c>
      <c r="M2903" s="463"/>
      <c r="N2903" s="463"/>
      <c r="O2903" s="462"/>
    </row>
    <row r="2904" hidden="1" customHeight="1" spans="1:15">
      <c r="A2904" s="446">
        <v>2753</v>
      </c>
      <c r="B2904" s="446" t="s">
        <v>346</v>
      </c>
      <c r="C2904" s="446" t="s">
        <v>700</v>
      </c>
      <c r="D2904" s="446" t="s">
        <v>701</v>
      </c>
      <c r="E2904" s="450" t="s">
        <v>3051</v>
      </c>
      <c r="F2904" s="449" t="s">
        <v>403</v>
      </c>
      <c r="G2904" s="450" t="s">
        <v>404</v>
      </c>
      <c r="H2904" s="450">
        <v>20</v>
      </c>
      <c r="I2904" s="450" t="s">
        <v>724</v>
      </c>
      <c r="J2904" s="459">
        <v>813.6</v>
      </c>
      <c r="K2904" s="460">
        <v>16272</v>
      </c>
      <c r="L2904" s="463" t="s">
        <v>47</v>
      </c>
      <c r="M2904" s="463"/>
      <c r="N2904" s="463"/>
      <c r="O2904" s="462"/>
    </row>
    <row r="2905" hidden="1" customHeight="1" spans="1:15">
      <c r="A2905" s="446">
        <v>2754</v>
      </c>
      <c r="B2905" s="446" t="s">
        <v>346</v>
      </c>
      <c r="C2905" s="446" t="s">
        <v>700</v>
      </c>
      <c r="D2905" s="446" t="s">
        <v>701</v>
      </c>
      <c r="E2905" s="450" t="s">
        <v>3052</v>
      </c>
      <c r="F2905" s="449" t="s">
        <v>403</v>
      </c>
      <c r="G2905" s="450" t="s">
        <v>404</v>
      </c>
      <c r="H2905" s="450">
        <v>20</v>
      </c>
      <c r="I2905" s="450" t="s">
        <v>863</v>
      </c>
      <c r="J2905" s="459">
        <v>29.7</v>
      </c>
      <c r="K2905" s="460">
        <v>594</v>
      </c>
      <c r="L2905" s="463" t="s">
        <v>47</v>
      </c>
      <c r="M2905" s="463"/>
      <c r="N2905" s="463"/>
      <c r="O2905" s="462"/>
    </row>
    <row r="2906" hidden="1" customHeight="1" spans="1:15">
      <c r="A2906" s="446">
        <v>2755</v>
      </c>
      <c r="B2906" s="446" t="s">
        <v>346</v>
      </c>
      <c r="C2906" s="446" t="s">
        <v>700</v>
      </c>
      <c r="D2906" s="446" t="s">
        <v>701</v>
      </c>
      <c r="E2906" s="450" t="s">
        <v>3053</v>
      </c>
      <c r="F2906" s="449" t="s">
        <v>403</v>
      </c>
      <c r="G2906" s="450" t="s">
        <v>404</v>
      </c>
      <c r="H2906" s="450">
        <v>20</v>
      </c>
      <c r="I2906" s="450" t="s">
        <v>863</v>
      </c>
      <c r="J2906" s="459">
        <v>120</v>
      </c>
      <c r="K2906" s="460">
        <v>2400</v>
      </c>
      <c r="L2906" s="463" t="s">
        <v>47</v>
      </c>
      <c r="M2906" s="463"/>
      <c r="N2906" s="463"/>
      <c r="O2906" s="462"/>
    </row>
    <row r="2907" hidden="1" customHeight="1" spans="1:15">
      <c r="A2907" s="446">
        <v>2756</v>
      </c>
      <c r="B2907" s="446" t="s">
        <v>346</v>
      </c>
      <c r="C2907" s="446" t="s">
        <v>700</v>
      </c>
      <c r="D2907" s="446" t="s">
        <v>701</v>
      </c>
      <c r="E2907" s="450" t="s">
        <v>3054</v>
      </c>
      <c r="F2907" s="449" t="s">
        <v>403</v>
      </c>
      <c r="G2907" s="450" t="s">
        <v>404</v>
      </c>
      <c r="H2907" s="450">
        <v>20</v>
      </c>
      <c r="I2907" s="450" t="s">
        <v>704</v>
      </c>
      <c r="J2907" s="459">
        <v>25</v>
      </c>
      <c r="K2907" s="460">
        <v>500</v>
      </c>
      <c r="L2907" s="463" t="s">
        <v>47</v>
      </c>
      <c r="M2907" s="463"/>
      <c r="N2907" s="463"/>
      <c r="O2907" s="462"/>
    </row>
    <row r="2908" hidden="1" customHeight="1" spans="1:15">
      <c r="A2908" s="446">
        <v>2757</v>
      </c>
      <c r="B2908" s="446" t="s">
        <v>346</v>
      </c>
      <c r="C2908" s="446" t="s">
        <v>700</v>
      </c>
      <c r="D2908" s="446" t="s">
        <v>701</v>
      </c>
      <c r="E2908" s="450" t="s">
        <v>3055</v>
      </c>
      <c r="F2908" s="449" t="s">
        <v>403</v>
      </c>
      <c r="G2908" s="450" t="s">
        <v>404</v>
      </c>
      <c r="H2908" s="450">
        <v>10</v>
      </c>
      <c r="I2908" s="450" t="s">
        <v>704</v>
      </c>
      <c r="J2908" s="459">
        <v>363.5</v>
      </c>
      <c r="K2908" s="460">
        <v>3635</v>
      </c>
      <c r="L2908" s="463" t="s">
        <v>47</v>
      </c>
      <c r="M2908" s="463"/>
      <c r="N2908" s="463"/>
      <c r="O2908" s="462"/>
    </row>
    <row r="2909" hidden="1" customHeight="1" spans="1:15">
      <c r="A2909" s="446">
        <v>2758</v>
      </c>
      <c r="B2909" s="446" t="s">
        <v>346</v>
      </c>
      <c r="C2909" s="446" t="s">
        <v>700</v>
      </c>
      <c r="D2909" s="446" t="s">
        <v>701</v>
      </c>
      <c r="E2909" s="450" t="s">
        <v>3056</v>
      </c>
      <c r="F2909" s="449" t="s">
        <v>403</v>
      </c>
      <c r="G2909" s="450" t="s">
        <v>404</v>
      </c>
      <c r="H2909" s="450">
        <v>30</v>
      </c>
      <c r="I2909" s="450" t="s">
        <v>1180</v>
      </c>
      <c r="J2909" s="459">
        <v>85</v>
      </c>
      <c r="K2909" s="460">
        <v>2550</v>
      </c>
      <c r="L2909" s="463" t="s">
        <v>47</v>
      </c>
      <c r="M2909" s="463"/>
      <c r="N2909" s="463"/>
      <c r="O2909" s="462"/>
    </row>
    <row r="2910" hidden="1" customHeight="1" spans="1:15">
      <c r="A2910" s="446">
        <v>2759</v>
      </c>
      <c r="B2910" s="446" t="s">
        <v>346</v>
      </c>
      <c r="C2910" s="446" t="s">
        <v>700</v>
      </c>
      <c r="D2910" s="446" t="s">
        <v>701</v>
      </c>
      <c r="E2910" s="450" t="s">
        <v>3057</v>
      </c>
      <c r="F2910" s="449" t="s">
        <v>403</v>
      </c>
      <c r="G2910" s="450" t="s">
        <v>404</v>
      </c>
      <c r="H2910" s="450">
        <v>20</v>
      </c>
      <c r="I2910" s="450" t="s">
        <v>704</v>
      </c>
      <c r="J2910" s="459">
        <v>38</v>
      </c>
      <c r="K2910" s="460">
        <v>760</v>
      </c>
      <c r="L2910" s="463" t="s">
        <v>47</v>
      </c>
      <c r="M2910" s="463"/>
      <c r="N2910" s="463"/>
      <c r="O2910" s="462"/>
    </row>
    <row r="2911" hidden="1" customHeight="1" spans="1:15">
      <c r="A2911" s="446">
        <v>2760</v>
      </c>
      <c r="B2911" s="446" t="s">
        <v>346</v>
      </c>
      <c r="C2911" s="446" t="s">
        <v>700</v>
      </c>
      <c r="D2911" s="446" t="s">
        <v>701</v>
      </c>
      <c r="E2911" s="450" t="s">
        <v>3058</v>
      </c>
      <c r="F2911" s="449" t="s">
        <v>403</v>
      </c>
      <c r="G2911" s="450" t="s">
        <v>404</v>
      </c>
      <c r="H2911" s="450">
        <v>20</v>
      </c>
      <c r="I2911" s="450" t="s">
        <v>704</v>
      </c>
      <c r="J2911" s="459">
        <v>65</v>
      </c>
      <c r="K2911" s="460">
        <v>1300</v>
      </c>
      <c r="L2911" s="463" t="s">
        <v>47</v>
      </c>
      <c r="M2911" s="463"/>
      <c r="N2911" s="463"/>
      <c r="O2911" s="462"/>
    </row>
    <row r="2912" hidden="1" customHeight="1" spans="1:15">
      <c r="A2912" s="446">
        <v>2761</v>
      </c>
      <c r="B2912" s="446" t="s">
        <v>346</v>
      </c>
      <c r="C2912" s="446" t="s">
        <v>700</v>
      </c>
      <c r="D2912" s="446" t="s">
        <v>701</v>
      </c>
      <c r="E2912" s="450" t="s">
        <v>3059</v>
      </c>
      <c r="F2912" s="449" t="s">
        <v>403</v>
      </c>
      <c r="G2912" s="450" t="s">
        <v>404</v>
      </c>
      <c r="H2912" s="450">
        <v>20</v>
      </c>
      <c r="I2912" s="450" t="s">
        <v>704</v>
      </c>
      <c r="J2912" s="459">
        <v>48</v>
      </c>
      <c r="K2912" s="460">
        <v>960</v>
      </c>
      <c r="L2912" s="463" t="s">
        <v>47</v>
      </c>
      <c r="M2912" s="463"/>
      <c r="N2912" s="463"/>
      <c r="O2912" s="462"/>
    </row>
    <row r="2913" hidden="1" customHeight="1" spans="1:15">
      <c r="A2913" s="446">
        <v>2762</v>
      </c>
      <c r="B2913" s="446" t="s">
        <v>346</v>
      </c>
      <c r="C2913" s="446" t="s">
        <v>700</v>
      </c>
      <c r="D2913" s="446" t="s">
        <v>701</v>
      </c>
      <c r="E2913" s="450" t="s">
        <v>3060</v>
      </c>
      <c r="F2913" s="449" t="s">
        <v>403</v>
      </c>
      <c r="G2913" s="450" t="s">
        <v>404</v>
      </c>
      <c r="H2913" s="450">
        <v>20</v>
      </c>
      <c r="I2913" s="450" t="s">
        <v>704</v>
      </c>
      <c r="J2913" s="459">
        <v>35</v>
      </c>
      <c r="K2913" s="460">
        <v>700</v>
      </c>
      <c r="L2913" s="463" t="s">
        <v>47</v>
      </c>
      <c r="M2913" s="463"/>
      <c r="N2913" s="463"/>
      <c r="O2913" s="462"/>
    </row>
    <row r="2914" hidden="1" customHeight="1" spans="1:15">
      <c r="A2914" s="446">
        <v>2763</v>
      </c>
      <c r="B2914" s="446" t="s">
        <v>346</v>
      </c>
      <c r="C2914" s="446" t="s">
        <v>700</v>
      </c>
      <c r="D2914" s="446" t="s">
        <v>701</v>
      </c>
      <c r="E2914" s="450" t="s">
        <v>3061</v>
      </c>
      <c r="F2914" s="449" t="s">
        <v>403</v>
      </c>
      <c r="G2914" s="450" t="s">
        <v>404</v>
      </c>
      <c r="H2914" s="450">
        <v>20</v>
      </c>
      <c r="I2914" s="450" t="s">
        <v>704</v>
      </c>
      <c r="J2914" s="459">
        <v>92</v>
      </c>
      <c r="K2914" s="460">
        <v>1840</v>
      </c>
      <c r="L2914" s="463" t="s">
        <v>47</v>
      </c>
      <c r="M2914" s="463"/>
      <c r="N2914" s="463"/>
      <c r="O2914" s="462"/>
    </row>
    <row r="2915" hidden="1" customHeight="1" spans="1:15">
      <c r="A2915" s="446">
        <v>2764</v>
      </c>
      <c r="B2915" s="446" t="s">
        <v>346</v>
      </c>
      <c r="C2915" s="446" t="s">
        <v>700</v>
      </c>
      <c r="D2915" s="446" t="s">
        <v>701</v>
      </c>
      <c r="E2915" s="450" t="s">
        <v>3062</v>
      </c>
      <c r="F2915" s="449" t="s">
        <v>403</v>
      </c>
      <c r="G2915" s="450" t="s">
        <v>404</v>
      </c>
      <c r="H2915" s="450">
        <v>20</v>
      </c>
      <c r="I2915" s="450" t="s">
        <v>704</v>
      </c>
      <c r="J2915" s="459">
        <v>121.1</v>
      </c>
      <c r="K2915" s="460">
        <v>2422</v>
      </c>
      <c r="L2915" s="463" t="s">
        <v>47</v>
      </c>
      <c r="M2915" s="463"/>
      <c r="N2915" s="463"/>
      <c r="O2915" s="462"/>
    </row>
    <row r="2916" hidden="1" customHeight="1" spans="1:15">
      <c r="A2916" s="446">
        <v>2765</v>
      </c>
      <c r="B2916" s="446" t="s">
        <v>346</v>
      </c>
      <c r="C2916" s="446" t="s">
        <v>700</v>
      </c>
      <c r="D2916" s="446" t="s">
        <v>701</v>
      </c>
      <c r="E2916" s="450" t="s">
        <v>3063</v>
      </c>
      <c r="F2916" s="449" t="s">
        <v>403</v>
      </c>
      <c r="G2916" s="450" t="s">
        <v>404</v>
      </c>
      <c r="H2916" s="450">
        <v>10</v>
      </c>
      <c r="I2916" s="450" t="s">
        <v>704</v>
      </c>
      <c r="J2916" s="459">
        <v>78</v>
      </c>
      <c r="K2916" s="460">
        <v>780</v>
      </c>
      <c r="L2916" s="463" t="s">
        <v>47</v>
      </c>
      <c r="M2916" s="463"/>
      <c r="N2916" s="463"/>
      <c r="O2916" s="462"/>
    </row>
    <row r="2917" hidden="1" customHeight="1" spans="1:15">
      <c r="A2917" s="446">
        <v>2766</v>
      </c>
      <c r="B2917" s="446" t="s">
        <v>346</v>
      </c>
      <c r="C2917" s="446" t="s">
        <v>700</v>
      </c>
      <c r="D2917" s="446" t="s">
        <v>701</v>
      </c>
      <c r="E2917" s="450" t="s">
        <v>3064</v>
      </c>
      <c r="F2917" s="449" t="s">
        <v>403</v>
      </c>
      <c r="G2917" s="450" t="s">
        <v>404</v>
      </c>
      <c r="H2917" s="450">
        <v>10</v>
      </c>
      <c r="I2917" s="450" t="s">
        <v>1180</v>
      </c>
      <c r="J2917" s="459">
        <v>194.4</v>
      </c>
      <c r="K2917" s="460">
        <v>1944</v>
      </c>
      <c r="L2917" s="463" t="s">
        <v>47</v>
      </c>
      <c r="M2917" s="463"/>
      <c r="N2917" s="463"/>
      <c r="O2917" s="462"/>
    </row>
    <row r="2918" hidden="1" customHeight="1" spans="1:15">
      <c r="A2918" s="446">
        <v>2767</v>
      </c>
      <c r="B2918" s="446" t="s">
        <v>346</v>
      </c>
      <c r="C2918" s="446" t="s">
        <v>700</v>
      </c>
      <c r="D2918" s="446" t="s">
        <v>701</v>
      </c>
      <c r="E2918" s="450" t="s">
        <v>3065</v>
      </c>
      <c r="F2918" s="449" t="s">
        <v>403</v>
      </c>
      <c r="G2918" s="450" t="s">
        <v>404</v>
      </c>
      <c r="H2918" s="450">
        <v>10</v>
      </c>
      <c r="I2918" s="450" t="s">
        <v>1180</v>
      </c>
      <c r="J2918" s="459">
        <v>475.2</v>
      </c>
      <c r="K2918" s="460">
        <v>4752</v>
      </c>
      <c r="L2918" s="463" t="s">
        <v>47</v>
      </c>
      <c r="M2918" s="463"/>
      <c r="N2918" s="463"/>
      <c r="O2918" s="462"/>
    </row>
    <row r="2919" hidden="1" customHeight="1" spans="1:15">
      <c r="A2919" s="446">
        <v>2768</v>
      </c>
      <c r="B2919" s="446" t="s">
        <v>346</v>
      </c>
      <c r="C2919" s="446" t="s">
        <v>700</v>
      </c>
      <c r="D2919" s="446" t="s">
        <v>701</v>
      </c>
      <c r="E2919" s="450" t="s">
        <v>3066</v>
      </c>
      <c r="F2919" s="449" t="s">
        <v>403</v>
      </c>
      <c r="G2919" s="450" t="s">
        <v>404</v>
      </c>
      <c r="H2919" s="450">
        <v>25</v>
      </c>
      <c r="I2919" s="450" t="s">
        <v>1180</v>
      </c>
      <c r="J2919" s="459">
        <v>30</v>
      </c>
      <c r="K2919" s="460">
        <v>750</v>
      </c>
      <c r="L2919" s="463" t="s">
        <v>47</v>
      </c>
      <c r="M2919" s="463"/>
      <c r="N2919" s="463"/>
      <c r="O2919" s="462"/>
    </row>
    <row r="2920" hidden="1" customHeight="1" spans="1:15">
      <c r="A2920" s="446">
        <v>2769</v>
      </c>
      <c r="B2920" s="446" t="s">
        <v>346</v>
      </c>
      <c r="C2920" s="446" t="s">
        <v>700</v>
      </c>
      <c r="D2920" s="446" t="s">
        <v>701</v>
      </c>
      <c r="E2920" s="450" t="s">
        <v>3067</v>
      </c>
      <c r="F2920" s="449" t="s">
        <v>403</v>
      </c>
      <c r="G2920" s="450" t="s">
        <v>404</v>
      </c>
      <c r="H2920" s="450">
        <v>25</v>
      </c>
      <c r="I2920" s="450" t="s">
        <v>1180</v>
      </c>
      <c r="J2920" s="459">
        <v>56</v>
      </c>
      <c r="K2920" s="460">
        <v>1400</v>
      </c>
      <c r="L2920" s="463" t="s">
        <v>47</v>
      </c>
      <c r="M2920" s="463"/>
      <c r="N2920" s="463"/>
      <c r="O2920" s="462"/>
    </row>
    <row r="2921" hidden="1" customHeight="1" spans="1:15">
      <c r="A2921" s="446">
        <v>2770</v>
      </c>
      <c r="B2921" s="446" t="s">
        <v>346</v>
      </c>
      <c r="C2921" s="446" t="s">
        <v>700</v>
      </c>
      <c r="D2921" s="446" t="s">
        <v>701</v>
      </c>
      <c r="E2921" s="450" t="s">
        <v>3068</v>
      </c>
      <c r="F2921" s="449" t="s">
        <v>403</v>
      </c>
      <c r="G2921" s="450" t="s">
        <v>404</v>
      </c>
      <c r="H2921" s="450">
        <v>20</v>
      </c>
      <c r="I2921" s="450" t="s">
        <v>704</v>
      </c>
      <c r="J2921" s="459">
        <v>40</v>
      </c>
      <c r="K2921" s="460">
        <v>800</v>
      </c>
      <c r="L2921" s="463" t="s">
        <v>47</v>
      </c>
      <c r="M2921" s="463"/>
      <c r="N2921" s="463"/>
      <c r="O2921" s="462"/>
    </row>
    <row r="2922" hidden="1" customHeight="1" spans="1:15">
      <c r="A2922" s="446">
        <v>2771</v>
      </c>
      <c r="B2922" s="446" t="s">
        <v>346</v>
      </c>
      <c r="C2922" s="446" t="s">
        <v>700</v>
      </c>
      <c r="D2922" s="446" t="s">
        <v>701</v>
      </c>
      <c r="E2922" s="450" t="s">
        <v>3069</v>
      </c>
      <c r="F2922" s="449" t="s">
        <v>403</v>
      </c>
      <c r="G2922" s="450" t="s">
        <v>404</v>
      </c>
      <c r="H2922" s="450">
        <v>20</v>
      </c>
      <c r="I2922" s="450" t="s">
        <v>704</v>
      </c>
      <c r="J2922" s="459">
        <v>60</v>
      </c>
      <c r="K2922" s="460">
        <v>1200</v>
      </c>
      <c r="L2922" s="463" t="s">
        <v>47</v>
      </c>
      <c r="M2922" s="463"/>
      <c r="N2922" s="463"/>
      <c r="O2922" s="462"/>
    </row>
    <row r="2923" hidden="1" customHeight="1" spans="1:15">
      <c r="A2923" s="446">
        <v>2772</v>
      </c>
      <c r="B2923" s="446" t="s">
        <v>346</v>
      </c>
      <c r="C2923" s="446" t="s">
        <v>700</v>
      </c>
      <c r="D2923" s="446" t="s">
        <v>701</v>
      </c>
      <c r="E2923" s="450" t="s">
        <v>3070</v>
      </c>
      <c r="F2923" s="449" t="s">
        <v>403</v>
      </c>
      <c r="G2923" s="450" t="s">
        <v>404</v>
      </c>
      <c r="H2923" s="450">
        <v>20</v>
      </c>
      <c r="I2923" s="450" t="s">
        <v>704</v>
      </c>
      <c r="J2923" s="459">
        <v>28</v>
      </c>
      <c r="K2923" s="460">
        <v>560</v>
      </c>
      <c r="L2923" s="463" t="s">
        <v>47</v>
      </c>
      <c r="M2923" s="463"/>
      <c r="N2923" s="463"/>
      <c r="O2923" s="462"/>
    </row>
    <row r="2924" hidden="1" customHeight="1" spans="1:15">
      <c r="A2924" s="446">
        <v>2773</v>
      </c>
      <c r="B2924" s="446" t="s">
        <v>346</v>
      </c>
      <c r="C2924" s="446" t="s">
        <v>700</v>
      </c>
      <c r="D2924" s="446" t="s">
        <v>701</v>
      </c>
      <c r="E2924" s="450" t="s">
        <v>3071</v>
      </c>
      <c r="F2924" s="449" t="s">
        <v>403</v>
      </c>
      <c r="G2924" s="450" t="s">
        <v>404</v>
      </c>
      <c r="H2924" s="450">
        <v>20</v>
      </c>
      <c r="I2924" s="450" t="s">
        <v>2881</v>
      </c>
      <c r="J2924" s="459">
        <v>0.1</v>
      </c>
      <c r="K2924" s="460">
        <v>2</v>
      </c>
      <c r="L2924" s="463" t="s">
        <v>47</v>
      </c>
      <c r="M2924" s="463"/>
      <c r="N2924" s="463"/>
      <c r="O2924" s="462"/>
    </row>
    <row r="2925" hidden="1" customHeight="1" spans="1:15">
      <c r="A2925" s="446">
        <v>2774</v>
      </c>
      <c r="B2925" s="446" t="s">
        <v>346</v>
      </c>
      <c r="C2925" s="446" t="s">
        <v>700</v>
      </c>
      <c r="D2925" s="446" t="s">
        <v>701</v>
      </c>
      <c r="E2925" s="450" t="s">
        <v>3072</v>
      </c>
      <c r="F2925" s="449" t="s">
        <v>403</v>
      </c>
      <c r="G2925" s="450" t="s">
        <v>404</v>
      </c>
      <c r="H2925" s="450">
        <v>20</v>
      </c>
      <c r="I2925" s="450" t="s">
        <v>2881</v>
      </c>
      <c r="J2925" s="459">
        <v>0.1</v>
      </c>
      <c r="K2925" s="460">
        <v>2</v>
      </c>
      <c r="L2925" s="463" t="s">
        <v>47</v>
      </c>
      <c r="M2925" s="463"/>
      <c r="N2925" s="463"/>
      <c r="O2925" s="462"/>
    </row>
    <row r="2926" hidden="1" customHeight="1" spans="1:15">
      <c r="A2926" s="446">
        <v>2775</v>
      </c>
      <c r="B2926" s="446" t="s">
        <v>346</v>
      </c>
      <c r="C2926" s="446" t="s">
        <v>700</v>
      </c>
      <c r="D2926" s="446" t="s">
        <v>701</v>
      </c>
      <c r="E2926" s="450" t="s">
        <v>3073</v>
      </c>
      <c r="F2926" s="449" t="s">
        <v>403</v>
      </c>
      <c r="G2926" s="450" t="s">
        <v>404</v>
      </c>
      <c r="H2926" s="450">
        <v>30</v>
      </c>
      <c r="I2926" s="450" t="s">
        <v>703</v>
      </c>
      <c r="J2926" s="459">
        <v>95</v>
      </c>
      <c r="K2926" s="460">
        <v>2850</v>
      </c>
      <c r="L2926" s="463" t="s">
        <v>47</v>
      </c>
      <c r="M2926" s="463"/>
      <c r="N2926" s="463"/>
      <c r="O2926" s="462"/>
    </row>
    <row r="2927" hidden="1" customHeight="1" spans="1:15">
      <c r="A2927" s="446">
        <v>2776</v>
      </c>
      <c r="B2927" s="446" t="s">
        <v>346</v>
      </c>
      <c r="C2927" s="446" t="s">
        <v>700</v>
      </c>
      <c r="D2927" s="446" t="s">
        <v>701</v>
      </c>
      <c r="E2927" s="450" t="s">
        <v>3074</v>
      </c>
      <c r="F2927" s="449" t="s">
        <v>403</v>
      </c>
      <c r="G2927" s="450" t="s">
        <v>404</v>
      </c>
      <c r="H2927" s="450">
        <v>30</v>
      </c>
      <c r="I2927" s="450" t="s">
        <v>704</v>
      </c>
      <c r="J2927" s="459">
        <v>5.5</v>
      </c>
      <c r="K2927" s="460">
        <v>165</v>
      </c>
      <c r="L2927" s="463" t="s">
        <v>47</v>
      </c>
      <c r="M2927" s="463"/>
      <c r="N2927" s="463"/>
      <c r="O2927" s="462"/>
    </row>
    <row r="2928" hidden="1" customHeight="1" spans="1:15">
      <c r="A2928" s="446">
        <v>2777</v>
      </c>
      <c r="B2928" s="446" t="s">
        <v>346</v>
      </c>
      <c r="C2928" s="446" t="s">
        <v>700</v>
      </c>
      <c r="D2928" s="446" t="s">
        <v>701</v>
      </c>
      <c r="E2928" s="450" t="s">
        <v>2804</v>
      </c>
      <c r="F2928" s="449" t="s">
        <v>403</v>
      </c>
      <c r="G2928" s="450" t="s">
        <v>404</v>
      </c>
      <c r="H2928" s="450">
        <v>30</v>
      </c>
      <c r="I2928" s="450" t="s">
        <v>704</v>
      </c>
      <c r="J2928" s="459">
        <v>8</v>
      </c>
      <c r="K2928" s="460">
        <v>240</v>
      </c>
      <c r="L2928" s="463" t="s">
        <v>47</v>
      </c>
      <c r="M2928" s="463"/>
      <c r="N2928" s="463"/>
      <c r="O2928" s="462"/>
    </row>
    <row r="2929" hidden="1" customHeight="1" spans="1:15">
      <c r="A2929" s="446">
        <v>2778</v>
      </c>
      <c r="B2929" s="446" t="s">
        <v>346</v>
      </c>
      <c r="C2929" s="446" t="s">
        <v>700</v>
      </c>
      <c r="D2929" s="446" t="s">
        <v>701</v>
      </c>
      <c r="E2929" s="450" t="s">
        <v>2806</v>
      </c>
      <c r="F2929" s="449" t="s">
        <v>403</v>
      </c>
      <c r="G2929" s="450" t="s">
        <v>404</v>
      </c>
      <c r="H2929" s="450">
        <v>30</v>
      </c>
      <c r="I2929" s="450" t="s">
        <v>704</v>
      </c>
      <c r="J2929" s="459">
        <v>5.5</v>
      </c>
      <c r="K2929" s="460">
        <v>165</v>
      </c>
      <c r="L2929" s="463" t="s">
        <v>47</v>
      </c>
      <c r="M2929" s="463"/>
      <c r="N2929" s="463"/>
      <c r="O2929" s="462"/>
    </row>
    <row r="2930" hidden="1" customHeight="1" spans="1:15">
      <c r="A2930" s="446">
        <v>2779</v>
      </c>
      <c r="B2930" s="446" t="s">
        <v>346</v>
      </c>
      <c r="C2930" s="446" t="s">
        <v>700</v>
      </c>
      <c r="D2930" s="446" t="s">
        <v>701</v>
      </c>
      <c r="E2930" s="450" t="s">
        <v>2810</v>
      </c>
      <c r="F2930" s="449" t="s">
        <v>403</v>
      </c>
      <c r="G2930" s="450" t="s">
        <v>404</v>
      </c>
      <c r="H2930" s="450">
        <v>30</v>
      </c>
      <c r="I2930" s="450" t="s">
        <v>704</v>
      </c>
      <c r="J2930" s="459">
        <v>5</v>
      </c>
      <c r="K2930" s="460">
        <v>150</v>
      </c>
      <c r="L2930" s="463" t="s">
        <v>47</v>
      </c>
      <c r="M2930" s="463"/>
      <c r="N2930" s="463"/>
      <c r="O2930" s="462"/>
    </row>
    <row r="2931" hidden="1" customHeight="1" spans="1:15">
      <c r="A2931" s="446">
        <v>2780</v>
      </c>
      <c r="B2931" s="446" t="s">
        <v>346</v>
      </c>
      <c r="C2931" s="446" t="s">
        <v>700</v>
      </c>
      <c r="D2931" s="446" t="s">
        <v>701</v>
      </c>
      <c r="E2931" s="450" t="s">
        <v>2813</v>
      </c>
      <c r="F2931" s="449" t="s">
        <v>403</v>
      </c>
      <c r="G2931" s="450" t="s">
        <v>404</v>
      </c>
      <c r="H2931" s="450">
        <v>30</v>
      </c>
      <c r="I2931" s="450" t="s">
        <v>704</v>
      </c>
      <c r="J2931" s="459">
        <v>5</v>
      </c>
      <c r="K2931" s="460">
        <v>150</v>
      </c>
      <c r="L2931" s="463" t="s">
        <v>47</v>
      </c>
      <c r="M2931" s="463"/>
      <c r="N2931" s="463"/>
      <c r="O2931" s="462"/>
    </row>
    <row r="2932" hidden="1" customHeight="1" spans="1:15">
      <c r="A2932" s="446">
        <v>2781</v>
      </c>
      <c r="B2932" s="446" t="s">
        <v>346</v>
      </c>
      <c r="C2932" s="446" t="s">
        <v>700</v>
      </c>
      <c r="D2932" s="446" t="s">
        <v>701</v>
      </c>
      <c r="E2932" s="450" t="s">
        <v>2814</v>
      </c>
      <c r="F2932" s="449" t="s">
        <v>403</v>
      </c>
      <c r="G2932" s="450" t="s">
        <v>404</v>
      </c>
      <c r="H2932" s="450">
        <v>20</v>
      </c>
      <c r="I2932" s="450" t="s">
        <v>704</v>
      </c>
      <c r="J2932" s="459">
        <v>5</v>
      </c>
      <c r="K2932" s="460">
        <v>100</v>
      </c>
      <c r="L2932" s="463" t="s">
        <v>47</v>
      </c>
      <c r="M2932" s="463"/>
      <c r="N2932" s="463"/>
      <c r="O2932" s="462"/>
    </row>
    <row r="2933" hidden="1" customHeight="1" spans="1:15">
      <c r="A2933" s="446">
        <v>2782</v>
      </c>
      <c r="B2933" s="446" t="s">
        <v>346</v>
      </c>
      <c r="C2933" s="446" t="s">
        <v>700</v>
      </c>
      <c r="D2933" s="446" t="s">
        <v>701</v>
      </c>
      <c r="E2933" s="450" t="s">
        <v>2816</v>
      </c>
      <c r="F2933" s="449" t="s">
        <v>403</v>
      </c>
      <c r="G2933" s="450" t="s">
        <v>404</v>
      </c>
      <c r="H2933" s="450">
        <v>20</v>
      </c>
      <c r="I2933" s="450" t="s">
        <v>704</v>
      </c>
      <c r="J2933" s="459">
        <v>18</v>
      </c>
      <c r="K2933" s="460">
        <v>360</v>
      </c>
      <c r="L2933" s="463" t="s">
        <v>47</v>
      </c>
      <c r="M2933" s="463"/>
      <c r="N2933" s="463"/>
      <c r="O2933" s="462"/>
    </row>
    <row r="2934" hidden="1" customHeight="1" spans="1:15">
      <c r="A2934" s="446">
        <v>2783</v>
      </c>
      <c r="B2934" s="446" t="s">
        <v>346</v>
      </c>
      <c r="C2934" s="446" t="s">
        <v>700</v>
      </c>
      <c r="D2934" s="446" t="s">
        <v>701</v>
      </c>
      <c r="E2934" s="450" t="s">
        <v>2819</v>
      </c>
      <c r="F2934" s="449" t="s">
        <v>403</v>
      </c>
      <c r="G2934" s="450" t="s">
        <v>404</v>
      </c>
      <c r="H2934" s="450">
        <v>20</v>
      </c>
      <c r="I2934" s="450" t="s">
        <v>704</v>
      </c>
      <c r="J2934" s="459">
        <v>8</v>
      </c>
      <c r="K2934" s="460">
        <v>160</v>
      </c>
      <c r="L2934" s="463" t="s">
        <v>47</v>
      </c>
      <c r="M2934" s="463"/>
      <c r="N2934" s="463"/>
      <c r="O2934" s="462"/>
    </row>
    <row r="2935" hidden="1" customHeight="1" spans="1:15">
      <c r="A2935" s="446">
        <v>2784</v>
      </c>
      <c r="B2935" s="446" t="s">
        <v>346</v>
      </c>
      <c r="C2935" s="446" t="s">
        <v>700</v>
      </c>
      <c r="D2935" s="446" t="s">
        <v>701</v>
      </c>
      <c r="E2935" s="450" t="s">
        <v>2822</v>
      </c>
      <c r="F2935" s="449" t="s">
        <v>403</v>
      </c>
      <c r="G2935" s="450" t="s">
        <v>404</v>
      </c>
      <c r="H2935" s="450">
        <v>20</v>
      </c>
      <c r="I2935" s="450" t="s">
        <v>704</v>
      </c>
      <c r="J2935" s="459">
        <v>5</v>
      </c>
      <c r="K2935" s="460">
        <v>100</v>
      </c>
      <c r="L2935" s="463" t="s">
        <v>47</v>
      </c>
      <c r="M2935" s="463"/>
      <c r="N2935" s="463"/>
      <c r="O2935" s="462"/>
    </row>
    <row r="2936" hidden="1" customHeight="1" spans="1:15">
      <c r="A2936" s="446">
        <v>2785</v>
      </c>
      <c r="B2936" s="446" t="s">
        <v>346</v>
      </c>
      <c r="C2936" s="446" t="s">
        <v>700</v>
      </c>
      <c r="D2936" s="446" t="s">
        <v>701</v>
      </c>
      <c r="E2936" s="450" t="s">
        <v>2824</v>
      </c>
      <c r="F2936" s="449" t="s">
        <v>403</v>
      </c>
      <c r="G2936" s="450" t="s">
        <v>404</v>
      </c>
      <c r="H2936" s="450">
        <v>20</v>
      </c>
      <c r="I2936" s="450" t="s">
        <v>704</v>
      </c>
      <c r="J2936" s="459">
        <v>5</v>
      </c>
      <c r="K2936" s="460">
        <v>100</v>
      </c>
      <c r="L2936" s="463" t="s">
        <v>47</v>
      </c>
      <c r="M2936" s="463"/>
      <c r="N2936" s="463"/>
      <c r="O2936" s="462"/>
    </row>
    <row r="2937" hidden="1" customHeight="1" spans="1:15">
      <c r="A2937" s="446">
        <v>2786</v>
      </c>
      <c r="B2937" s="446" t="s">
        <v>346</v>
      </c>
      <c r="C2937" s="446" t="s">
        <v>700</v>
      </c>
      <c r="D2937" s="446" t="s">
        <v>701</v>
      </c>
      <c r="E2937" s="450" t="s">
        <v>2825</v>
      </c>
      <c r="F2937" s="449" t="s">
        <v>403</v>
      </c>
      <c r="G2937" s="450" t="s">
        <v>404</v>
      </c>
      <c r="H2937" s="450">
        <v>20</v>
      </c>
      <c r="I2937" s="450" t="s">
        <v>704</v>
      </c>
      <c r="J2937" s="459">
        <v>8</v>
      </c>
      <c r="K2937" s="460">
        <v>160</v>
      </c>
      <c r="L2937" s="463" t="s">
        <v>47</v>
      </c>
      <c r="M2937" s="463"/>
      <c r="N2937" s="463"/>
      <c r="O2937" s="462"/>
    </row>
    <row r="2938" hidden="1" customHeight="1" spans="1:15">
      <c r="A2938" s="446">
        <v>2787</v>
      </c>
      <c r="B2938" s="446" t="s">
        <v>346</v>
      </c>
      <c r="C2938" s="446" t="s">
        <v>700</v>
      </c>
      <c r="D2938" s="446" t="s">
        <v>701</v>
      </c>
      <c r="E2938" s="450" t="s">
        <v>2826</v>
      </c>
      <c r="F2938" s="449" t="s">
        <v>403</v>
      </c>
      <c r="G2938" s="450" t="s">
        <v>404</v>
      </c>
      <c r="H2938" s="450">
        <v>20</v>
      </c>
      <c r="I2938" s="450" t="s">
        <v>704</v>
      </c>
      <c r="J2938" s="459">
        <v>8</v>
      </c>
      <c r="K2938" s="460">
        <v>160</v>
      </c>
      <c r="L2938" s="463" t="s">
        <v>47</v>
      </c>
      <c r="M2938" s="463"/>
      <c r="N2938" s="463"/>
      <c r="O2938" s="462"/>
    </row>
    <row r="2939" hidden="1" customHeight="1" spans="1:15">
      <c r="A2939" s="446">
        <v>2788</v>
      </c>
      <c r="B2939" s="446" t="s">
        <v>346</v>
      </c>
      <c r="C2939" s="446" t="s">
        <v>700</v>
      </c>
      <c r="D2939" s="446" t="s">
        <v>701</v>
      </c>
      <c r="E2939" s="450" t="s">
        <v>2828</v>
      </c>
      <c r="F2939" s="449" t="s">
        <v>403</v>
      </c>
      <c r="G2939" s="450" t="s">
        <v>404</v>
      </c>
      <c r="H2939" s="450">
        <v>15</v>
      </c>
      <c r="I2939" s="450" t="s">
        <v>704</v>
      </c>
      <c r="J2939" s="459">
        <v>5</v>
      </c>
      <c r="K2939" s="460">
        <v>75</v>
      </c>
      <c r="L2939" s="463" t="s">
        <v>47</v>
      </c>
      <c r="M2939" s="463"/>
      <c r="N2939" s="463"/>
      <c r="O2939" s="462"/>
    </row>
    <row r="2940" hidden="1" customHeight="1" spans="1:15">
      <c r="A2940" s="446">
        <v>2789</v>
      </c>
      <c r="B2940" s="446" t="s">
        <v>346</v>
      </c>
      <c r="C2940" s="446" t="s">
        <v>700</v>
      </c>
      <c r="D2940" s="446" t="s">
        <v>701</v>
      </c>
      <c r="E2940" s="450" t="s">
        <v>2957</v>
      </c>
      <c r="F2940" s="449" t="s">
        <v>403</v>
      </c>
      <c r="G2940" s="450" t="s">
        <v>404</v>
      </c>
      <c r="H2940" s="450">
        <v>15</v>
      </c>
      <c r="I2940" s="450" t="s">
        <v>704</v>
      </c>
      <c r="J2940" s="459">
        <v>15</v>
      </c>
      <c r="K2940" s="460">
        <v>225</v>
      </c>
      <c r="L2940" s="463" t="s">
        <v>47</v>
      </c>
      <c r="M2940" s="463"/>
      <c r="N2940" s="463"/>
      <c r="O2940" s="462"/>
    </row>
    <row r="2941" hidden="1" customHeight="1" spans="1:15">
      <c r="A2941" s="446">
        <v>2790</v>
      </c>
      <c r="B2941" s="446" t="s">
        <v>346</v>
      </c>
      <c r="C2941" s="446" t="s">
        <v>700</v>
      </c>
      <c r="D2941" s="446" t="s">
        <v>701</v>
      </c>
      <c r="E2941" s="450" t="s">
        <v>3067</v>
      </c>
      <c r="F2941" s="449" t="s">
        <v>403</v>
      </c>
      <c r="G2941" s="450" t="s">
        <v>404</v>
      </c>
      <c r="H2941" s="450">
        <v>15</v>
      </c>
      <c r="I2941" s="450" t="s">
        <v>704</v>
      </c>
      <c r="J2941" s="459">
        <v>5</v>
      </c>
      <c r="K2941" s="460">
        <v>75</v>
      </c>
      <c r="L2941" s="463" t="s">
        <v>47</v>
      </c>
      <c r="M2941" s="463"/>
      <c r="N2941" s="463"/>
      <c r="O2941" s="462"/>
    </row>
    <row r="2942" hidden="1" customHeight="1" spans="1:15">
      <c r="A2942" s="446">
        <v>2791</v>
      </c>
      <c r="B2942" s="446" t="s">
        <v>346</v>
      </c>
      <c r="C2942" s="446" t="s">
        <v>700</v>
      </c>
      <c r="D2942" s="446" t="s">
        <v>701</v>
      </c>
      <c r="E2942" s="450" t="s">
        <v>2830</v>
      </c>
      <c r="F2942" s="449" t="s">
        <v>403</v>
      </c>
      <c r="G2942" s="450" t="s">
        <v>404</v>
      </c>
      <c r="H2942" s="450">
        <v>15</v>
      </c>
      <c r="I2942" s="450" t="s">
        <v>704</v>
      </c>
      <c r="J2942" s="459">
        <v>5</v>
      </c>
      <c r="K2942" s="460">
        <v>75</v>
      </c>
      <c r="L2942" s="463" t="s">
        <v>47</v>
      </c>
      <c r="M2942" s="463"/>
      <c r="N2942" s="463"/>
      <c r="O2942" s="462"/>
    </row>
    <row r="2943" hidden="1" customHeight="1" spans="1:15">
      <c r="A2943" s="446">
        <v>2792</v>
      </c>
      <c r="B2943" s="446" t="s">
        <v>346</v>
      </c>
      <c r="C2943" s="446" t="s">
        <v>700</v>
      </c>
      <c r="D2943" s="446" t="s">
        <v>701</v>
      </c>
      <c r="E2943" s="450" t="s">
        <v>2833</v>
      </c>
      <c r="F2943" s="449" t="s">
        <v>403</v>
      </c>
      <c r="G2943" s="450" t="s">
        <v>404</v>
      </c>
      <c r="H2943" s="450">
        <v>15</v>
      </c>
      <c r="I2943" s="450" t="s">
        <v>704</v>
      </c>
      <c r="J2943" s="459">
        <v>5</v>
      </c>
      <c r="K2943" s="460">
        <v>75</v>
      </c>
      <c r="L2943" s="463" t="s">
        <v>47</v>
      </c>
      <c r="M2943" s="463"/>
      <c r="N2943" s="463"/>
      <c r="O2943" s="462"/>
    </row>
    <row r="2944" hidden="1" customHeight="1" spans="1:15">
      <c r="A2944" s="446">
        <v>2793</v>
      </c>
      <c r="B2944" s="446" t="s">
        <v>346</v>
      </c>
      <c r="C2944" s="446" t="s">
        <v>700</v>
      </c>
      <c r="D2944" s="446" t="s">
        <v>701</v>
      </c>
      <c r="E2944" s="450" t="s">
        <v>2834</v>
      </c>
      <c r="F2944" s="449" t="s">
        <v>403</v>
      </c>
      <c r="G2944" s="450" t="s">
        <v>404</v>
      </c>
      <c r="H2944" s="450">
        <v>15</v>
      </c>
      <c r="I2944" s="450" t="s">
        <v>704</v>
      </c>
      <c r="J2944" s="459">
        <v>5</v>
      </c>
      <c r="K2944" s="460">
        <v>75</v>
      </c>
      <c r="L2944" s="463" t="s">
        <v>47</v>
      </c>
      <c r="M2944" s="463"/>
      <c r="N2944" s="463"/>
      <c r="O2944" s="462"/>
    </row>
    <row r="2945" hidden="1" customHeight="1" spans="1:15">
      <c r="A2945" s="446">
        <v>2794</v>
      </c>
      <c r="B2945" s="446" t="s">
        <v>346</v>
      </c>
      <c r="C2945" s="446" t="s">
        <v>700</v>
      </c>
      <c r="D2945" s="446" t="s">
        <v>701</v>
      </c>
      <c r="E2945" s="450" t="s">
        <v>2835</v>
      </c>
      <c r="F2945" s="449" t="s">
        <v>403</v>
      </c>
      <c r="G2945" s="450" t="s">
        <v>404</v>
      </c>
      <c r="H2945" s="450">
        <v>15</v>
      </c>
      <c r="I2945" s="450" t="s">
        <v>704</v>
      </c>
      <c r="J2945" s="459">
        <v>5</v>
      </c>
      <c r="K2945" s="460">
        <v>75</v>
      </c>
      <c r="L2945" s="463" t="s">
        <v>47</v>
      </c>
      <c r="M2945" s="463"/>
      <c r="N2945" s="463"/>
      <c r="O2945" s="462"/>
    </row>
    <row r="2946" hidden="1" customHeight="1" spans="1:15">
      <c r="A2946" s="446">
        <v>2795</v>
      </c>
      <c r="B2946" s="446" t="s">
        <v>346</v>
      </c>
      <c r="C2946" s="446" t="s">
        <v>700</v>
      </c>
      <c r="D2946" s="446" t="s">
        <v>701</v>
      </c>
      <c r="E2946" s="450" t="s">
        <v>2836</v>
      </c>
      <c r="F2946" s="449" t="s">
        <v>403</v>
      </c>
      <c r="G2946" s="450" t="s">
        <v>404</v>
      </c>
      <c r="H2946" s="450">
        <v>20</v>
      </c>
      <c r="I2946" s="450" t="s">
        <v>704</v>
      </c>
      <c r="J2946" s="459">
        <v>5</v>
      </c>
      <c r="K2946" s="460">
        <v>100</v>
      </c>
      <c r="L2946" s="463" t="s">
        <v>47</v>
      </c>
      <c r="M2946" s="463"/>
      <c r="N2946" s="463"/>
      <c r="O2946" s="462"/>
    </row>
    <row r="2947" hidden="1" customHeight="1" spans="1:15">
      <c r="A2947" s="446">
        <v>2796</v>
      </c>
      <c r="B2947" s="446" t="s">
        <v>346</v>
      </c>
      <c r="C2947" s="446" t="s">
        <v>700</v>
      </c>
      <c r="D2947" s="446" t="s">
        <v>701</v>
      </c>
      <c r="E2947" s="450" t="s">
        <v>2840</v>
      </c>
      <c r="F2947" s="449" t="s">
        <v>403</v>
      </c>
      <c r="G2947" s="450" t="s">
        <v>404</v>
      </c>
      <c r="H2947" s="450">
        <v>20</v>
      </c>
      <c r="I2947" s="450" t="s">
        <v>704</v>
      </c>
      <c r="J2947" s="459">
        <v>9</v>
      </c>
      <c r="K2947" s="460">
        <v>180</v>
      </c>
      <c r="L2947" s="463" t="s">
        <v>47</v>
      </c>
      <c r="M2947" s="463"/>
      <c r="N2947" s="463"/>
      <c r="O2947" s="462"/>
    </row>
    <row r="2948" hidden="1" customHeight="1" spans="1:15">
      <c r="A2948" s="446">
        <v>2797</v>
      </c>
      <c r="B2948" s="446" t="s">
        <v>346</v>
      </c>
      <c r="C2948" s="446" t="s">
        <v>700</v>
      </c>
      <c r="D2948" s="446" t="s">
        <v>701</v>
      </c>
      <c r="E2948" s="450" t="s">
        <v>2841</v>
      </c>
      <c r="F2948" s="449" t="s">
        <v>403</v>
      </c>
      <c r="G2948" s="450" t="s">
        <v>404</v>
      </c>
      <c r="H2948" s="450">
        <v>20</v>
      </c>
      <c r="I2948" s="450" t="s">
        <v>704</v>
      </c>
      <c r="J2948" s="459">
        <v>18</v>
      </c>
      <c r="K2948" s="460">
        <v>360</v>
      </c>
      <c r="L2948" s="463" t="s">
        <v>47</v>
      </c>
      <c r="M2948" s="463"/>
      <c r="N2948" s="463"/>
      <c r="O2948" s="462"/>
    </row>
    <row r="2949" hidden="1" customHeight="1" spans="1:15">
      <c r="A2949" s="446">
        <v>2798</v>
      </c>
      <c r="B2949" s="446" t="s">
        <v>346</v>
      </c>
      <c r="C2949" s="446" t="s">
        <v>700</v>
      </c>
      <c r="D2949" s="446" t="s">
        <v>701</v>
      </c>
      <c r="E2949" s="450" t="s">
        <v>2845</v>
      </c>
      <c r="F2949" s="449" t="s">
        <v>403</v>
      </c>
      <c r="G2949" s="450" t="s">
        <v>404</v>
      </c>
      <c r="H2949" s="450">
        <v>20</v>
      </c>
      <c r="I2949" s="450" t="s">
        <v>704</v>
      </c>
      <c r="J2949" s="459">
        <v>11</v>
      </c>
      <c r="K2949" s="460">
        <v>220</v>
      </c>
      <c r="L2949" s="463" t="s">
        <v>47</v>
      </c>
      <c r="M2949" s="463"/>
      <c r="N2949" s="463"/>
      <c r="O2949" s="462"/>
    </row>
    <row r="2950" hidden="1" customHeight="1" spans="1:15">
      <c r="A2950" s="446">
        <v>2799</v>
      </c>
      <c r="B2950" s="446" t="s">
        <v>346</v>
      </c>
      <c r="C2950" s="446" t="s">
        <v>700</v>
      </c>
      <c r="D2950" s="446" t="s">
        <v>701</v>
      </c>
      <c r="E2950" s="450" t="s">
        <v>2846</v>
      </c>
      <c r="F2950" s="449" t="s">
        <v>403</v>
      </c>
      <c r="G2950" s="450" t="s">
        <v>404</v>
      </c>
      <c r="H2950" s="450">
        <v>20</v>
      </c>
      <c r="I2950" s="450" t="s">
        <v>704</v>
      </c>
      <c r="J2950" s="459">
        <v>5.5</v>
      </c>
      <c r="K2950" s="460">
        <v>110</v>
      </c>
      <c r="L2950" s="463" t="s">
        <v>47</v>
      </c>
      <c r="M2950" s="463"/>
      <c r="N2950" s="463"/>
      <c r="O2950" s="462"/>
    </row>
    <row r="2951" hidden="1" customHeight="1" spans="1:15">
      <c r="A2951" s="446">
        <v>2800</v>
      </c>
      <c r="B2951" s="446" t="s">
        <v>346</v>
      </c>
      <c r="C2951" s="446" t="s">
        <v>700</v>
      </c>
      <c r="D2951" s="446" t="s">
        <v>701</v>
      </c>
      <c r="E2951" s="450" t="s">
        <v>2847</v>
      </c>
      <c r="F2951" s="449" t="s">
        <v>403</v>
      </c>
      <c r="G2951" s="450" t="s">
        <v>404</v>
      </c>
      <c r="H2951" s="450">
        <v>20</v>
      </c>
      <c r="I2951" s="450" t="s">
        <v>704</v>
      </c>
      <c r="J2951" s="459">
        <v>5.5</v>
      </c>
      <c r="K2951" s="460">
        <v>110</v>
      </c>
      <c r="L2951" s="463" t="s">
        <v>47</v>
      </c>
      <c r="M2951" s="463"/>
      <c r="N2951" s="463"/>
      <c r="O2951" s="462"/>
    </row>
    <row r="2952" hidden="1" customHeight="1" spans="1:15">
      <c r="A2952" s="446">
        <v>2801</v>
      </c>
      <c r="B2952" s="446" t="s">
        <v>346</v>
      </c>
      <c r="C2952" s="446" t="s">
        <v>700</v>
      </c>
      <c r="D2952" s="446" t="s">
        <v>701</v>
      </c>
      <c r="E2952" s="450" t="s">
        <v>2848</v>
      </c>
      <c r="F2952" s="449" t="s">
        <v>403</v>
      </c>
      <c r="G2952" s="450" t="s">
        <v>404</v>
      </c>
      <c r="H2952" s="450">
        <v>20</v>
      </c>
      <c r="I2952" s="450" t="s">
        <v>704</v>
      </c>
      <c r="J2952" s="459">
        <v>5.5</v>
      </c>
      <c r="K2952" s="460">
        <v>110</v>
      </c>
      <c r="L2952" s="463" t="s">
        <v>47</v>
      </c>
      <c r="M2952" s="463"/>
      <c r="N2952" s="463"/>
      <c r="O2952" s="462"/>
    </row>
    <row r="2953" hidden="1" customHeight="1" spans="1:15">
      <c r="A2953" s="446">
        <v>2802</v>
      </c>
      <c r="B2953" s="446" t="s">
        <v>346</v>
      </c>
      <c r="C2953" s="446" t="s">
        <v>700</v>
      </c>
      <c r="D2953" s="446" t="s">
        <v>701</v>
      </c>
      <c r="E2953" s="450" t="s">
        <v>2852</v>
      </c>
      <c r="F2953" s="449" t="s">
        <v>403</v>
      </c>
      <c r="G2953" s="450" t="s">
        <v>404</v>
      </c>
      <c r="H2953" s="450">
        <v>20</v>
      </c>
      <c r="I2953" s="450" t="s">
        <v>704</v>
      </c>
      <c r="J2953" s="459">
        <v>12</v>
      </c>
      <c r="K2953" s="460">
        <v>240</v>
      </c>
      <c r="L2953" s="463" t="s">
        <v>47</v>
      </c>
      <c r="M2953" s="463"/>
      <c r="N2953" s="463"/>
      <c r="O2953" s="462"/>
    </row>
    <row r="2954" hidden="1" customHeight="1" spans="1:15">
      <c r="A2954" s="446">
        <v>2803</v>
      </c>
      <c r="B2954" s="446" t="s">
        <v>346</v>
      </c>
      <c r="C2954" s="446" t="s">
        <v>700</v>
      </c>
      <c r="D2954" s="446" t="s">
        <v>701</v>
      </c>
      <c r="E2954" s="450" t="s">
        <v>2866</v>
      </c>
      <c r="F2954" s="449" t="s">
        <v>403</v>
      </c>
      <c r="G2954" s="450" t="s">
        <v>404</v>
      </c>
      <c r="H2954" s="450">
        <v>20</v>
      </c>
      <c r="I2954" s="450" t="s">
        <v>704</v>
      </c>
      <c r="J2954" s="459">
        <v>5</v>
      </c>
      <c r="K2954" s="460">
        <v>100</v>
      </c>
      <c r="L2954" s="463" t="s">
        <v>47</v>
      </c>
      <c r="M2954" s="463"/>
      <c r="N2954" s="463"/>
      <c r="O2954" s="462"/>
    </row>
    <row r="2955" hidden="1" customHeight="1" spans="1:15">
      <c r="A2955" s="446">
        <v>2804</v>
      </c>
      <c r="B2955" s="446" t="s">
        <v>346</v>
      </c>
      <c r="C2955" s="446" t="s">
        <v>700</v>
      </c>
      <c r="D2955" s="446" t="s">
        <v>701</v>
      </c>
      <c r="E2955" s="450" t="s">
        <v>2870</v>
      </c>
      <c r="F2955" s="449" t="s">
        <v>403</v>
      </c>
      <c r="G2955" s="450" t="s">
        <v>404</v>
      </c>
      <c r="H2955" s="450">
        <v>20</v>
      </c>
      <c r="I2955" s="450" t="s">
        <v>704</v>
      </c>
      <c r="J2955" s="459">
        <v>5</v>
      </c>
      <c r="K2955" s="460">
        <v>100</v>
      </c>
      <c r="L2955" s="463" t="s">
        <v>47</v>
      </c>
      <c r="M2955" s="463"/>
      <c r="N2955" s="463"/>
      <c r="O2955" s="462"/>
    </row>
    <row r="2956" hidden="1" customHeight="1" spans="1:15">
      <c r="A2956" s="446">
        <v>2805</v>
      </c>
      <c r="B2956" s="446" t="s">
        <v>346</v>
      </c>
      <c r="C2956" s="446" t="s">
        <v>700</v>
      </c>
      <c r="D2956" s="446" t="s">
        <v>701</v>
      </c>
      <c r="E2956" s="450" t="s">
        <v>2873</v>
      </c>
      <c r="F2956" s="449" t="s">
        <v>403</v>
      </c>
      <c r="G2956" s="450" t="s">
        <v>404</v>
      </c>
      <c r="H2956" s="450">
        <v>20</v>
      </c>
      <c r="I2956" s="450" t="s">
        <v>704</v>
      </c>
      <c r="J2956" s="459">
        <v>5</v>
      </c>
      <c r="K2956" s="460">
        <v>100</v>
      </c>
      <c r="L2956" s="463" t="s">
        <v>47</v>
      </c>
      <c r="M2956" s="463"/>
      <c r="N2956" s="463"/>
      <c r="O2956" s="462"/>
    </row>
    <row r="2957" hidden="1" customHeight="1" spans="1:15">
      <c r="A2957" s="446">
        <v>2806</v>
      </c>
      <c r="B2957" s="446" t="s">
        <v>346</v>
      </c>
      <c r="C2957" s="446" t="s">
        <v>700</v>
      </c>
      <c r="D2957" s="446" t="s">
        <v>701</v>
      </c>
      <c r="E2957" s="450" t="s">
        <v>2876</v>
      </c>
      <c r="F2957" s="449" t="s">
        <v>403</v>
      </c>
      <c r="G2957" s="450" t="s">
        <v>404</v>
      </c>
      <c r="H2957" s="450">
        <v>30</v>
      </c>
      <c r="I2957" s="450" t="s">
        <v>704</v>
      </c>
      <c r="J2957" s="459">
        <v>5</v>
      </c>
      <c r="K2957" s="460">
        <v>150</v>
      </c>
      <c r="L2957" s="463" t="s">
        <v>47</v>
      </c>
      <c r="M2957" s="463"/>
      <c r="N2957" s="463"/>
      <c r="O2957" s="462"/>
    </row>
    <row r="2958" hidden="1" customHeight="1" spans="1:15">
      <c r="A2958" s="446">
        <v>2807</v>
      </c>
      <c r="B2958" s="446" t="s">
        <v>346</v>
      </c>
      <c r="C2958" s="446" t="s">
        <v>700</v>
      </c>
      <c r="D2958" s="446" t="s">
        <v>701</v>
      </c>
      <c r="E2958" s="450" t="s">
        <v>2883</v>
      </c>
      <c r="F2958" s="449" t="s">
        <v>403</v>
      </c>
      <c r="G2958" s="450" t="s">
        <v>404</v>
      </c>
      <c r="H2958" s="450">
        <v>30</v>
      </c>
      <c r="I2958" s="450" t="s">
        <v>704</v>
      </c>
      <c r="J2958" s="459">
        <v>8</v>
      </c>
      <c r="K2958" s="460">
        <v>240</v>
      </c>
      <c r="L2958" s="463" t="s">
        <v>47</v>
      </c>
      <c r="M2958" s="463"/>
      <c r="N2958" s="463"/>
      <c r="O2958" s="462"/>
    </row>
    <row r="2959" hidden="1" customHeight="1" spans="1:15">
      <c r="A2959" s="446">
        <v>2808</v>
      </c>
      <c r="B2959" s="446" t="s">
        <v>346</v>
      </c>
      <c r="C2959" s="446" t="s">
        <v>700</v>
      </c>
      <c r="D2959" s="446" t="s">
        <v>701</v>
      </c>
      <c r="E2959" s="450" t="s">
        <v>2885</v>
      </c>
      <c r="F2959" s="449" t="s">
        <v>403</v>
      </c>
      <c r="G2959" s="450" t="s">
        <v>404</v>
      </c>
      <c r="H2959" s="450">
        <v>30</v>
      </c>
      <c r="I2959" s="450" t="s">
        <v>704</v>
      </c>
      <c r="J2959" s="459">
        <v>9</v>
      </c>
      <c r="K2959" s="460">
        <v>270</v>
      </c>
      <c r="L2959" s="463" t="s">
        <v>47</v>
      </c>
      <c r="M2959" s="463"/>
      <c r="N2959" s="463"/>
      <c r="O2959" s="462"/>
    </row>
    <row r="2960" hidden="1" customHeight="1" spans="1:15">
      <c r="A2960" s="446">
        <v>2809</v>
      </c>
      <c r="B2960" s="446" t="s">
        <v>346</v>
      </c>
      <c r="C2960" s="446" t="s">
        <v>700</v>
      </c>
      <c r="D2960" s="446" t="s">
        <v>701</v>
      </c>
      <c r="E2960" s="450" t="s">
        <v>2887</v>
      </c>
      <c r="F2960" s="449" t="s">
        <v>403</v>
      </c>
      <c r="G2960" s="450" t="s">
        <v>404</v>
      </c>
      <c r="H2960" s="450">
        <v>30</v>
      </c>
      <c r="I2960" s="450" t="s">
        <v>704</v>
      </c>
      <c r="J2960" s="459">
        <v>5</v>
      </c>
      <c r="K2960" s="460">
        <v>150</v>
      </c>
      <c r="L2960" s="463" t="s">
        <v>47</v>
      </c>
      <c r="M2960" s="463"/>
      <c r="N2960" s="463"/>
      <c r="O2960" s="462"/>
    </row>
    <row r="2961" hidden="1" customHeight="1" spans="1:15">
      <c r="A2961" s="446">
        <v>2810</v>
      </c>
      <c r="B2961" s="446" t="s">
        <v>346</v>
      </c>
      <c r="C2961" s="446" t="s">
        <v>700</v>
      </c>
      <c r="D2961" s="446" t="s">
        <v>701</v>
      </c>
      <c r="E2961" s="450" t="s">
        <v>2888</v>
      </c>
      <c r="F2961" s="449" t="s">
        <v>403</v>
      </c>
      <c r="G2961" s="450" t="s">
        <v>404</v>
      </c>
      <c r="H2961" s="450">
        <v>30</v>
      </c>
      <c r="I2961" s="450" t="s">
        <v>704</v>
      </c>
      <c r="J2961" s="459">
        <v>8</v>
      </c>
      <c r="K2961" s="460">
        <v>240</v>
      </c>
      <c r="L2961" s="463" t="s">
        <v>47</v>
      </c>
      <c r="M2961" s="463"/>
      <c r="N2961" s="463"/>
      <c r="O2961" s="462"/>
    </row>
    <row r="2962" hidden="1" customHeight="1" spans="1:15">
      <c r="A2962" s="446">
        <v>2811</v>
      </c>
      <c r="B2962" s="446" t="s">
        <v>346</v>
      </c>
      <c r="C2962" s="446" t="s">
        <v>700</v>
      </c>
      <c r="D2962" s="446" t="s">
        <v>701</v>
      </c>
      <c r="E2962" s="450" t="s">
        <v>2890</v>
      </c>
      <c r="F2962" s="449" t="s">
        <v>403</v>
      </c>
      <c r="G2962" s="450" t="s">
        <v>404</v>
      </c>
      <c r="H2962" s="450">
        <v>10</v>
      </c>
      <c r="I2962" s="450" t="s">
        <v>704</v>
      </c>
      <c r="J2962" s="459">
        <v>5</v>
      </c>
      <c r="K2962" s="460">
        <v>50</v>
      </c>
      <c r="L2962" s="463" t="s">
        <v>47</v>
      </c>
      <c r="M2962" s="463"/>
      <c r="N2962" s="463"/>
      <c r="O2962" s="462"/>
    </row>
    <row r="2963" hidden="1" customHeight="1" spans="1:15">
      <c r="A2963" s="446">
        <v>2812</v>
      </c>
      <c r="B2963" s="446" t="s">
        <v>346</v>
      </c>
      <c r="C2963" s="446" t="s">
        <v>700</v>
      </c>
      <c r="D2963" s="446" t="s">
        <v>701</v>
      </c>
      <c r="E2963" s="450" t="s">
        <v>2891</v>
      </c>
      <c r="F2963" s="449" t="s">
        <v>403</v>
      </c>
      <c r="G2963" s="450" t="s">
        <v>404</v>
      </c>
      <c r="H2963" s="450">
        <v>10</v>
      </c>
      <c r="I2963" s="450" t="s">
        <v>704</v>
      </c>
      <c r="J2963" s="459">
        <v>9</v>
      </c>
      <c r="K2963" s="460">
        <v>90</v>
      </c>
      <c r="L2963" s="463" t="s">
        <v>47</v>
      </c>
      <c r="M2963" s="463"/>
      <c r="N2963" s="463"/>
      <c r="O2963" s="462"/>
    </row>
    <row r="2964" hidden="1" customHeight="1" spans="1:15">
      <c r="A2964" s="446">
        <v>2813</v>
      </c>
      <c r="B2964" s="446" t="s">
        <v>346</v>
      </c>
      <c r="C2964" s="446" t="s">
        <v>700</v>
      </c>
      <c r="D2964" s="446" t="s">
        <v>701</v>
      </c>
      <c r="E2964" s="450" t="s">
        <v>2892</v>
      </c>
      <c r="F2964" s="449" t="s">
        <v>403</v>
      </c>
      <c r="G2964" s="450" t="s">
        <v>404</v>
      </c>
      <c r="H2964" s="450">
        <v>10</v>
      </c>
      <c r="I2964" s="450" t="s">
        <v>704</v>
      </c>
      <c r="J2964" s="459">
        <v>5</v>
      </c>
      <c r="K2964" s="460">
        <v>50</v>
      </c>
      <c r="L2964" s="463" t="s">
        <v>47</v>
      </c>
      <c r="M2964" s="463"/>
      <c r="N2964" s="463"/>
      <c r="O2964" s="462"/>
    </row>
    <row r="2965" hidden="1" customHeight="1" spans="1:15">
      <c r="A2965" s="446">
        <v>2814</v>
      </c>
      <c r="B2965" s="446" t="s">
        <v>346</v>
      </c>
      <c r="C2965" s="446" t="s">
        <v>700</v>
      </c>
      <c r="D2965" s="446" t="s">
        <v>701</v>
      </c>
      <c r="E2965" s="450" t="s">
        <v>2894</v>
      </c>
      <c r="F2965" s="449" t="s">
        <v>403</v>
      </c>
      <c r="G2965" s="450" t="s">
        <v>404</v>
      </c>
      <c r="H2965" s="450">
        <v>25</v>
      </c>
      <c r="I2965" s="450" t="s">
        <v>704</v>
      </c>
      <c r="J2965" s="459">
        <v>5</v>
      </c>
      <c r="K2965" s="460">
        <v>125</v>
      </c>
      <c r="L2965" s="463" t="s">
        <v>47</v>
      </c>
      <c r="M2965" s="463"/>
      <c r="N2965" s="463"/>
      <c r="O2965" s="462"/>
    </row>
    <row r="2966" hidden="1" customHeight="1" spans="1:15">
      <c r="A2966" s="446">
        <v>2815</v>
      </c>
      <c r="B2966" s="446" t="s">
        <v>346</v>
      </c>
      <c r="C2966" s="446" t="s">
        <v>700</v>
      </c>
      <c r="D2966" s="446" t="s">
        <v>701</v>
      </c>
      <c r="E2966" s="450" t="s">
        <v>2899</v>
      </c>
      <c r="F2966" s="449" t="s">
        <v>403</v>
      </c>
      <c r="G2966" s="450" t="s">
        <v>404</v>
      </c>
      <c r="H2966" s="450">
        <v>25</v>
      </c>
      <c r="I2966" s="450" t="s">
        <v>704</v>
      </c>
      <c r="J2966" s="459">
        <v>9</v>
      </c>
      <c r="K2966" s="460">
        <v>225</v>
      </c>
      <c r="L2966" s="463" t="s">
        <v>47</v>
      </c>
      <c r="M2966" s="463"/>
      <c r="N2966" s="463"/>
      <c r="O2966" s="462"/>
    </row>
    <row r="2967" hidden="1" customHeight="1" spans="1:15">
      <c r="A2967" s="446">
        <v>2816</v>
      </c>
      <c r="B2967" s="446" t="s">
        <v>346</v>
      </c>
      <c r="C2967" s="446" t="s">
        <v>700</v>
      </c>
      <c r="D2967" s="446" t="s">
        <v>701</v>
      </c>
      <c r="E2967" s="450" t="s">
        <v>2901</v>
      </c>
      <c r="F2967" s="449" t="s">
        <v>403</v>
      </c>
      <c r="G2967" s="450" t="s">
        <v>404</v>
      </c>
      <c r="H2967" s="450">
        <v>15</v>
      </c>
      <c r="I2967" s="450" t="s">
        <v>704</v>
      </c>
      <c r="J2967" s="459">
        <v>18</v>
      </c>
      <c r="K2967" s="460">
        <v>270</v>
      </c>
      <c r="L2967" s="463" t="s">
        <v>47</v>
      </c>
      <c r="M2967" s="463"/>
      <c r="N2967" s="463"/>
      <c r="O2967" s="462"/>
    </row>
    <row r="2968" hidden="1" customHeight="1" spans="1:15">
      <c r="A2968" s="446">
        <v>2817</v>
      </c>
      <c r="B2968" s="446" t="s">
        <v>346</v>
      </c>
      <c r="C2968" s="446" t="s">
        <v>700</v>
      </c>
      <c r="D2968" s="446" t="s">
        <v>701</v>
      </c>
      <c r="E2968" s="450" t="s">
        <v>2903</v>
      </c>
      <c r="F2968" s="449" t="s">
        <v>403</v>
      </c>
      <c r="G2968" s="450" t="s">
        <v>404</v>
      </c>
      <c r="H2968" s="450">
        <v>10</v>
      </c>
      <c r="I2968" s="450" t="s">
        <v>704</v>
      </c>
      <c r="J2968" s="459">
        <v>8</v>
      </c>
      <c r="K2968" s="460">
        <v>80</v>
      </c>
      <c r="L2968" s="463" t="s">
        <v>47</v>
      </c>
      <c r="M2968" s="463"/>
      <c r="N2968" s="463"/>
      <c r="O2968" s="462"/>
    </row>
    <row r="2969" hidden="1" customHeight="1" spans="1:15">
      <c r="A2969" s="446">
        <v>2818</v>
      </c>
      <c r="B2969" s="446" t="s">
        <v>346</v>
      </c>
      <c r="C2969" s="446" t="s">
        <v>700</v>
      </c>
      <c r="D2969" s="446" t="s">
        <v>701</v>
      </c>
      <c r="E2969" s="450" t="s">
        <v>2904</v>
      </c>
      <c r="F2969" s="449" t="s">
        <v>403</v>
      </c>
      <c r="G2969" s="450" t="s">
        <v>404</v>
      </c>
      <c r="H2969" s="450">
        <v>10</v>
      </c>
      <c r="I2969" s="450" t="s">
        <v>704</v>
      </c>
      <c r="J2969" s="459">
        <v>9</v>
      </c>
      <c r="K2969" s="460">
        <v>90</v>
      </c>
      <c r="L2969" s="463" t="s">
        <v>47</v>
      </c>
      <c r="M2969" s="463"/>
      <c r="N2969" s="463"/>
      <c r="O2969" s="462"/>
    </row>
    <row r="2970" hidden="1" customHeight="1" spans="1:15">
      <c r="A2970" s="446">
        <v>2819</v>
      </c>
      <c r="B2970" s="446" t="s">
        <v>346</v>
      </c>
      <c r="C2970" s="446" t="s">
        <v>700</v>
      </c>
      <c r="D2970" s="446" t="s">
        <v>701</v>
      </c>
      <c r="E2970" s="450" t="s">
        <v>2908</v>
      </c>
      <c r="F2970" s="449" t="s">
        <v>403</v>
      </c>
      <c r="G2970" s="450" t="s">
        <v>404</v>
      </c>
      <c r="H2970" s="450">
        <v>10</v>
      </c>
      <c r="I2970" s="450" t="s">
        <v>704</v>
      </c>
      <c r="J2970" s="459">
        <v>5</v>
      </c>
      <c r="K2970" s="460">
        <v>50</v>
      </c>
      <c r="L2970" s="463" t="s">
        <v>47</v>
      </c>
      <c r="M2970" s="463"/>
      <c r="N2970" s="463"/>
      <c r="O2970" s="462"/>
    </row>
    <row r="2971" hidden="1" customHeight="1" spans="1:15">
      <c r="A2971" s="446">
        <v>2820</v>
      </c>
      <c r="B2971" s="446" t="s">
        <v>346</v>
      </c>
      <c r="C2971" s="446" t="s">
        <v>700</v>
      </c>
      <c r="D2971" s="446" t="s">
        <v>701</v>
      </c>
      <c r="E2971" s="450" t="s">
        <v>2955</v>
      </c>
      <c r="F2971" s="449" t="s">
        <v>403</v>
      </c>
      <c r="G2971" s="450" t="s">
        <v>404</v>
      </c>
      <c r="H2971" s="450">
        <v>10</v>
      </c>
      <c r="I2971" s="450" t="s">
        <v>704</v>
      </c>
      <c r="J2971" s="459">
        <v>5.5</v>
      </c>
      <c r="K2971" s="460">
        <v>55</v>
      </c>
      <c r="L2971" s="463" t="s">
        <v>47</v>
      </c>
      <c r="M2971" s="463"/>
      <c r="N2971" s="463"/>
      <c r="O2971" s="462"/>
    </row>
    <row r="2972" hidden="1" customHeight="1" spans="1:15">
      <c r="A2972" s="446">
        <v>2821</v>
      </c>
      <c r="B2972" s="446" t="s">
        <v>346</v>
      </c>
      <c r="C2972" s="446" t="s">
        <v>700</v>
      </c>
      <c r="D2972" s="446" t="s">
        <v>701</v>
      </c>
      <c r="E2972" s="450" t="s">
        <v>2910</v>
      </c>
      <c r="F2972" s="449" t="s">
        <v>403</v>
      </c>
      <c r="G2972" s="450" t="s">
        <v>404</v>
      </c>
      <c r="H2972" s="450">
        <v>10</v>
      </c>
      <c r="I2972" s="450" t="s">
        <v>704</v>
      </c>
      <c r="J2972" s="459">
        <v>8</v>
      </c>
      <c r="K2972" s="460">
        <v>80</v>
      </c>
      <c r="L2972" s="463" t="s">
        <v>47</v>
      </c>
      <c r="M2972" s="463"/>
      <c r="N2972" s="463"/>
      <c r="O2972" s="462"/>
    </row>
    <row r="2973" hidden="1" customHeight="1" spans="1:15">
      <c r="A2973" s="446">
        <v>2822</v>
      </c>
      <c r="B2973" s="446" t="s">
        <v>346</v>
      </c>
      <c r="C2973" s="446" t="s">
        <v>700</v>
      </c>
      <c r="D2973" s="446" t="s">
        <v>701</v>
      </c>
      <c r="E2973" s="450" t="s">
        <v>2914</v>
      </c>
      <c r="F2973" s="449" t="s">
        <v>403</v>
      </c>
      <c r="G2973" s="450" t="s">
        <v>404</v>
      </c>
      <c r="H2973" s="450">
        <v>10</v>
      </c>
      <c r="I2973" s="450" t="s">
        <v>704</v>
      </c>
      <c r="J2973" s="459">
        <v>5</v>
      </c>
      <c r="K2973" s="460">
        <v>50</v>
      </c>
      <c r="L2973" s="463" t="s">
        <v>47</v>
      </c>
      <c r="M2973" s="463"/>
      <c r="N2973" s="463"/>
      <c r="O2973" s="462"/>
    </row>
    <row r="2974" hidden="1" customHeight="1" spans="1:15">
      <c r="A2974" s="446">
        <v>2823</v>
      </c>
      <c r="B2974" s="446" t="s">
        <v>346</v>
      </c>
      <c r="C2974" s="446" t="s">
        <v>700</v>
      </c>
      <c r="D2974" s="446" t="s">
        <v>701</v>
      </c>
      <c r="E2974" s="450" t="s">
        <v>2916</v>
      </c>
      <c r="F2974" s="449" t="s">
        <v>403</v>
      </c>
      <c r="G2974" s="450" t="s">
        <v>404</v>
      </c>
      <c r="H2974" s="450">
        <v>10</v>
      </c>
      <c r="I2974" s="450" t="s">
        <v>704</v>
      </c>
      <c r="J2974" s="459">
        <v>5.5</v>
      </c>
      <c r="K2974" s="460">
        <v>55</v>
      </c>
      <c r="L2974" s="463" t="s">
        <v>47</v>
      </c>
      <c r="M2974" s="463"/>
      <c r="N2974" s="463"/>
      <c r="O2974" s="462"/>
    </row>
    <row r="2975" hidden="1" customHeight="1" spans="1:15">
      <c r="A2975" s="446">
        <v>2824</v>
      </c>
      <c r="B2975" s="446" t="s">
        <v>346</v>
      </c>
      <c r="C2975" s="446" t="s">
        <v>700</v>
      </c>
      <c r="D2975" s="446" t="s">
        <v>701</v>
      </c>
      <c r="E2975" s="450" t="s">
        <v>2918</v>
      </c>
      <c r="F2975" s="449" t="s">
        <v>403</v>
      </c>
      <c r="G2975" s="450" t="s">
        <v>404</v>
      </c>
      <c r="H2975" s="450">
        <v>10</v>
      </c>
      <c r="I2975" s="450" t="s">
        <v>704</v>
      </c>
      <c r="J2975" s="459">
        <v>5.5</v>
      </c>
      <c r="K2975" s="460">
        <v>55</v>
      </c>
      <c r="L2975" s="463" t="s">
        <v>47</v>
      </c>
      <c r="M2975" s="463"/>
      <c r="N2975" s="463"/>
      <c r="O2975" s="462"/>
    </row>
    <row r="2976" hidden="1" customHeight="1" spans="1:15">
      <c r="A2976" s="446">
        <v>2825</v>
      </c>
      <c r="B2976" s="446" t="s">
        <v>346</v>
      </c>
      <c r="C2976" s="446" t="s">
        <v>700</v>
      </c>
      <c r="D2976" s="446" t="s">
        <v>701</v>
      </c>
      <c r="E2976" s="450" t="s">
        <v>2921</v>
      </c>
      <c r="F2976" s="449" t="s">
        <v>403</v>
      </c>
      <c r="G2976" s="450" t="s">
        <v>404</v>
      </c>
      <c r="H2976" s="450">
        <v>10</v>
      </c>
      <c r="I2976" s="450" t="s">
        <v>704</v>
      </c>
      <c r="J2976" s="459">
        <v>5</v>
      </c>
      <c r="K2976" s="460">
        <v>50</v>
      </c>
      <c r="L2976" s="463" t="s">
        <v>47</v>
      </c>
      <c r="M2976" s="463"/>
      <c r="N2976" s="463"/>
      <c r="O2976" s="462"/>
    </row>
    <row r="2977" hidden="1" customHeight="1" spans="1:15">
      <c r="A2977" s="446">
        <v>2826</v>
      </c>
      <c r="B2977" s="446" t="s">
        <v>346</v>
      </c>
      <c r="C2977" s="446" t="s">
        <v>700</v>
      </c>
      <c r="D2977" s="446" t="s">
        <v>701</v>
      </c>
      <c r="E2977" s="450" t="s">
        <v>3074</v>
      </c>
      <c r="F2977" s="449" t="s">
        <v>403</v>
      </c>
      <c r="G2977" s="450" t="s">
        <v>404</v>
      </c>
      <c r="H2977" s="450">
        <v>10</v>
      </c>
      <c r="I2977" s="450" t="s">
        <v>1180</v>
      </c>
      <c r="J2977" s="459">
        <v>65</v>
      </c>
      <c r="K2977" s="460">
        <v>650</v>
      </c>
      <c r="L2977" s="463" t="s">
        <v>47</v>
      </c>
      <c r="M2977" s="463"/>
      <c r="N2977" s="463"/>
      <c r="O2977" s="462"/>
    </row>
    <row r="2978" s="442" customFormat="1" hidden="1" customHeight="1" spans="1:15">
      <c r="A2978" s="448"/>
      <c r="B2978" s="448"/>
      <c r="C2978" s="448"/>
      <c r="D2978" s="448" t="s">
        <v>3075</v>
      </c>
      <c r="E2978" s="454"/>
      <c r="F2978" s="455"/>
      <c r="G2978" s="454"/>
      <c r="H2978" s="454"/>
      <c r="I2978" s="454"/>
      <c r="J2978" s="464"/>
      <c r="K2978" s="465">
        <f>SUM(K2979:K2987)</f>
        <v>1869476</v>
      </c>
      <c r="L2978" s="466"/>
      <c r="M2978" s="466"/>
      <c r="N2978" s="466"/>
      <c r="O2978" s="470"/>
    </row>
    <row r="2979" s="443" customFormat="1" hidden="1" customHeight="1" spans="1:15">
      <c r="A2979" s="446">
        <v>1</v>
      </c>
      <c r="B2979" s="446" t="s">
        <v>3076</v>
      </c>
      <c r="C2979" s="446" t="s">
        <v>57</v>
      </c>
      <c r="D2979" s="446" t="s">
        <v>3077</v>
      </c>
      <c r="E2979" s="450" t="s">
        <v>317</v>
      </c>
      <c r="F2979" s="449" t="s">
        <v>214</v>
      </c>
      <c r="G2979" s="450" t="s">
        <v>317</v>
      </c>
      <c r="H2979" s="450">
        <v>2</v>
      </c>
      <c r="I2979" s="450" t="s">
        <v>70</v>
      </c>
      <c r="J2979" s="460">
        <v>25899</v>
      </c>
      <c r="K2979" s="460">
        <v>51798</v>
      </c>
      <c r="L2979" s="463" t="s">
        <v>47</v>
      </c>
      <c r="M2979" s="463"/>
      <c r="N2979" s="463"/>
      <c r="O2979" s="471"/>
    </row>
    <row r="2980" s="443" customFormat="1" hidden="1" customHeight="1" spans="1:15">
      <c r="A2980" s="446">
        <v>2</v>
      </c>
      <c r="B2980" s="446" t="s">
        <v>3076</v>
      </c>
      <c r="C2980" s="446" t="s">
        <v>57</v>
      </c>
      <c r="D2980" s="446" t="s">
        <v>3077</v>
      </c>
      <c r="E2980" s="450" t="s">
        <v>68</v>
      </c>
      <c r="F2980" s="449" t="s">
        <v>69</v>
      </c>
      <c r="G2980" s="450" t="s">
        <v>68</v>
      </c>
      <c r="H2980" s="450">
        <v>10</v>
      </c>
      <c r="I2980" s="450" t="s">
        <v>70</v>
      </c>
      <c r="J2980" s="460">
        <v>8000</v>
      </c>
      <c r="K2980" s="460">
        <v>80000</v>
      </c>
      <c r="L2980" s="463" t="s">
        <v>47</v>
      </c>
      <c r="M2980" s="463"/>
      <c r="N2980" s="463"/>
      <c r="O2980" s="471"/>
    </row>
    <row r="2981" s="443" customFormat="1" hidden="1" customHeight="1" spans="1:15">
      <c r="A2981" s="446">
        <v>3</v>
      </c>
      <c r="B2981" s="446" t="s">
        <v>3076</v>
      </c>
      <c r="C2981" s="446" t="s">
        <v>57</v>
      </c>
      <c r="D2981" s="446" t="s">
        <v>3077</v>
      </c>
      <c r="E2981" s="450" t="s">
        <v>3078</v>
      </c>
      <c r="F2981" s="449" t="s">
        <v>3079</v>
      </c>
      <c r="G2981" s="450" t="s">
        <v>3078</v>
      </c>
      <c r="H2981" s="450">
        <v>2</v>
      </c>
      <c r="I2981" s="450" t="s">
        <v>70</v>
      </c>
      <c r="J2981" s="460">
        <v>5000</v>
      </c>
      <c r="K2981" s="460">
        <v>10000</v>
      </c>
      <c r="L2981" s="463" t="s">
        <v>47</v>
      </c>
      <c r="M2981" s="463"/>
      <c r="N2981" s="463"/>
      <c r="O2981" s="471"/>
    </row>
    <row r="2982" s="443" customFormat="1" hidden="1" customHeight="1" spans="1:15">
      <c r="A2982" s="446">
        <v>4</v>
      </c>
      <c r="B2982" s="446" t="s">
        <v>3076</v>
      </c>
      <c r="C2982" s="446" t="s">
        <v>57</v>
      </c>
      <c r="D2982" s="446" t="s">
        <v>3077</v>
      </c>
      <c r="E2982" s="450" t="s">
        <v>75</v>
      </c>
      <c r="F2982" s="449" t="s">
        <v>74</v>
      </c>
      <c r="G2982" s="450" t="s">
        <v>75</v>
      </c>
      <c r="H2982" s="450">
        <v>10</v>
      </c>
      <c r="I2982" s="450" t="s">
        <v>70</v>
      </c>
      <c r="J2982" s="460">
        <v>1489</v>
      </c>
      <c r="K2982" s="460">
        <v>14890</v>
      </c>
      <c r="L2982" s="463" t="s">
        <v>47</v>
      </c>
      <c r="M2982" s="463"/>
      <c r="N2982" s="463"/>
      <c r="O2982" s="471"/>
    </row>
    <row r="2983" s="443" customFormat="1" hidden="1" customHeight="1" spans="1:15">
      <c r="A2983" s="446">
        <v>5</v>
      </c>
      <c r="B2983" s="446" t="s">
        <v>3076</v>
      </c>
      <c r="C2983" s="446" t="s">
        <v>57</v>
      </c>
      <c r="D2983" s="446" t="s">
        <v>3077</v>
      </c>
      <c r="E2983" s="450" t="s">
        <v>76</v>
      </c>
      <c r="F2983" s="449" t="s">
        <v>77</v>
      </c>
      <c r="G2983" s="450" t="s">
        <v>76</v>
      </c>
      <c r="H2983" s="450">
        <v>2</v>
      </c>
      <c r="I2983" s="450" t="s">
        <v>70</v>
      </c>
      <c r="J2983" s="460">
        <v>5000</v>
      </c>
      <c r="K2983" s="460">
        <v>10000</v>
      </c>
      <c r="L2983" s="463" t="s">
        <v>47</v>
      </c>
      <c r="M2983" s="463"/>
      <c r="N2983" s="463"/>
      <c r="O2983" s="471"/>
    </row>
    <row r="2984" s="443" customFormat="1" hidden="1" customHeight="1" spans="1:15">
      <c r="A2984" s="446">
        <v>6</v>
      </c>
      <c r="B2984" s="446" t="s">
        <v>3076</v>
      </c>
      <c r="C2984" s="446" t="s">
        <v>57</v>
      </c>
      <c r="D2984" s="446" t="s">
        <v>3077</v>
      </c>
      <c r="E2984" s="450" t="s">
        <v>3080</v>
      </c>
      <c r="F2984" s="449" t="s">
        <v>3081</v>
      </c>
      <c r="G2984" s="450" t="s">
        <v>3080</v>
      </c>
      <c r="H2984" s="450">
        <v>1</v>
      </c>
      <c r="I2984" s="450" t="s">
        <v>70</v>
      </c>
      <c r="J2984" s="460">
        <v>12788</v>
      </c>
      <c r="K2984" s="460">
        <v>12788</v>
      </c>
      <c r="L2984" s="463" t="s">
        <v>47</v>
      </c>
      <c r="M2984" s="463"/>
      <c r="N2984" s="463"/>
      <c r="O2984" s="471"/>
    </row>
    <row r="2985" s="443" customFormat="1" hidden="1" customHeight="1" spans="1:15">
      <c r="A2985" s="446">
        <v>7</v>
      </c>
      <c r="B2985" s="446" t="s">
        <v>3076</v>
      </c>
      <c r="C2985" s="446" t="s">
        <v>57</v>
      </c>
      <c r="D2985" s="446" t="s">
        <v>3077</v>
      </c>
      <c r="E2985" s="450" t="s">
        <v>3082</v>
      </c>
      <c r="F2985" s="449" t="s">
        <v>103</v>
      </c>
      <c r="G2985" s="450" t="s">
        <v>3082</v>
      </c>
      <c r="H2985" s="450">
        <v>10</v>
      </c>
      <c r="I2985" s="450" t="s">
        <v>70</v>
      </c>
      <c r="J2985" s="460">
        <v>5000</v>
      </c>
      <c r="K2985" s="460">
        <v>50000</v>
      </c>
      <c r="L2985" s="463" t="s">
        <v>47</v>
      </c>
      <c r="M2985" s="463"/>
      <c r="N2985" s="463"/>
      <c r="O2985" s="471"/>
    </row>
    <row r="2986" s="443" customFormat="1" hidden="1" customHeight="1" spans="1:15">
      <c r="A2986" s="446">
        <v>8</v>
      </c>
      <c r="B2986" s="446" t="s">
        <v>3076</v>
      </c>
      <c r="C2986" s="446" t="s">
        <v>57</v>
      </c>
      <c r="D2986" s="446" t="s">
        <v>3077</v>
      </c>
      <c r="E2986" s="450" t="s">
        <v>269</v>
      </c>
      <c r="F2986" s="449" t="s">
        <v>268</v>
      </c>
      <c r="G2986" s="450" t="s">
        <v>269</v>
      </c>
      <c r="H2986" s="450">
        <v>1</v>
      </c>
      <c r="I2986" s="450" t="s">
        <v>70</v>
      </c>
      <c r="J2986" s="460">
        <v>40000</v>
      </c>
      <c r="K2986" s="460">
        <v>40000</v>
      </c>
      <c r="L2986" s="463" t="s">
        <v>136</v>
      </c>
      <c r="M2986" s="463"/>
      <c r="N2986" s="463"/>
      <c r="O2986" s="471" t="s">
        <v>3083</v>
      </c>
    </row>
    <row r="2987" s="443" customFormat="1" hidden="1" customHeight="1" spans="1:15">
      <c r="A2987" s="446">
        <v>9</v>
      </c>
      <c r="B2987" s="446" t="s">
        <v>3076</v>
      </c>
      <c r="C2987" s="446" t="s">
        <v>57</v>
      </c>
      <c r="D2987" s="446" t="s">
        <v>3077</v>
      </c>
      <c r="E2987" s="450" t="s">
        <v>3084</v>
      </c>
      <c r="F2987" s="449" t="s">
        <v>3085</v>
      </c>
      <c r="G2987" s="450" t="s">
        <v>3084</v>
      </c>
      <c r="H2987" s="450">
        <v>1</v>
      </c>
      <c r="I2987" s="450" t="s">
        <v>70</v>
      </c>
      <c r="J2987" s="460">
        <v>1600000</v>
      </c>
      <c r="K2987" s="460">
        <v>1600000</v>
      </c>
      <c r="L2987" s="463" t="s">
        <v>136</v>
      </c>
      <c r="M2987" s="463"/>
      <c r="N2987" s="463"/>
      <c r="O2987" s="471" t="s">
        <v>3083</v>
      </c>
    </row>
    <row r="2988" s="442" customFormat="1" hidden="1" customHeight="1" spans="1:15">
      <c r="A2988" s="448"/>
      <c r="B2988" s="448"/>
      <c r="C2988" s="448"/>
      <c r="D2988" s="448" t="s">
        <v>3086</v>
      </c>
      <c r="E2988" s="454"/>
      <c r="F2988" s="455"/>
      <c r="G2988" s="454"/>
      <c r="H2988" s="454"/>
      <c r="I2988" s="454"/>
      <c r="J2988" s="465"/>
      <c r="K2988" s="465">
        <f>SUM(K2989:K2999)</f>
        <v>13766000</v>
      </c>
      <c r="L2988" s="466"/>
      <c r="M2988" s="466"/>
      <c r="N2988" s="466"/>
      <c r="O2988" s="470"/>
    </row>
    <row r="2989" hidden="1" customHeight="1" spans="1:15">
      <c r="A2989" s="446">
        <v>1</v>
      </c>
      <c r="B2989" s="446" t="s">
        <v>3087</v>
      </c>
      <c r="C2989" s="446" t="s">
        <v>3088</v>
      </c>
      <c r="D2989" s="468" t="s">
        <v>3089</v>
      </c>
      <c r="E2989" s="469" t="s">
        <v>3090</v>
      </c>
      <c r="F2989" s="449" t="s">
        <v>3091</v>
      </c>
      <c r="G2989" s="450" t="s">
        <v>3092</v>
      </c>
      <c r="H2989" s="450">
        <v>1</v>
      </c>
      <c r="I2989" s="450" t="s">
        <v>3093</v>
      </c>
      <c r="J2989" s="472" t="s">
        <v>3094</v>
      </c>
      <c r="K2989" s="460">
        <v>200000</v>
      </c>
      <c r="L2989" s="463" t="s">
        <v>47</v>
      </c>
      <c r="M2989" s="463"/>
      <c r="N2989" s="463"/>
      <c r="O2989" s="462"/>
    </row>
    <row r="2990" hidden="1" customHeight="1" spans="1:15">
      <c r="A2990" s="446">
        <v>2</v>
      </c>
      <c r="B2990" s="446" t="s">
        <v>3087</v>
      </c>
      <c r="C2990" s="446" t="s">
        <v>3095</v>
      </c>
      <c r="D2990" s="468" t="s">
        <v>3096</v>
      </c>
      <c r="E2990" s="469" t="s">
        <v>3097</v>
      </c>
      <c r="F2990" s="449" t="s">
        <v>3098</v>
      </c>
      <c r="G2990" s="450" t="s">
        <v>3099</v>
      </c>
      <c r="H2990" s="450">
        <v>1</v>
      </c>
      <c r="I2990" s="450" t="s">
        <v>46</v>
      </c>
      <c r="J2990" s="459">
        <v>376000</v>
      </c>
      <c r="K2990" s="460">
        <v>376000</v>
      </c>
      <c r="L2990" s="463" t="s">
        <v>136</v>
      </c>
      <c r="M2990" s="463"/>
      <c r="N2990" s="463"/>
      <c r="O2990" s="462"/>
    </row>
    <row r="2991" hidden="1" customHeight="1" spans="1:15">
      <c r="A2991" s="446">
        <v>3</v>
      </c>
      <c r="B2991" s="446" t="s">
        <v>3087</v>
      </c>
      <c r="C2991" s="446" t="s">
        <v>3100</v>
      </c>
      <c r="D2991" s="468" t="s">
        <v>3101</v>
      </c>
      <c r="E2991" s="469" t="s">
        <v>3102</v>
      </c>
      <c r="F2991" s="449" t="s">
        <v>3103</v>
      </c>
      <c r="G2991" s="450" t="s">
        <v>3104</v>
      </c>
      <c r="H2991" s="450">
        <v>1</v>
      </c>
      <c r="I2991" s="450" t="s">
        <v>46</v>
      </c>
      <c r="J2991" s="459">
        <v>180000</v>
      </c>
      <c r="K2991" s="460">
        <v>180000</v>
      </c>
      <c r="L2991" s="463" t="s">
        <v>136</v>
      </c>
      <c r="M2991" s="463"/>
      <c r="N2991" s="463"/>
      <c r="O2991" s="462"/>
    </row>
    <row r="2992" hidden="1" customHeight="1" spans="1:15">
      <c r="A2992" s="446">
        <v>4</v>
      </c>
      <c r="B2992" s="446" t="s">
        <v>3087</v>
      </c>
      <c r="C2992" s="446" t="s">
        <v>3105</v>
      </c>
      <c r="D2992" s="468" t="s">
        <v>3106</v>
      </c>
      <c r="E2992" s="469" t="s">
        <v>3107</v>
      </c>
      <c r="F2992" s="449" t="s">
        <v>3108</v>
      </c>
      <c r="G2992" s="450" t="s">
        <v>3109</v>
      </c>
      <c r="H2992" s="450">
        <v>1</v>
      </c>
      <c r="I2992" s="450" t="s">
        <v>46</v>
      </c>
      <c r="J2992" s="459">
        <v>150000</v>
      </c>
      <c r="K2992" s="460">
        <v>150000</v>
      </c>
      <c r="L2992" s="463" t="s">
        <v>136</v>
      </c>
      <c r="M2992" s="463"/>
      <c r="N2992" s="463"/>
      <c r="O2992" s="462"/>
    </row>
    <row r="2993" hidden="1" customHeight="1" spans="1:15">
      <c r="A2993" s="446">
        <v>5</v>
      </c>
      <c r="B2993" s="446" t="s">
        <v>3087</v>
      </c>
      <c r="C2993" s="446" t="s">
        <v>3110</v>
      </c>
      <c r="D2993" s="468" t="s">
        <v>3111</v>
      </c>
      <c r="E2993" s="469" t="s">
        <v>3112</v>
      </c>
      <c r="F2993" s="449" t="s">
        <v>3113</v>
      </c>
      <c r="G2993" s="450" t="s">
        <v>3114</v>
      </c>
      <c r="H2993" s="450">
        <v>1</v>
      </c>
      <c r="I2993" s="450" t="s">
        <v>46</v>
      </c>
      <c r="J2993" s="459">
        <v>450000</v>
      </c>
      <c r="K2993" s="460">
        <v>450000</v>
      </c>
      <c r="L2993" s="463" t="s">
        <v>136</v>
      </c>
      <c r="M2993" s="463"/>
      <c r="N2993" s="463"/>
      <c r="O2993" s="462"/>
    </row>
    <row r="2994" hidden="1" customHeight="1" spans="1:15">
      <c r="A2994" s="446">
        <v>6</v>
      </c>
      <c r="B2994" s="446" t="s">
        <v>3087</v>
      </c>
      <c r="C2994" s="446" t="s">
        <v>57</v>
      </c>
      <c r="D2994" s="468" t="s">
        <v>3115</v>
      </c>
      <c r="E2994" s="469" t="s">
        <v>3116</v>
      </c>
      <c r="F2994" s="449" t="s">
        <v>3117</v>
      </c>
      <c r="G2994" s="450" t="s">
        <v>3118</v>
      </c>
      <c r="H2994" s="450">
        <v>1</v>
      </c>
      <c r="I2994" s="450" t="s">
        <v>46</v>
      </c>
      <c r="J2994" s="459">
        <v>5000000</v>
      </c>
      <c r="K2994" s="460">
        <v>5000000</v>
      </c>
      <c r="L2994" s="463" t="s">
        <v>136</v>
      </c>
      <c r="M2994" s="463"/>
      <c r="N2994" s="463"/>
      <c r="O2994" s="462"/>
    </row>
    <row r="2995" hidden="1" customHeight="1" spans="1:15">
      <c r="A2995" s="446">
        <v>7</v>
      </c>
      <c r="B2995" s="446" t="s">
        <v>3087</v>
      </c>
      <c r="C2995" s="446" t="s">
        <v>57</v>
      </c>
      <c r="D2995" s="468" t="s">
        <v>3119</v>
      </c>
      <c r="E2995" s="469" t="s">
        <v>3119</v>
      </c>
      <c r="F2995" s="449" t="s">
        <v>3117</v>
      </c>
      <c r="G2995" s="450" t="s">
        <v>3118</v>
      </c>
      <c r="H2995" s="450">
        <v>1</v>
      </c>
      <c r="I2995" s="450" t="s">
        <v>46</v>
      </c>
      <c r="J2995" s="459">
        <v>2000000</v>
      </c>
      <c r="K2995" s="460">
        <v>2000000</v>
      </c>
      <c r="L2995" s="463" t="s">
        <v>136</v>
      </c>
      <c r="M2995" s="463"/>
      <c r="N2995" s="463"/>
      <c r="O2995" s="462"/>
    </row>
    <row r="2996" hidden="1" customHeight="1" spans="1:15">
      <c r="A2996" s="446">
        <v>8</v>
      </c>
      <c r="B2996" s="446" t="s">
        <v>3087</v>
      </c>
      <c r="C2996" s="446" t="s">
        <v>3120</v>
      </c>
      <c r="D2996" s="468" t="s">
        <v>3121</v>
      </c>
      <c r="E2996" s="469" t="s">
        <v>3122</v>
      </c>
      <c r="F2996" s="449" t="s">
        <v>3123</v>
      </c>
      <c r="G2996" s="450" t="s">
        <v>45</v>
      </c>
      <c r="H2996" s="450">
        <v>1</v>
      </c>
      <c r="I2996" s="450" t="s">
        <v>46</v>
      </c>
      <c r="J2996" s="459">
        <v>980000</v>
      </c>
      <c r="K2996" s="460">
        <v>980000</v>
      </c>
      <c r="L2996" s="463" t="s">
        <v>136</v>
      </c>
      <c r="M2996" s="463"/>
      <c r="N2996" s="463"/>
      <c r="O2996" s="462"/>
    </row>
    <row r="2997" hidden="1" customHeight="1" spans="1:15">
      <c r="A2997" s="446">
        <v>9</v>
      </c>
      <c r="B2997" s="446" t="s">
        <v>3087</v>
      </c>
      <c r="C2997" s="446" t="s">
        <v>3124</v>
      </c>
      <c r="D2997" s="468" t="s">
        <v>3125</v>
      </c>
      <c r="E2997" s="469" t="s">
        <v>3126</v>
      </c>
      <c r="F2997" s="449" t="s">
        <v>3123</v>
      </c>
      <c r="G2997" s="450" t="s">
        <v>45</v>
      </c>
      <c r="H2997" s="450">
        <v>1</v>
      </c>
      <c r="I2997" s="450" t="s">
        <v>46</v>
      </c>
      <c r="J2997" s="459">
        <v>4000000</v>
      </c>
      <c r="K2997" s="460">
        <v>4000000</v>
      </c>
      <c r="L2997" s="463" t="s">
        <v>136</v>
      </c>
      <c r="M2997" s="463"/>
      <c r="N2997" s="463"/>
      <c r="O2997" s="462"/>
    </row>
    <row r="2998" customFormat="1" hidden="1" customHeight="1" spans="1:15">
      <c r="A2998" s="446">
        <v>10</v>
      </c>
      <c r="B2998" s="446" t="s">
        <v>3087</v>
      </c>
      <c r="C2998" s="446" t="s">
        <v>57</v>
      </c>
      <c r="D2998" s="468" t="s">
        <v>3127</v>
      </c>
      <c r="E2998" s="469" t="s">
        <v>3128</v>
      </c>
      <c r="F2998" s="449" t="s">
        <v>3129</v>
      </c>
      <c r="G2998" s="450" t="s">
        <v>3130</v>
      </c>
      <c r="H2998" s="450">
        <v>1</v>
      </c>
      <c r="I2998" s="450" t="s">
        <v>1334</v>
      </c>
      <c r="J2998" s="459">
        <v>180000</v>
      </c>
      <c r="K2998" s="460">
        <v>180000</v>
      </c>
      <c r="L2998" s="463"/>
      <c r="M2998" s="463"/>
      <c r="N2998" s="463"/>
      <c r="O2998" s="462"/>
    </row>
    <row r="2999" customFormat="1" hidden="1" customHeight="1" spans="1:15">
      <c r="A2999" s="446">
        <v>11</v>
      </c>
      <c r="B2999" s="446" t="s">
        <v>3087</v>
      </c>
      <c r="C2999" s="446" t="s">
        <v>57</v>
      </c>
      <c r="D2999" s="468" t="s">
        <v>3127</v>
      </c>
      <c r="E2999" s="469" t="s">
        <v>3131</v>
      </c>
      <c r="F2999" s="449" t="s">
        <v>3132</v>
      </c>
      <c r="G2999" s="450" t="s">
        <v>3133</v>
      </c>
      <c r="H2999" s="450">
        <v>1</v>
      </c>
      <c r="I2999" s="450" t="s">
        <v>1334</v>
      </c>
      <c r="J2999" s="459">
        <v>250000</v>
      </c>
      <c r="K2999" s="460">
        <v>250000</v>
      </c>
      <c r="L2999" s="463"/>
      <c r="M2999" s="463"/>
      <c r="N2999" s="463"/>
      <c r="O2999" s="462"/>
    </row>
    <row r="3000" s="442" customFormat="1" hidden="1" customHeight="1" spans="1:15">
      <c r="A3000" s="448"/>
      <c r="B3000" s="448"/>
      <c r="C3000" s="448"/>
      <c r="D3000" s="448" t="s">
        <v>3134</v>
      </c>
      <c r="E3000" s="454"/>
      <c r="F3000" s="455"/>
      <c r="G3000" s="454"/>
      <c r="H3000" s="454"/>
      <c r="I3000" s="454"/>
      <c r="J3000" s="465"/>
      <c r="K3000" s="465">
        <f>SUM(K3001:K3017)</f>
        <v>2114140</v>
      </c>
      <c r="L3000" s="466"/>
      <c r="M3000" s="466"/>
      <c r="N3000" s="466"/>
      <c r="O3000" s="470"/>
    </row>
    <row r="3001" hidden="1" customHeight="1" spans="1:15">
      <c r="A3001" s="446">
        <v>1</v>
      </c>
      <c r="B3001" s="446" t="s">
        <v>3135</v>
      </c>
      <c r="C3001" s="446" t="s">
        <v>3136</v>
      </c>
      <c r="D3001" s="446" t="s">
        <v>3137</v>
      </c>
      <c r="E3001" s="450" t="s">
        <v>3138</v>
      </c>
      <c r="F3001" s="449" t="s">
        <v>3139</v>
      </c>
      <c r="G3001" s="450" t="s">
        <v>3140</v>
      </c>
      <c r="H3001" s="450">
        <v>23000</v>
      </c>
      <c r="I3001" s="450" t="s">
        <v>810</v>
      </c>
      <c r="J3001" s="460">
        <v>13.5</v>
      </c>
      <c r="K3001" s="460">
        <v>310500</v>
      </c>
      <c r="L3001" s="463" t="s">
        <v>47</v>
      </c>
      <c r="M3001" s="463"/>
      <c r="N3001" s="463"/>
      <c r="O3001" s="462"/>
    </row>
    <row r="3002" hidden="1" customHeight="1" spans="1:15">
      <c r="A3002" s="446">
        <v>2</v>
      </c>
      <c r="B3002" s="446" t="s">
        <v>3135</v>
      </c>
      <c r="C3002" s="446" t="s">
        <v>3136</v>
      </c>
      <c r="D3002" s="446" t="s">
        <v>3137</v>
      </c>
      <c r="E3002" s="450" t="s">
        <v>3141</v>
      </c>
      <c r="F3002" s="449" t="s">
        <v>3139</v>
      </c>
      <c r="G3002" s="450" t="s">
        <v>3140</v>
      </c>
      <c r="H3002" s="450">
        <v>3800</v>
      </c>
      <c r="I3002" s="450" t="s">
        <v>810</v>
      </c>
      <c r="J3002" s="460">
        <v>80</v>
      </c>
      <c r="K3002" s="460">
        <v>304000</v>
      </c>
      <c r="L3002" s="463" t="s">
        <v>47</v>
      </c>
      <c r="M3002" s="463"/>
      <c r="N3002" s="463"/>
      <c r="O3002" s="462"/>
    </row>
    <row r="3003" hidden="1" customHeight="1" spans="1:15">
      <c r="A3003" s="446">
        <v>3</v>
      </c>
      <c r="B3003" s="446" t="s">
        <v>3135</v>
      </c>
      <c r="C3003" s="446" t="s">
        <v>3142</v>
      </c>
      <c r="D3003" s="446" t="s">
        <v>3143</v>
      </c>
      <c r="E3003" s="450" t="s">
        <v>3144</v>
      </c>
      <c r="F3003" s="449" t="s">
        <v>3145</v>
      </c>
      <c r="G3003" s="450" t="s">
        <v>3146</v>
      </c>
      <c r="H3003" s="450">
        <v>22.8</v>
      </c>
      <c r="I3003" s="450" t="s">
        <v>2407</v>
      </c>
      <c r="J3003" s="460">
        <v>2500</v>
      </c>
      <c r="K3003" s="460">
        <v>57000</v>
      </c>
      <c r="L3003" s="463" t="s">
        <v>47</v>
      </c>
      <c r="M3003" s="463"/>
      <c r="N3003" s="463"/>
      <c r="O3003" s="462"/>
    </row>
    <row r="3004" hidden="1" customHeight="1" spans="1:15">
      <c r="A3004" s="446">
        <v>4</v>
      </c>
      <c r="B3004" s="446" t="s">
        <v>3135</v>
      </c>
      <c r="C3004" s="446" t="s">
        <v>3147</v>
      </c>
      <c r="D3004" s="446" t="s">
        <v>3148</v>
      </c>
      <c r="E3004" s="450" t="s">
        <v>3149</v>
      </c>
      <c r="F3004" s="449" t="s">
        <v>3150</v>
      </c>
      <c r="G3004" s="450" t="s">
        <v>3149</v>
      </c>
      <c r="H3004" s="450">
        <v>15</v>
      </c>
      <c r="I3004" s="450" t="s">
        <v>2407</v>
      </c>
      <c r="J3004" s="460">
        <v>8000</v>
      </c>
      <c r="K3004" s="460">
        <v>120000</v>
      </c>
      <c r="L3004" s="463" t="s">
        <v>47</v>
      </c>
      <c r="M3004" s="463"/>
      <c r="N3004" s="463"/>
      <c r="O3004" s="462"/>
    </row>
    <row r="3005" hidden="1" customHeight="1" spans="1:15">
      <c r="A3005" s="446">
        <v>5</v>
      </c>
      <c r="B3005" s="446" t="s">
        <v>3135</v>
      </c>
      <c r="C3005" s="446" t="s">
        <v>3147</v>
      </c>
      <c r="D3005" s="446" t="s">
        <v>3148</v>
      </c>
      <c r="E3005" s="450" t="s">
        <v>3151</v>
      </c>
      <c r="F3005" s="449" t="s">
        <v>3152</v>
      </c>
      <c r="G3005" s="450" t="s">
        <v>3153</v>
      </c>
      <c r="H3005" s="450">
        <v>35</v>
      </c>
      <c r="I3005" s="450" t="s">
        <v>2407</v>
      </c>
      <c r="J3005" s="460">
        <v>3200</v>
      </c>
      <c r="K3005" s="460">
        <v>112000</v>
      </c>
      <c r="L3005" s="463" t="s">
        <v>47</v>
      </c>
      <c r="M3005" s="463"/>
      <c r="N3005" s="463"/>
      <c r="O3005" s="462"/>
    </row>
    <row r="3006" hidden="1" customHeight="1" spans="1:15">
      <c r="A3006" s="446">
        <v>6</v>
      </c>
      <c r="B3006" s="446" t="s">
        <v>3135</v>
      </c>
      <c r="C3006" s="446" t="s">
        <v>57</v>
      </c>
      <c r="D3006" s="446" t="s">
        <v>3154</v>
      </c>
      <c r="E3006" s="450" t="s">
        <v>3154</v>
      </c>
      <c r="F3006" s="449" t="s">
        <v>3155</v>
      </c>
      <c r="G3006" s="450" t="s">
        <v>3156</v>
      </c>
      <c r="H3006" s="450">
        <v>1</v>
      </c>
      <c r="I3006" s="450" t="s">
        <v>46</v>
      </c>
      <c r="J3006" s="460">
        <v>500000</v>
      </c>
      <c r="K3006" s="460">
        <v>500000</v>
      </c>
      <c r="L3006" s="463" t="s">
        <v>47</v>
      </c>
      <c r="M3006" s="463"/>
      <c r="N3006" s="463"/>
      <c r="O3006" s="462"/>
    </row>
    <row r="3007" hidden="1" customHeight="1" spans="1:15">
      <c r="A3007" s="446">
        <v>7</v>
      </c>
      <c r="B3007" s="446" t="s">
        <v>3135</v>
      </c>
      <c r="C3007" s="446" t="s">
        <v>57</v>
      </c>
      <c r="D3007" s="446" t="s">
        <v>3157</v>
      </c>
      <c r="E3007" s="450" t="s">
        <v>3157</v>
      </c>
      <c r="F3007" s="449" t="s">
        <v>3155</v>
      </c>
      <c r="G3007" s="450" t="s">
        <v>3156</v>
      </c>
      <c r="H3007" s="450">
        <v>1</v>
      </c>
      <c r="I3007" s="450" t="s">
        <v>231</v>
      </c>
      <c r="J3007" s="460">
        <v>160000</v>
      </c>
      <c r="K3007" s="460">
        <v>160000</v>
      </c>
      <c r="L3007" s="463" t="s">
        <v>47</v>
      </c>
      <c r="M3007" s="463"/>
      <c r="N3007" s="463"/>
      <c r="O3007" s="462"/>
    </row>
    <row r="3008" hidden="1" customHeight="1" spans="1:15">
      <c r="A3008" s="446">
        <v>8</v>
      </c>
      <c r="B3008" s="446" t="s">
        <v>3135</v>
      </c>
      <c r="C3008" s="446" t="s">
        <v>57</v>
      </c>
      <c r="D3008" s="446" t="s">
        <v>3158</v>
      </c>
      <c r="E3008" s="450" t="s">
        <v>3158</v>
      </c>
      <c r="F3008" s="449" t="s">
        <v>3155</v>
      </c>
      <c r="G3008" s="450" t="s">
        <v>3156</v>
      </c>
      <c r="H3008" s="450">
        <v>1</v>
      </c>
      <c r="I3008" s="450" t="s">
        <v>231</v>
      </c>
      <c r="J3008" s="460">
        <v>120000</v>
      </c>
      <c r="K3008" s="460">
        <v>120000</v>
      </c>
      <c r="L3008" s="463" t="s">
        <v>47</v>
      </c>
      <c r="M3008" s="463"/>
      <c r="N3008" s="463"/>
      <c r="O3008" s="462"/>
    </row>
    <row r="3009" hidden="1" customHeight="1" spans="1:15">
      <c r="A3009" s="446">
        <v>9</v>
      </c>
      <c r="B3009" s="446" t="s">
        <v>3135</v>
      </c>
      <c r="C3009" s="446" t="s">
        <v>57</v>
      </c>
      <c r="D3009" s="446" t="s">
        <v>3159</v>
      </c>
      <c r="E3009" s="450" t="s">
        <v>3159</v>
      </c>
      <c r="F3009" s="449" t="s">
        <v>3155</v>
      </c>
      <c r="G3009" s="450" t="s">
        <v>3156</v>
      </c>
      <c r="H3009" s="450">
        <v>1</v>
      </c>
      <c r="I3009" s="450" t="s">
        <v>231</v>
      </c>
      <c r="J3009" s="460">
        <v>120000</v>
      </c>
      <c r="K3009" s="460">
        <v>120000</v>
      </c>
      <c r="L3009" s="463" t="s">
        <v>47</v>
      </c>
      <c r="M3009" s="463"/>
      <c r="N3009" s="463"/>
      <c r="O3009" s="462"/>
    </row>
    <row r="3010" hidden="1" customHeight="1" spans="1:15">
      <c r="A3010" s="446">
        <v>10</v>
      </c>
      <c r="B3010" s="446" t="s">
        <v>3135</v>
      </c>
      <c r="C3010" s="446" t="s">
        <v>57</v>
      </c>
      <c r="D3010" s="446" t="s">
        <v>3160</v>
      </c>
      <c r="E3010" s="450" t="s">
        <v>3161</v>
      </c>
      <c r="F3010" s="449" t="s">
        <v>3162</v>
      </c>
      <c r="G3010" s="450" t="s">
        <v>3163</v>
      </c>
      <c r="H3010" s="450">
        <v>1</v>
      </c>
      <c r="I3010" s="450" t="s">
        <v>70</v>
      </c>
      <c r="J3010" s="460">
        <v>145000</v>
      </c>
      <c r="K3010" s="460">
        <v>145000</v>
      </c>
      <c r="L3010" s="463" t="s">
        <v>47</v>
      </c>
      <c r="M3010" s="463"/>
      <c r="N3010" s="463"/>
      <c r="O3010" s="462"/>
    </row>
    <row r="3011" hidden="1" customHeight="1" spans="1:15">
      <c r="A3011" s="446">
        <v>11</v>
      </c>
      <c r="B3011" s="446" t="s">
        <v>3135</v>
      </c>
      <c r="C3011" s="446" t="s">
        <v>57</v>
      </c>
      <c r="D3011" s="446" t="s">
        <v>3164</v>
      </c>
      <c r="E3011" s="450" t="s">
        <v>3165</v>
      </c>
      <c r="F3011" s="449" t="s">
        <v>3162</v>
      </c>
      <c r="G3011" s="450" t="s">
        <v>3166</v>
      </c>
      <c r="H3011" s="450">
        <v>1</v>
      </c>
      <c r="I3011" s="450" t="s">
        <v>70</v>
      </c>
      <c r="J3011" s="460">
        <v>128160</v>
      </c>
      <c r="K3011" s="460">
        <v>128160</v>
      </c>
      <c r="L3011" s="463" t="s">
        <v>47</v>
      </c>
      <c r="M3011" s="463"/>
      <c r="N3011" s="463"/>
      <c r="O3011" s="462"/>
    </row>
    <row r="3012" hidden="1" customHeight="1" spans="1:15">
      <c r="A3012" s="446">
        <v>12</v>
      </c>
      <c r="B3012" s="446" t="s">
        <v>3135</v>
      </c>
      <c r="C3012" s="446" t="s">
        <v>57</v>
      </c>
      <c r="D3012" s="446" t="s">
        <v>3167</v>
      </c>
      <c r="E3012" s="450" t="s">
        <v>3168</v>
      </c>
      <c r="F3012" s="449" t="s">
        <v>3169</v>
      </c>
      <c r="G3012" s="450" t="s">
        <v>3170</v>
      </c>
      <c r="H3012" s="450">
        <v>4</v>
      </c>
      <c r="I3012" s="450" t="s">
        <v>711</v>
      </c>
      <c r="J3012" s="460">
        <v>200</v>
      </c>
      <c r="K3012" s="460">
        <v>800</v>
      </c>
      <c r="L3012" s="463" t="s">
        <v>47</v>
      </c>
      <c r="M3012" s="463"/>
      <c r="N3012" s="463"/>
      <c r="O3012" s="462"/>
    </row>
    <row r="3013" hidden="1" customHeight="1" spans="1:15">
      <c r="A3013" s="446">
        <v>13</v>
      </c>
      <c r="B3013" s="446" t="s">
        <v>3135</v>
      </c>
      <c r="C3013" s="446" t="s">
        <v>57</v>
      </c>
      <c r="D3013" s="446" t="s">
        <v>3167</v>
      </c>
      <c r="E3013" s="450" t="s">
        <v>3171</v>
      </c>
      <c r="F3013" s="449" t="s">
        <v>251</v>
      </c>
      <c r="G3013" s="450" t="s">
        <v>250</v>
      </c>
      <c r="H3013" s="450">
        <v>1</v>
      </c>
      <c r="I3013" s="450" t="s">
        <v>70</v>
      </c>
      <c r="J3013" s="460">
        <v>5260</v>
      </c>
      <c r="K3013" s="460">
        <v>5260</v>
      </c>
      <c r="L3013" s="463" t="s">
        <v>47</v>
      </c>
      <c r="M3013" s="463"/>
      <c r="N3013" s="463"/>
      <c r="O3013" s="462"/>
    </row>
    <row r="3014" hidden="1" customHeight="1" spans="1:15">
      <c r="A3014" s="446">
        <v>14</v>
      </c>
      <c r="B3014" s="446" t="s">
        <v>3135</v>
      </c>
      <c r="C3014" s="446" t="s">
        <v>57</v>
      </c>
      <c r="D3014" s="446" t="s">
        <v>3167</v>
      </c>
      <c r="E3014" s="450" t="s">
        <v>3172</v>
      </c>
      <c r="F3014" s="449" t="s">
        <v>92</v>
      </c>
      <c r="G3014" s="450" t="s">
        <v>3173</v>
      </c>
      <c r="H3014" s="450">
        <v>1</v>
      </c>
      <c r="I3014" s="450" t="s">
        <v>70</v>
      </c>
      <c r="J3014" s="460">
        <v>10839</v>
      </c>
      <c r="K3014" s="460">
        <v>10839</v>
      </c>
      <c r="L3014" s="463" t="s">
        <v>47</v>
      </c>
      <c r="M3014" s="463"/>
      <c r="N3014" s="463"/>
      <c r="O3014" s="462"/>
    </row>
    <row r="3015" hidden="1" customHeight="1" spans="1:15">
      <c r="A3015" s="446">
        <v>15</v>
      </c>
      <c r="B3015" s="446" t="s">
        <v>3135</v>
      </c>
      <c r="C3015" s="446" t="s">
        <v>57</v>
      </c>
      <c r="D3015" s="446" t="s">
        <v>3167</v>
      </c>
      <c r="E3015" s="450" t="s">
        <v>3174</v>
      </c>
      <c r="F3015" s="449" t="s">
        <v>80</v>
      </c>
      <c r="G3015" s="450" t="s">
        <v>79</v>
      </c>
      <c r="H3015" s="450">
        <v>1</v>
      </c>
      <c r="I3015" s="450" t="s">
        <v>70</v>
      </c>
      <c r="J3015" s="460">
        <v>2443</v>
      </c>
      <c r="K3015" s="460">
        <v>2443</v>
      </c>
      <c r="L3015" s="463" t="s">
        <v>47</v>
      </c>
      <c r="M3015" s="463"/>
      <c r="N3015" s="463"/>
      <c r="O3015" s="462"/>
    </row>
    <row r="3016" hidden="1" customHeight="1" spans="1:15">
      <c r="A3016" s="446">
        <v>16</v>
      </c>
      <c r="B3016" s="446" t="s">
        <v>3135</v>
      </c>
      <c r="C3016" s="446" t="s">
        <v>57</v>
      </c>
      <c r="D3016" s="446" t="s">
        <v>3167</v>
      </c>
      <c r="E3016" s="450" t="s">
        <v>3175</v>
      </c>
      <c r="F3016" s="449" t="s">
        <v>3176</v>
      </c>
      <c r="G3016" s="450" t="s">
        <v>75</v>
      </c>
      <c r="H3016" s="450">
        <v>2</v>
      </c>
      <c r="I3016" s="450" t="s">
        <v>70</v>
      </c>
      <c r="J3016" s="460">
        <v>1069</v>
      </c>
      <c r="K3016" s="460">
        <v>2138</v>
      </c>
      <c r="L3016" s="463" t="s">
        <v>47</v>
      </c>
      <c r="M3016" s="463"/>
      <c r="N3016" s="463"/>
      <c r="O3016" s="462"/>
    </row>
    <row r="3017" hidden="1" customHeight="1" spans="1:15">
      <c r="A3017" s="446">
        <v>17</v>
      </c>
      <c r="B3017" s="446" t="s">
        <v>3135</v>
      </c>
      <c r="C3017" s="446" t="s">
        <v>57</v>
      </c>
      <c r="D3017" s="446" t="s">
        <v>3167</v>
      </c>
      <c r="E3017" s="450" t="s">
        <v>3177</v>
      </c>
      <c r="F3017" s="449" t="s">
        <v>3178</v>
      </c>
      <c r="G3017" s="450" t="s">
        <v>3179</v>
      </c>
      <c r="H3017" s="450">
        <v>1</v>
      </c>
      <c r="I3017" s="450" t="s">
        <v>70</v>
      </c>
      <c r="J3017" s="460">
        <v>16000</v>
      </c>
      <c r="K3017" s="460">
        <v>16000</v>
      </c>
      <c r="L3017" s="463" t="s">
        <v>47</v>
      </c>
      <c r="M3017" s="463"/>
      <c r="N3017" s="463"/>
      <c r="O3017" s="462"/>
    </row>
    <row r="3018" s="139" customFormat="1" hidden="1" customHeight="1" spans="1:15">
      <c r="A3018" s="448"/>
      <c r="B3018" s="448"/>
      <c r="C3018" s="448"/>
      <c r="D3018" s="448" t="s">
        <v>3180</v>
      </c>
      <c r="E3018" s="454"/>
      <c r="F3018" s="455"/>
      <c r="G3018" s="454"/>
      <c r="H3018" s="454"/>
      <c r="I3018" s="454"/>
      <c r="J3018" s="465"/>
      <c r="K3018" s="465">
        <f>SUM(K3019:K3024)</f>
        <v>2284000</v>
      </c>
      <c r="L3018" s="466"/>
      <c r="M3018" s="466"/>
      <c r="N3018" s="466"/>
      <c r="O3018" s="181"/>
    </row>
    <row r="3019" hidden="1" customHeight="1" spans="1:15">
      <c r="A3019" s="446">
        <v>1</v>
      </c>
      <c r="B3019" s="446" t="s">
        <v>3181</v>
      </c>
      <c r="C3019" s="446" t="s">
        <v>3182</v>
      </c>
      <c r="D3019" s="446" t="s">
        <v>3183</v>
      </c>
      <c r="E3019" s="450" t="s">
        <v>3184</v>
      </c>
      <c r="F3019" s="449" t="s">
        <v>3185</v>
      </c>
      <c r="G3019" s="450" t="s">
        <v>3186</v>
      </c>
      <c r="H3019" s="450">
        <v>1</v>
      </c>
      <c r="I3019" s="450" t="s">
        <v>135</v>
      </c>
      <c r="J3019" s="460">
        <v>6000</v>
      </c>
      <c r="K3019" s="460">
        <v>6000</v>
      </c>
      <c r="L3019" s="463" t="s">
        <v>136</v>
      </c>
      <c r="M3019" s="463"/>
      <c r="N3019" s="463"/>
      <c r="O3019" s="462"/>
    </row>
    <row r="3020" hidden="1" customHeight="1" spans="1:15">
      <c r="A3020" s="446">
        <v>2</v>
      </c>
      <c r="B3020" s="446" t="s">
        <v>3181</v>
      </c>
      <c r="C3020" s="446" t="s">
        <v>3187</v>
      </c>
      <c r="D3020" s="446" t="s">
        <v>3188</v>
      </c>
      <c r="E3020" s="450" t="s">
        <v>3189</v>
      </c>
      <c r="F3020" s="449" t="s">
        <v>3190</v>
      </c>
      <c r="G3020" s="450" t="s">
        <v>3191</v>
      </c>
      <c r="H3020" s="450">
        <v>1</v>
      </c>
      <c r="I3020" s="450" t="s">
        <v>135</v>
      </c>
      <c r="J3020" s="460">
        <v>78000</v>
      </c>
      <c r="K3020" s="460">
        <v>78000</v>
      </c>
      <c r="L3020" s="463" t="s">
        <v>47</v>
      </c>
      <c r="M3020" s="463"/>
      <c r="N3020" s="463"/>
      <c r="O3020" s="462"/>
    </row>
    <row r="3021" hidden="1" customHeight="1" spans="1:15">
      <c r="A3021" s="446">
        <v>3</v>
      </c>
      <c r="B3021" s="446" t="s">
        <v>3181</v>
      </c>
      <c r="C3021" s="446" t="s">
        <v>3192</v>
      </c>
      <c r="D3021" s="446" t="s">
        <v>3193</v>
      </c>
      <c r="E3021" s="450" t="s">
        <v>3194</v>
      </c>
      <c r="F3021" s="449" t="s">
        <v>3195</v>
      </c>
      <c r="G3021" s="450" t="s">
        <v>3196</v>
      </c>
      <c r="H3021" s="450">
        <v>1</v>
      </c>
      <c r="I3021" s="450" t="s">
        <v>135</v>
      </c>
      <c r="J3021" s="460">
        <v>1800000</v>
      </c>
      <c r="K3021" s="460">
        <v>1800000</v>
      </c>
      <c r="L3021" s="463" t="s">
        <v>47</v>
      </c>
      <c r="M3021" s="463"/>
      <c r="N3021" s="463"/>
      <c r="O3021" s="462"/>
    </row>
    <row r="3022" hidden="1" customHeight="1" spans="1:15">
      <c r="A3022" s="446">
        <v>4</v>
      </c>
      <c r="B3022" s="446" t="s">
        <v>3181</v>
      </c>
      <c r="C3022" s="446" t="s">
        <v>3192</v>
      </c>
      <c r="D3022" s="446" t="s">
        <v>3193</v>
      </c>
      <c r="E3022" s="450" t="s">
        <v>3197</v>
      </c>
      <c r="F3022" s="449" t="s">
        <v>3198</v>
      </c>
      <c r="G3022" s="450" t="s">
        <v>3199</v>
      </c>
      <c r="H3022" s="450">
        <v>1</v>
      </c>
      <c r="I3022" s="450" t="s">
        <v>135</v>
      </c>
      <c r="J3022" s="460">
        <v>200000</v>
      </c>
      <c r="K3022" s="460">
        <v>200000</v>
      </c>
      <c r="L3022" s="463" t="s">
        <v>136</v>
      </c>
      <c r="M3022" s="463"/>
      <c r="N3022" s="463"/>
      <c r="O3022" s="462"/>
    </row>
    <row r="3023" hidden="1" customHeight="1" spans="1:15">
      <c r="A3023" s="446">
        <v>5</v>
      </c>
      <c r="B3023" s="446" t="s">
        <v>3181</v>
      </c>
      <c r="C3023" s="446" t="s">
        <v>3192</v>
      </c>
      <c r="D3023" s="446" t="s">
        <v>3193</v>
      </c>
      <c r="E3023" s="450" t="s">
        <v>3200</v>
      </c>
      <c r="F3023" s="449" t="s">
        <v>3201</v>
      </c>
      <c r="G3023" s="450" t="s">
        <v>3202</v>
      </c>
      <c r="H3023" s="450">
        <v>1</v>
      </c>
      <c r="I3023" s="450" t="s">
        <v>135</v>
      </c>
      <c r="J3023" s="460">
        <v>150000</v>
      </c>
      <c r="K3023" s="460">
        <v>150000</v>
      </c>
      <c r="L3023" s="463" t="s">
        <v>136</v>
      </c>
      <c r="M3023" s="463"/>
      <c r="N3023" s="463"/>
      <c r="O3023" s="462"/>
    </row>
    <row r="3024" hidden="1" customHeight="1" spans="1:15">
      <c r="A3024" s="446">
        <v>6</v>
      </c>
      <c r="B3024" s="446" t="s">
        <v>3181</v>
      </c>
      <c r="C3024" s="446" t="s">
        <v>3192</v>
      </c>
      <c r="D3024" s="446" t="s">
        <v>3193</v>
      </c>
      <c r="E3024" s="450" t="s">
        <v>3203</v>
      </c>
      <c r="F3024" s="449" t="s">
        <v>3204</v>
      </c>
      <c r="G3024" s="450" t="s">
        <v>3205</v>
      </c>
      <c r="H3024" s="450">
        <v>1</v>
      </c>
      <c r="I3024" s="450" t="s">
        <v>135</v>
      </c>
      <c r="J3024" s="460">
        <v>50000</v>
      </c>
      <c r="K3024" s="460">
        <v>50000</v>
      </c>
      <c r="L3024" s="463" t="s">
        <v>136</v>
      </c>
      <c r="M3024" s="463"/>
      <c r="N3024" s="463"/>
      <c r="O3024" s="462"/>
    </row>
    <row r="3026" customHeight="1" spans="11:11">
      <c r="K3026" s="445">
        <f>K89+K87</f>
        <v>633000</v>
      </c>
    </row>
    <row r="3027" customHeight="1" spans="11:11">
      <c r="K3027" s="445">
        <f>K3026/50</f>
        <v>12660</v>
      </c>
    </row>
  </sheetData>
  <protectedRanges>
    <protectedRange sqref="C178" name="区域1_23_1_1"/>
    <protectedRange sqref="B178 B301 B319 B450 B338 B356 B374 B392 B413 B430 B469" name="区域1_22_1_1"/>
    <protectedRange sqref="B192" name="区域1_22_7_1"/>
  </protectedRanges>
  <autoFilter ref="A1:O3024">
    <filterColumn colId="1">
      <customFilters>
        <customFilter operator="equal" val="学生工作处"/>
      </customFilters>
    </filterColumn>
    <extLst/>
  </autoFilter>
  <dataValidations count="1">
    <dataValidation type="list" allowBlank="1" showInputMessage="1" showErrorMessage="1" sqref="L4:N11 L69:N70">
      <formula1>"集中采购,分散采购"</formula1>
    </dataValidation>
  </dataValidations>
  <pageMargins left="0.75" right="0.75" top="1" bottom="1" header="0.5" footer="0.5"/>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8"/>
  <sheetViews>
    <sheetView workbookViewId="0">
      <pane ySplit="1" topLeftCell="A15" activePane="bottomLeft" state="frozen"/>
      <selection/>
      <selection pane="bottomLeft" activeCell="B49" sqref="B49"/>
    </sheetView>
  </sheetViews>
  <sheetFormatPr defaultColWidth="9" defaultRowHeight="23" customHeight="1" outlineLevelCol="2"/>
  <cols>
    <col min="1" max="1" width="20.3833333333333" style="431" customWidth="1"/>
    <col min="2" max="2" width="47.1333333333333" style="431" customWidth="1"/>
    <col min="3" max="3" width="13.5" style="432" customWidth="1"/>
    <col min="4" max="4" width="19.1333333333333" style="431" customWidth="1"/>
    <col min="5" max="16384" width="9" style="431"/>
  </cols>
  <sheetData>
    <row r="1" customHeight="1" spans="1:3">
      <c r="A1" s="433" t="s">
        <v>3206</v>
      </c>
      <c r="B1" s="434" t="s">
        <v>3207</v>
      </c>
      <c r="C1" s="119"/>
    </row>
    <row r="2" customHeight="1" spans="1:3">
      <c r="A2" s="435" t="s">
        <v>3208</v>
      </c>
      <c r="B2" s="397"/>
      <c r="C2" s="119"/>
    </row>
    <row r="3" customHeight="1" spans="1:3">
      <c r="A3" s="175" t="s">
        <v>3209</v>
      </c>
      <c r="B3" s="436" t="s">
        <v>3210</v>
      </c>
      <c r="C3" s="119" t="s">
        <v>3211</v>
      </c>
    </row>
    <row r="4" customHeight="1" spans="1:3">
      <c r="A4" s="175" t="s">
        <v>3209</v>
      </c>
      <c r="B4" s="436" t="s">
        <v>3212</v>
      </c>
      <c r="C4" s="119" t="s">
        <v>3211</v>
      </c>
    </row>
    <row r="5" customHeight="1" spans="1:3">
      <c r="A5" s="175" t="s">
        <v>3209</v>
      </c>
      <c r="B5" s="436" t="s">
        <v>3213</v>
      </c>
      <c r="C5" s="119" t="s">
        <v>3211</v>
      </c>
    </row>
    <row r="6" customHeight="1" spans="1:3">
      <c r="A6" s="175" t="s">
        <v>3209</v>
      </c>
      <c r="B6" s="436" t="s">
        <v>3214</v>
      </c>
      <c r="C6" s="119" t="s">
        <v>3211</v>
      </c>
    </row>
    <row r="7" customHeight="1" spans="1:3">
      <c r="A7" s="320" t="s">
        <v>3209</v>
      </c>
      <c r="B7" s="436" t="s">
        <v>40</v>
      </c>
      <c r="C7" s="119" t="s">
        <v>3211</v>
      </c>
    </row>
    <row r="8" customHeight="1" spans="1:3">
      <c r="A8" s="175" t="s">
        <v>3209</v>
      </c>
      <c r="B8" s="436" t="s">
        <v>3215</v>
      </c>
      <c r="C8" s="119" t="s">
        <v>3211</v>
      </c>
    </row>
    <row r="9" customHeight="1" spans="1:3">
      <c r="A9" s="175" t="s">
        <v>3209</v>
      </c>
      <c r="B9" s="436" t="s">
        <v>3216</v>
      </c>
      <c r="C9" s="119" t="s">
        <v>3211</v>
      </c>
    </row>
    <row r="10" customHeight="1" spans="1:3">
      <c r="A10" s="175" t="s">
        <v>3209</v>
      </c>
      <c r="B10" s="436" t="s">
        <v>3217</v>
      </c>
      <c r="C10" s="119" t="s">
        <v>3211</v>
      </c>
    </row>
    <row r="11" customHeight="1" spans="1:3">
      <c r="A11" s="175" t="s">
        <v>3209</v>
      </c>
      <c r="B11" s="436" t="s">
        <v>3218</v>
      </c>
      <c r="C11" s="119" t="s">
        <v>3211</v>
      </c>
    </row>
    <row r="12" customHeight="1" spans="1:3">
      <c r="A12" s="175" t="s">
        <v>3209</v>
      </c>
      <c r="B12" s="436" t="s">
        <v>3219</v>
      </c>
      <c r="C12" s="119" t="s">
        <v>3211</v>
      </c>
    </row>
    <row r="13" customHeight="1" spans="1:3">
      <c r="A13" s="175" t="s">
        <v>3209</v>
      </c>
      <c r="B13" s="436" t="s">
        <v>3220</v>
      </c>
      <c r="C13" s="119" t="s">
        <v>3211</v>
      </c>
    </row>
    <row r="14" customHeight="1" spans="1:3">
      <c r="A14" s="175" t="s">
        <v>3209</v>
      </c>
      <c r="B14" s="436" t="s">
        <v>3221</v>
      </c>
      <c r="C14" s="119" t="s">
        <v>3211</v>
      </c>
    </row>
    <row r="15" customHeight="1" spans="1:3">
      <c r="A15" s="175" t="s">
        <v>3209</v>
      </c>
      <c r="B15" s="436" t="s">
        <v>3087</v>
      </c>
      <c r="C15" s="119" t="s">
        <v>3211</v>
      </c>
    </row>
    <row r="16" customHeight="1" spans="1:3">
      <c r="A16" s="175" t="s">
        <v>3209</v>
      </c>
      <c r="B16" s="436" t="s">
        <v>3222</v>
      </c>
      <c r="C16" s="119" t="s">
        <v>3211</v>
      </c>
    </row>
    <row r="17" customHeight="1" spans="1:3">
      <c r="A17" s="175" t="s">
        <v>3209</v>
      </c>
      <c r="B17" s="436" t="s">
        <v>3223</v>
      </c>
      <c r="C17" s="119" t="s">
        <v>3211</v>
      </c>
    </row>
    <row r="18" customHeight="1" spans="1:3">
      <c r="A18" s="175" t="s">
        <v>3209</v>
      </c>
      <c r="B18" s="436" t="s">
        <v>330</v>
      </c>
      <c r="C18" s="119" t="s">
        <v>3211</v>
      </c>
    </row>
    <row r="19" customHeight="1" spans="1:3">
      <c r="A19" s="175" t="s">
        <v>3209</v>
      </c>
      <c r="B19" s="436" t="s">
        <v>217</v>
      </c>
      <c r="C19" s="119" t="s">
        <v>3211</v>
      </c>
    </row>
    <row r="20" customHeight="1" spans="1:3">
      <c r="A20" s="437" t="s">
        <v>3224</v>
      </c>
      <c r="B20" s="397"/>
      <c r="C20" s="119" t="s">
        <v>3211</v>
      </c>
    </row>
    <row r="21" customHeight="1" spans="1:3">
      <c r="A21" s="175" t="s">
        <v>3225</v>
      </c>
      <c r="B21" s="436" t="s">
        <v>3226</v>
      </c>
      <c r="C21" s="119" t="s">
        <v>3211</v>
      </c>
    </row>
    <row r="22" customHeight="1" spans="1:3">
      <c r="A22" s="175" t="s">
        <v>3225</v>
      </c>
      <c r="B22" s="436" t="s">
        <v>3227</v>
      </c>
      <c r="C22" s="119" t="s">
        <v>3211</v>
      </c>
    </row>
    <row r="23" customHeight="1" spans="1:3">
      <c r="A23" s="175" t="s">
        <v>3225</v>
      </c>
      <c r="B23" s="436" t="s">
        <v>3228</v>
      </c>
      <c r="C23" s="119" t="s">
        <v>3211</v>
      </c>
    </row>
    <row r="24" customHeight="1" spans="1:3">
      <c r="A24" s="437" t="s">
        <v>3229</v>
      </c>
      <c r="B24" s="438"/>
      <c r="C24" s="119"/>
    </row>
    <row r="25" customHeight="1" spans="1:3">
      <c r="A25" s="175" t="s">
        <v>3230</v>
      </c>
      <c r="B25" s="436" t="s">
        <v>3231</v>
      </c>
      <c r="C25" s="119" t="s">
        <v>10</v>
      </c>
    </row>
    <row r="26" customHeight="1" spans="1:3">
      <c r="A26" s="175" t="s">
        <v>3230</v>
      </c>
      <c r="B26" s="436" t="s">
        <v>3232</v>
      </c>
      <c r="C26" s="119" t="s">
        <v>10</v>
      </c>
    </row>
    <row r="27" customHeight="1" spans="1:3">
      <c r="A27" s="175" t="s">
        <v>3230</v>
      </c>
      <c r="B27" s="436" t="s">
        <v>3233</v>
      </c>
      <c r="C27" s="119" t="s">
        <v>10</v>
      </c>
    </row>
    <row r="28" customHeight="1" spans="1:3">
      <c r="A28" s="175" t="s">
        <v>3230</v>
      </c>
      <c r="B28" s="436" t="s">
        <v>3234</v>
      </c>
      <c r="C28" s="119" t="s">
        <v>10</v>
      </c>
    </row>
    <row r="29" customHeight="1" spans="1:3">
      <c r="A29" s="320" t="s">
        <v>3230</v>
      </c>
      <c r="B29" s="436" t="s">
        <v>3235</v>
      </c>
      <c r="C29" s="119" t="s">
        <v>10</v>
      </c>
    </row>
    <row r="30" customHeight="1" spans="1:3">
      <c r="A30" s="320" t="s">
        <v>3230</v>
      </c>
      <c r="B30" s="436" t="s">
        <v>3236</v>
      </c>
      <c r="C30" s="119" t="s">
        <v>10</v>
      </c>
    </row>
    <row r="31" customHeight="1" spans="1:3">
      <c r="A31" s="320" t="s">
        <v>3230</v>
      </c>
      <c r="B31" s="436" t="s">
        <v>3237</v>
      </c>
      <c r="C31" s="119" t="s">
        <v>10</v>
      </c>
    </row>
    <row r="32" customHeight="1" spans="1:3">
      <c r="A32" s="175" t="s">
        <v>3230</v>
      </c>
      <c r="B32" s="436" t="s">
        <v>3238</v>
      </c>
      <c r="C32" s="119" t="s">
        <v>10</v>
      </c>
    </row>
    <row r="33" customHeight="1" spans="1:3">
      <c r="A33" s="175" t="s">
        <v>3230</v>
      </c>
      <c r="B33" s="436" t="s">
        <v>3239</v>
      </c>
      <c r="C33" s="119" t="s">
        <v>10</v>
      </c>
    </row>
    <row r="34" customHeight="1" spans="1:3">
      <c r="A34" s="175" t="s">
        <v>3230</v>
      </c>
      <c r="B34" s="436" t="s">
        <v>3240</v>
      </c>
      <c r="C34" s="119" t="s">
        <v>10</v>
      </c>
    </row>
    <row r="35" ht="31" customHeight="1" spans="1:3">
      <c r="A35" s="175" t="s">
        <v>3230</v>
      </c>
      <c r="B35" s="436" t="s">
        <v>3241</v>
      </c>
      <c r="C35" s="119" t="s">
        <v>10</v>
      </c>
    </row>
    <row r="36" customHeight="1" spans="1:3">
      <c r="A36" s="175" t="s">
        <v>3230</v>
      </c>
      <c r="B36" s="436" t="s">
        <v>3242</v>
      </c>
      <c r="C36" s="119" t="s">
        <v>10</v>
      </c>
    </row>
    <row r="37" customHeight="1" spans="1:3">
      <c r="A37" s="175" t="s">
        <v>3230</v>
      </c>
      <c r="B37" s="436" t="s">
        <v>140</v>
      </c>
      <c r="C37" s="119" t="s">
        <v>10</v>
      </c>
    </row>
    <row r="38" customHeight="1" spans="1:3">
      <c r="A38" s="175" t="s">
        <v>3230</v>
      </c>
      <c r="B38" s="436" t="s">
        <v>3243</v>
      </c>
      <c r="C38" s="119" t="s">
        <v>10</v>
      </c>
    </row>
    <row r="39" customHeight="1" spans="1:3">
      <c r="A39" s="175" t="s">
        <v>3230</v>
      </c>
      <c r="B39" s="436" t="s">
        <v>3244</v>
      </c>
      <c r="C39" s="119" t="s">
        <v>10</v>
      </c>
    </row>
    <row r="40" customHeight="1" spans="1:3">
      <c r="A40" s="175" t="s">
        <v>3230</v>
      </c>
      <c r="B40" s="436" t="s">
        <v>3245</v>
      </c>
      <c r="C40" s="119" t="s">
        <v>10</v>
      </c>
    </row>
    <row r="41" customHeight="1" spans="1:3">
      <c r="A41" s="175" t="s">
        <v>3230</v>
      </c>
      <c r="B41" s="436" t="s">
        <v>3246</v>
      </c>
      <c r="C41" s="119" t="s">
        <v>10</v>
      </c>
    </row>
    <row r="42" customHeight="1" spans="1:3">
      <c r="A42" s="175" t="s">
        <v>3230</v>
      </c>
      <c r="B42" s="436" t="s">
        <v>3247</v>
      </c>
      <c r="C42" s="119" t="s">
        <v>10</v>
      </c>
    </row>
    <row r="43" customHeight="1" spans="1:3">
      <c r="A43" s="175" t="s">
        <v>3230</v>
      </c>
      <c r="B43" s="436" t="s">
        <v>346</v>
      </c>
      <c r="C43" s="119" t="s">
        <v>10</v>
      </c>
    </row>
    <row r="44" customHeight="1" spans="1:3">
      <c r="A44" s="175" t="s">
        <v>3230</v>
      </c>
      <c r="B44" s="436" t="s">
        <v>3248</v>
      </c>
      <c r="C44" s="119" t="s">
        <v>10</v>
      </c>
    </row>
    <row r="45" customHeight="1" spans="1:3">
      <c r="A45" s="175" t="s">
        <v>3230</v>
      </c>
      <c r="B45" s="436" t="s">
        <v>3249</v>
      </c>
      <c r="C45" s="119" t="s">
        <v>10</v>
      </c>
    </row>
    <row r="46" customHeight="1" spans="1:3">
      <c r="A46" s="175" t="s">
        <v>3230</v>
      </c>
      <c r="B46" s="436" t="s">
        <v>3250</v>
      </c>
      <c r="C46" s="119" t="s">
        <v>10</v>
      </c>
    </row>
    <row r="47" customHeight="1" spans="1:3">
      <c r="A47" s="175" t="s">
        <v>3230</v>
      </c>
      <c r="B47" s="436" t="s">
        <v>264</v>
      </c>
      <c r="C47" s="119" t="s">
        <v>10</v>
      </c>
    </row>
    <row r="48" customHeight="1" spans="1:3">
      <c r="A48" s="175" t="s">
        <v>3230</v>
      </c>
      <c r="B48" s="436" t="s">
        <v>156</v>
      </c>
      <c r="C48" s="119" t="s">
        <v>10</v>
      </c>
    </row>
    <row r="49" customHeight="1" spans="1:3">
      <c r="A49" s="175" t="s">
        <v>3230</v>
      </c>
      <c r="B49" s="436" t="s">
        <v>227</v>
      </c>
      <c r="C49" s="119" t="s">
        <v>10</v>
      </c>
    </row>
    <row r="50" customHeight="1" spans="1:3">
      <c r="A50" s="175" t="s">
        <v>3230</v>
      </c>
      <c r="B50" s="436" t="s">
        <v>3251</v>
      </c>
      <c r="C50" s="119" t="s">
        <v>10</v>
      </c>
    </row>
    <row r="51" customHeight="1" spans="1:3">
      <c r="A51" s="175" t="s">
        <v>3230</v>
      </c>
      <c r="B51" s="436" t="s">
        <v>3252</v>
      </c>
      <c r="C51" s="119" t="s">
        <v>10</v>
      </c>
    </row>
    <row r="52" customHeight="1" spans="1:3">
      <c r="A52" s="175" t="s">
        <v>3230</v>
      </c>
      <c r="B52" s="436" t="s">
        <v>3253</v>
      </c>
      <c r="C52" s="119" t="s">
        <v>10</v>
      </c>
    </row>
    <row r="53" customHeight="1" spans="1:3">
      <c r="A53" s="175" t="s">
        <v>3230</v>
      </c>
      <c r="B53" s="436" t="s">
        <v>3254</v>
      </c>
      <c r="C53" s="119" t="s">
        <v>10</v>
      </c>
    </row>
    <row r="54" customHeight="1" spans="1:3">
      <c r="A54" s="439" t="s">
        <v>3255</v>
      </c>
      <c r="B54" s="438"/>
      <c r="C54" s="119"/>
    </row>
    <row r="55" ht="30" customHeight="1" spans="1:3">
      <c r="A55" s="175" t="s">
        <v>3256</v>
      </c>
      <c r="B55" s="436" t="s">
        <v>3257</v>
      </c>
      <c r="C55" s="119" t="s">
        <v>11</v>
      </c>
    </row>
    <row r="56" customHeight="1" spans="1:3">
      <c r="A56" s="175" t="s">
        <v>3256</v>
      </c>
      <c r="B56" s="436" t="s">
        <v>3258</v>
      </c>
      <c r="C56" s="119" t="s">
        <v>11</v>
      </c>
    </row>
    <row r="57" ht="29" customHeight="1" spans="1:3">
      <c r="A57" s="175" t="s">
        <v>3256</v>
      </c>
      <c r="B57" s="436" t="s">
        <v>3259</v>
      </c>
      <c r="C57" s="119" t="s">
        <v>11</v>
      </c>
    </row>
    <row r="58" customHeight="1" spans="1:3">
      <c r="A58" s="175" t="s">
        <v>3256</v>
      </c>
      <c r="B58" s="436" t="s">
        <v>3260</v>
      </c>
      <c r="C58" s="119" t="s">
        <v>11</v>
      </c>
    </row>
    <row r="59" customHeight="1" spans="1:3">
      <c r="A59" s="175" t="s">
        <v>3256</v>
      </c>
      <c r="B59" s="436" t="s">
        <v>3261</v>
      </c>
      <c r="C59" s="119" t="s">
        <v>11</v>
      </c>
    </row>
    <row r="60" customHeight="1" spans="1:3">
      <c r="A60" s="175" t="s">
        <v>3256</v>
      </c>
      <c r="B60" s="436" t="s">
        <v>3262</v>
      </c>
      <c r="C60" s="119" t="s">
        <v>11</v>
      </c>
    </row>
    <row r="61" customHeight="1" spans="1:3">
      <c r="A61" s="439" t="s">
        <v>3263</v>
      </c>
      <c r="B61" s="438"/>
      <c r="C61" s="119"/>
    </row>
    <row r="62" customHeight="1" spans="1:3">
      <c r="A62" s="175" t="s">
        <v>3264</v>
      </c>
      <c r="B62" s="436" t="s">
        <v>3265</v>
      </c>
      <c r="C62" s="119"/>
    </row>
    <row r="63" customHeight="1" spans="1:3">
      <c r="A63" s="175" t="s">
        <v>3264</v>
      </c>
      <c r="B63" s="436" t="s">
        <v>3266</v>
      </c>
      <c r="C63" s="119"/>
    </row>
    <row r="64" ht="30" customHeight="1" spans="1:3">
      <c r="A64" s="175" t="s">
        <v>3264</v>
      </c>
      <c r="B64" s="436" t="s">
        <v>3267</v>
      </c>
      <c r="C64" s="119"/>
    </row>
    <row r="65" customHeight="1" spans="1:3">
      <c r="A65" s="175" t="s">
        <v>3264</v>
      </c>
      <c r="B65" s="436" t="s">
        <v>3268</v>
      </c>
      <c r="C65" s="119"/>
    </row>
    <row r="66" customHeight="1" spans="1:3">
      <c r="A66" s="175" t="s">
        <v>3264</v>
      </c>
      <c r="B66" s="436" t="s">
        <v>3269</v>
      </c>
      <c r="C66" s="119"/>
    </row>
    <row r="67" customHeight="1" spans="1:3">
      <c r="A67" s="175" t="s">
        <v>3264</v>
      </c>
      <c r="B67" s="436" t="s">
        <v>3270</v>
      </c>
      <c r="C67" s="119"/>
    </row>
    <row r="68" customHeight="1" spans="1:3">
      <c r="A68" s="440" t="s">
        <v>3264</v>
      </c>
      <c r="B68" s="441" t="s">
        <v>3271</v>
      </c>
      <c r="C68" s="119"/>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workbookViewId="0">
      <pane xSplit="1" ySplit="1" topLeftCell="B2" activePane="bottomRight" state="frozen"/>
      <selection/>
      <selection pane="topRight"/>
      <selection pane="bottomLeft"/>
      <selection pane="bottomRight" activeCell="C51" sqref="C51:F51"/>
    </sheetView>
  </sheetViews>
  <sheetFormatPr defaultColWidth="9" defaultRowHeight="27" customHeight="1"/>
  <cols>
    <col min="1" max="1" width="11.5" customWidth="1"/>
    <col min="3" max="3" width="26.6333333333333" customWidth="1"/>
    <col min="4" max="4" width="30.1333333333333" customWidth="1"/>
    <col min="5" max="5" width="9.88333333333333" customWidth="1"/>
    <col min="6" max="6" width="10.8833333333333" customWidth="1"/>
    <col min="7" max="8" width="9.38333333333333" customWidth="1"/>
    <col min="9" max="9" width="15.1333333333333" customWidth="1"/>
    <col min="10" max="10" width="9.38333333333333" customWidth="1"/>
    <col min="11" max="11" width="29.6333333333333" customWidth="1"/>
  </cols>
  <sheetData>
    <row r="1" customHeight="1" spans="1:12">
      <c r="A1" s="422" t="s">
        <v>3272</v>
      </c>
      <c r="B1" s="422" t="s">
        <v>3273</v>
      </c>
      <c r="C1" s="422" t="s">
        <v>3274</v>
      </c>
      <c r="D1" s="422" t="s">
        <v>3275</v>
      </c>
      <c r="E1" s="423" t="s">
        <v>3276</v>
      </c>
      <c r="F1" s="423" t="s">
        <v>3277</v>
      </c>
      <c r="G1" s="416" t="s">
        <v>3278</v>
      </c>
      <c r="H1" s="416" t="s">
        <v>3279</v>
      </c>
      <c r="I1" s="416" t="s">
        <v>3280</v>
      </c>
      <c r="J1" s="416" t="s">
        <v>3281</v>
      </c>
      <c r="K1" s="416" t="s">
        <v>3282</v>
      </c>
      <c r="L1" s="238" t="s">
        <v>37</v>
      </c>
    </row>
    <row r="2" customHeight="1" spans="1:12">
      <c r="A2" s="424" t="s">
        <v>3283</v>
      </c>
      <c r="B2" s="425">
        <v>1</v>
      </c>
      <c r="C2" s="246" t="s">
        <v>3284</v>
      </c>
      <c r="D2" s="426" t="s">
        <v>3284</v>
      </c>
      <c r="E2" s="422" t="s">
        <v>3285</v>
      </c>
      <c r="F2" s="422" t="s">
        <v>3286</v>
      </c>
      <c r="G2" s="425">
        <v>60</v>
      </c>
      <c r="H2" s="427">
        <v>2</v>
      </c>
      <c r="I2" s="427">
        <v>400</v>
      </c>
      <c r="J2" s="427">
        <v>40000</v>
      </c>
      <c r="K2" s="429"/>
      <c r="L2" s="238"/>
    </row>
    <row r="3" customHeight="1" spans="1:12">
      <c r="A3" s="424" t="s">
        <v>3283</v>
      </c>
      <c r="B3" s="425">
        <v>2</v>
      </c>
      <c r="C3" s="246" t="s">
        <v>3287</v>
      </c>
      <c r="D3" s="426" t="s">
        <v>3287</v>
      </c>
      <c r="E3" s="422" t="s">
        <v>3285</v>
      </c>
      <c r="F3" s="422" t="s">
        <v>3286</v>
      </c>
      <c r="G3" s="425">
        <v>60</v>
      </c>
      <c r="H3" s="427">
        <v>2</v>
      </c>
      <c r="I3" s="427">
        <v>400</v>
      </c>
      <c r="J3" s="427">
        <v>40000</v>
      </c>
      <c r="K3" s="429"/>
      <c r="L3" s="238"/>
    </row>
    <row r="4" customHeight="1" spans="1:12">
      <c r="A4" s="424" t="s">
        <v>3288</v>
      </c>
      <c r="B4" s="425">
        <v>3</v>
      </c>
      <c r="C4" s="246" t="s">
        <v>3289</v>
      </c>
      <c r="D4" s="426" t="s">
        <v>3289</v>
      </c>
      <c r="E4" s="422" t="s">
        <v>3290</v>
      </c>
      <c r="F4" s="422" t="s">
        <v>3291</v>
      </c>
      <c r="G4" s="425">
        <v>150</v>
      </c>
      <c r="H4" s="427">
        <v>2</v>
      </c>
      <c r="I4" s="427" t="s">
        <v>3292</v>
      </c>
      <c r="J4" s="427">
        <v>150000</v>
      </c>
      <c r="K4" s="429"/>
      <c r="L4" s="238"/>
    </row>
    <row r="5" customHeight="1" spans="1:13">
      <c r="A5" s="424" t="s">
        <v>3293</v>
      </c>
      <c r="B5" s="425">
        <v>4</v>
      </c>
      <c r="C5" s="246" t="s">
        <v>3294</v>
      </c>
      <c r="D5" s="426" t="s">
        <v>3295</v>
      </c>
      <c r="E5" s="422" t="s">
        <v>3285</v>
      </c>
      <c r="F5" s="422" t="s">
        <v>3286</v>
      </c>
      <c r="G5" s="425">
        <v>150</v>
      </c>
      <c r="H5" s="427">
        <v>1</v>
      </c>
      <c r="I5" s="427">
        <v>100</v>
      </c>
      <c r="J5" s="427">
        <v>15000</v>
      </c>
      <c r="K5" s="430" t="s">
        <v>3296</v>
      </c>
      <c r="L5" s="238"/>
      <c r="M5" t="s">
        <v>3297</v>
      </c>
    </row>
    <row r="6" customHeight="1" spans="1:12">
      <c r="A6" t="s">
        <v>3076</v>
      </c>
      <c r="B6" s="425">
        <v>1</v>
      </c>
      <c r="C6" s="425" t="s">
        <v>3077</v>
      </c>
      <c r="D6" s="416" t="s">
        <v>3298</v>
      </c>
      <c r="E6" s="422" t="s">
        <v>3299</v>
      </c>
      <c r="F6" s="422" t="s">
        <v>3291</v>
      </c>
      <c r="G6" s="425">
        <v>50</v>
      </c>
      <c r="H6" s="428">
        <v>1</v>
      </c>
      <c r="I6" s="429">
        <v>380</v>
      </c>
      <c r="J6" s="429">
        <v>19000</v>
      </c>
      <c r="K6" s="429"/>
      <c r="L6" s="238"/>
    </row>
    <row r="7" customHeight="1" spans="1:12">
      <c r="A7" t="s">
        <v>3076</v>
      </c>
      <c r="B7" s="425">
        <v>2</v>
      </c>
      <c r="C7" s="425" t="s">
        <v>3077</v>
      </c>
      <c r="D7" s="416" t="s">
        <v>3300</v>
      </c>
      <c r="E7" s="422" t="s">
        <v>3299</v>
      </c>
      <c r="F7" s="422" t="s">
        <v>3291</v>
      </c>
      <c r="G7" s="425">
        <v>50</v>
      </c>
      <c r="H7" s="428">
        <v>1</v>
      </c>
      <c r="I7" s="429">
        <v>380</v>
      </c>
      <c r="J7" s="429">
        <v>19000</v>
      </c>
      <c r="K7" s="429"/>
      <c r="L7" s="238"/>
    </row>
    <row r="8" customHeight="1" spans="1:12">
      <c r="A8" t="s">
        <v>3076</v>
      </c>
      <c r="B8" s="425">
        <v>3</v>
      </c>
      <c r="C8" s="425" t="s">
        <v>3077</v>
      </c>
      <c r="D8" s="416" t="s">
        <v>3300</v>
      </c>
      <c r="E8" s="422" t="s">
        <v>3299</v>
      </c>
      <c r="F8" s="422" t="s">
        <v>3291</v>
      </c>
      <c r="G8" s="425">
        <v>50</v>
      </c>
      <c r="H8" s="428">
        <v>1</v>
      </c>
      <c r="I8" s="429">
        <v>380</v>
      </c>
      <c r="J8" s="429">
        <v>19000</v>
      </c>
      <c r="K8" s="429"/>
      <c r="L8" s="238"/>
    </row>
    <row r="9" customHeight="1" spans="1:12">
      <c r="A9" t="s">
        <v>3076</v>
      </c>
      <c r="B9" s="425">
        <v>4</v>
      </c>
      <c r="C9" s="425" t="s">
        <v>3077</v>
      </c>
      <c r="D9" s="416" t="s">
        <v>3300</v>
      </c>
      <c r="E9" s="422" t="s">
        <v>3299</v>
      </c>
      <c r="F9" s="422" t="s">
        <v>3291</v>
      </c>
      <c r="G9" s="425">
        <v>50</v>
      </c>
      <c r="H9" s="428">
        <v>1</v>
      </c>
      <c r="I9" s="429">
        <v>380</v>
      </c>
      <c r="J9" s="429">
        <v>19000</v>
      </c>
      <c r="K9" s="429"/>
      <c r="L9" s="238"/>
    </row>
    <row r="10" customHeight="1" spans="1:12">
      <c r="A10" t="s">
        <v>3076</v>
      </c>
      <c r="B10" s="425">
        <v>5</v>
      </c>
      <c r="C10" s="425" t="s">
        <v>3077</v>
      </c>
      <c r="D10" s="416" t="s">
        <v>3300</v>
      </c>
      <c r="E10" s="422" t="s">
        <v>3299</v>
      </c>
      <c r="F10" s="422" t="s">
        <v>3291</v>
      </c>
      <c r="G10" s="425">
        <v>50</v>
      </c>
      <c r="H10" s="428">
        <v>1</v>
      </c>
      <c r="I10" s="429">
        <v>380</v>
      </c>
      <c r="J10" s="429">
        <v>19000</v>
      </c>
      <c r="K10" s="429"/>
      <c r="L10" s="238"/>
    </row>
    <row r="11" customHeight="1" spans="1:12">
      <c r="A11" t="s">
        <v>3076</v>
      </c>
      <c r="B11" s="425">
        <v>6</v>
      </c>
      <c r="C11" s="425" t="s">
        <v>3077</v>
      </c>
      <c r="D11" s="240" t="s">
        <v>3300</v>
      </c>
      <c r="E11" s="422" t="s">
        <v>3299</v>
      </c>
      <c r="F11" s="422" t="s">
        <v>3291</v>
      </c>
      <c r="G11" s="425">
        <v>50</v>
      </c>
      <c r="H11" s="428">
        <v>1</v>
      </c>
      <c r="I11" s="429">
        <v>380</v>
      </c>
      <c r="J11" s="429">
        <v>19000</v>
      </c>
      <c r="K11" s="246"/>
      <c r="L11" s="246"/>
    </row>
    <row r="12" customHeight="1" spans="1:12">
      <c r="A12" t="s">
        <v>3076</v>
      </c>
      <c r="B12" s="425">
        <v>7</v>
      </c>
      <c r="C12" s="425" t="s">
        <v>3077</v>
      </c>
      <c r="D12" s="240" t="s">
        <v>3300</v>
      </c>
      <c r="E12" s="422" t="s">
        <v>3299</v>
      </c>
      <c r="F12" s="422" t="s">
        <v>3291</v>
      </c>
      <c r="G12" s="425">
        <v>50</v>
      </c>
      <c r="H12" s="428">
        <v>1</v>
      </c>
      <c r="I12" s="429">
        <v>380</v>
      </c>
      <c r="J12" s="429">
        <v>19000</v>
      </c>
      <c r="K12" s="246"/>
      <c r="L12" s="246"/>
    </row>
    <row r="13" customHeight="1" spans="1:12">
      <c r="A13" t="s">
        <v>3076</v>
      </c>
      <c r="B13" s="425">
        <v>8</v>
      </c>
      <c r="C13" s="425" t="s">
        <v>3077</v>
      </c>
      <c r="D13" s="240" t="s">
        <v>3300</v>
      </c>
      <c r="E13" s="422" t="s">
        <v>3299</v>
      </c>
      <c r="F13" s="422" t="s">
        <v>3291</v>
      </c>
      <c r="G13" s="425">
        <v>50</v>
      </c>
      <c r="H13" s="428">
        <v>1</v>
      </c>
      <c r="I13" s="429">
        <v>380</v>
      </c>
      <c r="J13" s="429">
        <v>19000</v>
      </c>
      <c r="K13" s="246"/>
      <c r="L13" s="246"/>
    </row>
    <row r="14" customHeight="1" spans="1:12">
      <c r="A14" t="s">
        <v>3076</v>
      </c>
      <c r="B14" s="425">
        <v>9</v>
      </c>
      <c r="C14" s="425" t="s">
        <v>3077</v>
      </c>
      <c r="D14" s="240" t="s">
        <v>3300</v>
      </c>
      <c r="E14" s="422" t="s">
        <v>3299</v>
      </c>
      <c r="F14" s="422" t="s">
        <v>3291</v>
      </c>
      <c r="G14" s="425">
        <v>50</v>
      </c>
      <c r="H14" s="428">
        <v>1</v>
      </c>
      <c r="I14" s="429">
        <v>380</v>
      </c>
      <c r="J14" s="429">
        <v>19000</v>
      </c>
      <c r="K14" s="246"/>
      <c r="L14" s="246"/>
    </row>
    <row r="15" customHeight="1" spans="1:12">
      <c r="A15" t="s">
        <v>3076</v>
      </c>
      <c r="B15" s="425">
        <v>10</v>
      </c>
      <c r="C15" s="425" t="s">
        <v>3077</v>
      </c>
      <c r="D15" s="240" t="s">
        <v>3301</v>
      </c>
      <c r="E15" s="422" t="s">
        <v>3299</v>
      </c>
      <c r="F15" s="422" t="s">
        <v>3291</v>
      </c>
      <c r="G15" s="425">
        <v>50</v>
      </c>
      <c r="H15" s="428">
        <v>1</v>
      </c>
      <c r="I15" s="429">
        <v>380</v>
      </c>
      <c r="J15" s="429">
        <v>19000</v>
      </c>
      <c r="K15" s="246"/>
      <c r="L15" s="246"/>
    </row>
  </sheetData>
  <dataValidations count="2">
    <dataValidation type="list" allowBlank="1" showInputMessage="1" showErrorMessage="1" sqref="E2:E3 E6:E15">
      <formula1>"三类会议,四类会议,其他会议"</formula1>
    </dataValidation>
    <dataValidation type="list" allowBlank="1" showInputMessage="1" showErrorMessage="1" sqref="F2:F3 F6:F15">
      <formula1>"经常性项目,一次性项目"</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pane ySplit="1" topLeftCell="A18" activePane="bottomLeft" state="frozen"/>
      <selection/>
      <selection pane="bottomLeft" activeCell="C51" sqref="C51:F51"/>
    </sheetView>
  </sheetViews>
  <sheetFormatPr defaultColWidth="9" defaultRowHeight="24" customHeight="1"/>
  <cols>
    <col min="4" max="4" width="25.25" customWidth="1"/>
    <col min="5" max="5" width="15.8833333333333" customWidth="1"/>
    <col min="8" max="8" width="17.8833333333333" customWidth="1"/>
    <col min="9" max="9" width="15" customWidth="1"/>
    <col min="10" max="10" width="48" customWidth="1"/>
    <col min="11" max="11" width="30.25" customWidth="1"/>
  </cols>
  <sheetData>
    <row r="1" ht="30" customHeight="1" spans="1:11">
      <c r="A1" s="406" t="s">
        <v>3272</v>
      </c>
      <c r="B1" s="406" t="s">
        <v>3273</v>
      </c>
      <c r="C1" s="406" t="s">
        <v>3302</v>
      </c>
      <c r="D1" s="406" t="s">
        <v>3303</v>
      </c>
      <c r="E1" s="406" t="s">
        <v>3304</v>
      </c>
      <c r="F1" s="406" t="s">
        <v>3305</v>
      </c>
      <c r="G1" s="406" t="s">
        <v>3306</v>
      </c>
      <c r="H1" s="406" t="s">
        <v>3307</v>
      </c>
      <c r="I1" s="415" t="s">
        <v>3308</v>
      </c>
      <c r="J1" s="416" t="s">
        <v>3282</v>
      </c>
      <c r="K1" s="417" t="s">
        <v>37</v>
      </c>
    </row>
    <row r="2" customHeight="1" spans="1:11">
      <c r="A2" s="407" t="s">
        <v>3283</v>
      </c>
      <c r="B2" s="407">
        <v>1</v>
      </c>
      <c r="C2" s="408" t="s">
        <v>3309</v>
      </c>
      <c r="D2" s="409" t="s">
        <v>3310</v>
      </c>
      <c r="E2" s="408" t="s">
        <v>3311</v>
      </c>
      <c r="F2" s="407">
        <v>15</v>
      </c>
      <c r="G2" s="410">
        <v>730</v>
      </c>
      <c r="H2" s="411">
        <v>9.13</v>
      </c>
      <c r="I2" s="418">
        <v>100000</v>
      </c>
      <c r="J2" s="419" t="s">
        <v>3312</v>
      </c>
      <c r="K2" s="420" t="s">
        <v>3313</v>
      </c>
    </row>
    <row r="3" customHeight="1" spans="1:11">
      <c r="A3" s="407" t="s">
        <v>3293</v>
      </c>
      <c r="B3" s="407">
        <v>1</v>
      </c>
      <c r="C3" s="408" t="s">
        <v>3314</v>
      </c>
      <c r="D3" s="412" t="s">
        <v>3315</v>
      </c>
      <c r="E3" s="413" t="s">
        <v>3311</v>
      </c>
      <c r="F3" s="407">
        <v>100</v>
      </c>
      <c r="G3" s="410">
        <v>2</v>
      </c>
      <c r="H3" s="411">
        <v>100</v>
      </c>
      <c r="I3" s="418">
        <v>20000</v>
      </c>
      <c r="J3" s="419" t="s">
        <v>3316</v>
      </c>
      <c r="K3" s="420"/>
    </row>
    <row r="4" customHeight="1" spans="1:11">
      <c r="A4" s="407" t="s">
        <v>3293</v>
      </c>
      <c r="B4" s="407">
        <v>2</v>
      </c>
      <c r="C4" s="408" t="s">
        <v>3314</v>
      </c>
      <c r="D4" s="412" t="s">
        <v>3317</v>
      </c>
      <c r="E4" s="413" t="s">
        <v>3311</v>
      </c>
      <c r="F4" s="407">
        <v>100</v>
      </c>
      <c r="G4" s="410">
        <v>1</v>
      </c>
      <c r="H4" s="411">
        <v>100</v>
      </c>
      <c r="I4" s="418">
        <v>10000</v>
      </c>
      <c r="J4" s="419" t="s">
        <v>3316</v>
      </c>
      <c r="K4" s="420"/>
    </row>
    <row r="5" customHeight="1" spans="1:11">
      <c r="A5" s="407" t="s">
        <v>3293</v>
      </c>
      <c r="B5" s="407">
        <v>3</v>
      </c>
      <c r="C5" s="408" t="s">
        <v>3314</v>
      </c>
      <c r="D5" s="412" t="s">
        <v>3318</v>
      </c>
      <c r="E5" s="412" t="s">
        <v>3319</v>
      </c>
      <c r="F5" s="407">
        <v>4</v>
      </c>
      <c r="G5" s="410">
        <v>5</v>
      </c>
      <c r="H5" s="411">
        <v>100</v>
      </c>
      <c r="I5" s="418">
        <v>20000</v>
      </c>
      <c r="J5" s="419"/>
      <c r="K5" s="420"/>
    </row>
    <row r="6" customHeight="1" spans="1:11">
      <c r="A6" s="407" t="s">
        <v>3320</v>
      </c>
      <c r="B6" s="407">
        <v>1</v>
      </c>
      <c r="C6" s="408" t="s">
        <v>3314</v>
      </c>
      <c r="D6" s="409" t="s">
        <v>3321</v>
      </c>
      <c r="E6" s="408" t="s">
        <v>3319</v>
      </c>
      <c r="F6" s="407">
        <v>40</v>
      </c>
      <c r="G6" s="410">
        <v>7</v>
      </c>
      <c r="H6" s="411" t="s">
        <v>3322</v>
      </c>
      <c r="I6" s="418">
        <v>150000</v>
      </c>
      <c r="J6" s="419"/>
      <c r="K6" s="420"/>
    </row>
    <row r="7" customHeight="1" spans="1:11">
      <c r="A7" s="407" t="s">
        <v>3320</v>
      </c>
      <c r="B7" s="407">
        <v>2</v>
      </c>
      <c r="C7" s="408" t="s">
        <v>3314</v>
      </c>
      <c r="D7" s="409" t="s">
        <v>3323</v>
      </c>
      <c r="E7" s="408" t="s">
        <v>3311</v>
      </c>
      <c r="F7" s="407">
        <v>65</v>
      </c>
      <c r="G7" s="410">
        <v>7</v>
      </c>
      <c r="H7" s="411" t="s">
        <v>3324</v>
      </c>
      <c r="I7" s="418">
        <v>182000</v>
      </c>
      <c r="J7" s="419"/>
      <c r="K7" s="420"/>
    </row>
    <row r="8" customHeight="1" spans="1:11">
      <c r="A8" s="407" t="s">
        <v>3320</v>
      </c>
      <c r="B8" s="407">
        <v>3</v>
      </c>
      <c r="C8" s="408" t="s">
        <v>3314</v>
      </c>
      <c r="D8" s="409" t="s">
        <v>3325</v>
      </c>
      <c r="E8" s="408" t="s">
        <v>3311</v>
      </c>
      <c r="F8" s="407">
        <v>180</v>
      </c>
      <c r="G8" s="410">
        <v>7</v>
      </c>
      <c r="H8" s="411" t="s">
        <v>3322</v>
      </c>
      <c r="I8" s="418">
        <v>693000</v>
      </c>
      <c r="J8" s="419"/>
      <c r="K8" s="420"/>
    </row>
    <row r="9" customHeight="1" spans="1:11">
      <c r="A9" s="407" t="s">
        <v>3320</v>
      </c>
      <c r="B9" s="407">
        <v>4</v>
      </c>
      <c r="C9" s="408" t="s">
        <v>3314</v>
      </c>
      <c r="D9" s="409" t="s">
        <v>3326</v>
      </c>
      <c r="E9" s="408" t="s">
        <v>3311</v>
      </c>
      <c r="F9" s="407">
        <v>160</v>
      </c>
      <c r="G9" s="410">
        <v>5</v>
      </c>
      <c r="H9" s="411" t="s">
        <v>3324</v>
      </c>
      <c r="I9" s="418">
        <v>300000</v>
      </c>
      <c r="J9" s="419"/>
      <c r="K9" s="420"/>
    </row>
    <row r="10" customHeight="1" spans="1:12">
      <c r="A10" s="414" t="s">
        <v>3327</v>
      </c>
      <c r="B10" s="407">
        <v>1</v>
      </c>
      <c r="C10" s="408" t="s">
        <v>3314</v>
      </c>
      <c r="D10" s="409" t="s">
        <v>3328</v>
      </c>
      <c r="E10" s="408" t="s">
        <v>3319</v>
      </c>
      <c r="F10" s="407">
        <v>5</v>
      </c>
      <c r="G10" s="410">
        <v>6</v>
      </c>
      <c r="H10" s="411">
        <v>5430</v>
      </c>
      <c r="I10" s="418">
        <v>27400</v>
      </c>
      <c r="J10" s="419" t="s">
        <v>3329</v>
      </c>
      <c r="K10" s="421" t="s">
        <v>3330</v>
      </c>
      <c r="L10" t="s">
        <v>3331</v>
      </c>
    </row>
    <row r="11" customHeight="1" spans="1:12">
      <c r="A11" s="414" t="s">
        <v>3327</v>
      </c>
      <c r="B11" s="407">
        <v>2</v>
      </c>
      <c r="C11" s="408" t="s">
        <v>3314</v>
      </c>
      <c r="D11" s="409" t="s">
        <v>3332</v>
      </c>
      <c r="E11" s="408" t="s">
        <v>3319</v>
      </c>
      <c r="F11" s="407">
        <v>5</v>
      </c>
      <c r="G11" s="410">
        <v>5</v>
      </c>
      <c r="H11" s="411">
        <v>4630</v>
      </c>
      <c r="I11" s="418">
        <v>23150</v>
      </c>
      <c r="J11" s="419" t="s">
        <v>3333</v>
      </c>
      <c r="K11" s="421" t="s">
        <v>3334</v>
      </c>
      <c r="L11" t="s">
        <v>3331</v>
      </c>
    </row>
    <row r="12" customHeight="1" spans="1:12">
      <c r="A12" s="414" t="s">
        <v>3327</v>
      </c>
      <c r="B12" s="407">
        <v>3</v>
      </c>
      <c r="C12" s="408" t="s">
        <v>3314</v>
      </c>
      <c r="D12" s="409" t="s">
        <v>3335</v>
      </c>
      <c r="E12" s="408" t="s">
        <v>3319</v>
      </c>
      <c r="F12" s="407">
        <v>6</v>
      </c>
      <c r="G12" s="410">
        <v>2</v>
      </c>
      <c r="H12" s="411">
        <v>1980</v>
      </c>
      <c r="I12" s="418">
        <v>11880</v>
      </c>
      <c r="J12" s="419" t="s">
        <v>3336</v>
      </c>
      <c r="K12" s="421" t="s">
        <v>3337</v>
      </c>
      <c r="L12" t="s">
        <v>3331</v>
      </c>
    </row>
    <row r="13" customHeight="1" spans="1:12">
      <c r="A13" s="414" t="s">
        <v>3327</v>
      </c>
      <c r="B13" s="407">
        <v>4</v>
      </c>
      <c r="C13" s="408" t="s">
        <v>3314</v>
      </c>
      <c r="D13" s="409" t="s">
        <v>3338</v>
      </c>
      <c r="E13" s="408" t="s">
        <v>3311</v>
      </c>
      <c r="F13" s="407">
        <v>40</v>
      </c>
      <c r="G13" s="410">
        <v>2</v>
      </c>
      <c r="H13" s="411">
        <v>50000</v>
      </c>
      <c r="I13" s="418">
        <v>50000</v>
      </c>
      <c r="J13" s="419" t="s">
        <v>3339</v>
      </c>
      <c r="K13" s="421" t="s">
        <v>3340</v>
      </c>
      <c r="L13" t="s">
        <v>3341</v>
      </c>
    </row>
    <row r="14" customHeight="1" spans="1:12">
      <c r="A14" s="414" t="s">
        <v>3327</v>
      </c>
      <c r="B14" s="407">
        <v>5</v>
      </c>
      <c r="C14" s="408" t="s">
        <v>3314</v>
      </c>
      <c r="D14" s="409" t="s">
        <v>3342</v>
      </c>
      <c r="E14" s="408" t="s">
        <v>3319</v>
      </c>
      <c r="F14" s="407">
        <v>2</v>
      </c>
      <c r="G14" s="410">
        <v>2</v>
      </c>
      <c r="H14" s="411">
        <v>2280</v>
      </c>
      <c r="I14" s="418">
        <v>10680</v>
      </c>
      <c r="J14" s="419" t="s">
        <v>3343</v>
      </c>
      <c r="K14" s="421" t="s">
        <v>3344</v>
      </c>
      <c r="L14" t="s">
        <v>3341</v>
      </c>
    </row>
    <row r="15" customHeight="1" spans="1:12">
      <c r="A15" s="414" t="s">
        <v>3327</v>
      </c>
      <c r="B15" s="407">
        <v>6</v>
      </c>
      <c r="C15" s="408" t="s">
        <v>3314</v>
      </c>
      <c r="D15" s="409" t="s">
        <v>3345</v>
      </c>
      <c r="E15" s="408" t="s">
        <v>3319</v>
      </c>
      <c r="F15" s="407">
        <v>6</v>
      </c>
      <c r="G15" s="410">
        <v>4</v>
      </c>
      <c r="H15" s="411">
        <v>2880</v>
      </c>
      <c r="I15" s="418">
        <v>27360</v>
      </c>
      <c r="J15" s="419" t="s">
        <v>3346</v>
      </c>
      <c r="K15" s="421" t="s">
        <v>3347</v>
      </c>
      <c r="L15" t="s">
        <v>3341</v>
      </c>
    </row>
    <row r="16" customHeight="1" spans="1:12">
      <c r="A16" s="414" t="s">
        <v>3327</v>
      </c>
      <c r="B16" s="407">
        <v>7</v>
      </c>
      <c r="C16" s="408" t="s">
        <v>3314</v>
      </c>
      <c r="D16" s="409" t="s">
        <v>3348</v>
      </c>
      <c r="E16" s="408" t="s">
        <v>3319</v>
      </c>
      <c r="F16" s="407">
        <v>5</v>
      </c>
      <c r="G16" s="410">
        <v>5</v>
      </c>
      <c r="H16" s="411">
        <v>0</v>
      </c>
      <c r="I16" s="418">
        <v>27000</v>
      </c>
      <c r="J16" s="419" t="s">
        <v>3349</v>
      </c>
      <c r="K16" s="421" t="s">
        <v>3350</v>
      </c>
      <c r="L16" t="s">
        <v>3341</v>
      </c>
    </row>
    <row r="17" customHeight="1" spans="1:11">
      <c r="A17" s="414" t="s">
        <v>3076</v>
      </c>
      <c r="B17" s="407">
        <v>1</v>
      </c>
      <c r="C17" s="408" t="s">
        <v>3314</v>
      </c>
      <c r="D17" s="409" t="s">
        <v>3351</v>
      </c>
      <c r="E17" s="408" t="s">
        <v>3311</v>
      </c>
      <c r="F17" s="407">
        <v>100</v>
      </c>
      <c r="G17" s="410">
        <v>1</v>
      </c>
      <c r="H17" s="411">
        <v>400</v>
      </c>
      <c r="I17" s="418">
        <v>40000</v>
      </c>
      <c r="J17" s="419"/>
      <c r="K17" s="421"/>
    </row>
    <row r="18" customHeight="1" spans="1:11">
      <c r="A18" s="414" t="s">
        <v>3076</v>
      </c>
      <c r="B18" s="407">
        <v>2</v>
      </c>
      <c r="C18" s="408" t="s">
        <v>3314</v>
      </c>
      <c r="D18" s="409" t="s">
        <v>3352</v>
      </c>
      <c r="E18" s="408" t="s">
        <v>3311</v>
      </c>
      <c r="F18" s="407">
        <v>100</v>
      </c>
      <c r="G18" s="410">
        <v>1</v>
      </c>
      <c r="H18" s="411">
        <v>400</v>
      </c>
      <c r="I18" s="418">
        <v>40000</v>
      </c>
      <c r="J18" s="419"/>
      <c r="K18" s="421"/>
    </row>
    <row r="19" customHeight="1" spans="1:11">
      <c r="A19" s="414" t="s">
        <v>3076</v>
      </c>
      <c r="B19" s="407">
        <v>3</v>
      </c>
      <c r="C19" s="408" t="s">
        <v>3314</v>
      </c>
      <c r="D19" s="409" t="s">
        <v>3353</v>
      </c>
      <c r="E19" s="408" t="s">
        <v>3311</v>
      </c>
      <c r="F19" s="407">
        <v>100</v>
      </c>
      <c r="G19" s="410">
        <v>1</v>
      </c>
      <c r="H19" s="411">
        <v>400</v>
      </c>
      <c r="I19" s="418">
        <v>40000</v>
      </c>
      <c r="J19" s="419"/>
      <c r="K19" s="421"/>
    </row>
    <row r="20" customHeight="1" spans="1:11">
      <c r="A20" s="414" t="s">
        <v>3076</v>
      </c>
      <c r="B20" s="407">
        <v>4</v>
      </c>
      <c r="C20" s="408">
        <v>2026</v>
      </c>
      <c r="D20" s="409" t="s">
        <v>3354</v>
      </c>
      <c r="E20" s="408" t="s">
        <v>3319</v>
      </c>
      <c r="F20" s="407">
        <v>20</v>
      </c>
      <c r="G20" s="410">
        <v>2</v>
      </c>
      <c r="H20" s="411">
        <v>450</v>
      </c>
      <c r="I20" s="418">
        <v>18000</v>
      </c>
      <c r="J20" s="419"/>
      <c r="K20" s="421"/>
    </row>
    <row r="21" customHeight="1" spans="1:11">
      <c r="A21" s="414" t="s">
        <v>3076</v>
      </c>
      <c r="B21" s="407">
        <v>5</v>
      </c>
      <c r="C21" s="408">
        <v>2026</v>
      </c>
      <c r="D21" s="409" t="s">
        <v>3354</v>
      </c>
      <c r="E21" s="408" t="s">
        <v>3319</v>
      </c>
      <c r="F21" s="407">
        <v>20</v>
      </c>
      <c r="G21" s="410">
        <v>2</v>
      </c>
      <c r="H21" s="411">
        <v>450</v>
      </c>
      <c r="I21" s="418">
        <v>18000</v>
      </c>
      <c r="J21" s="419"/>
      <c r="K21" s="421"/>
    </row>
    <row r="22" customHeight="1" spans="1:11">
      <c r="A22" s="414" t="s">
        <v>3076</v>
      </c>
      <c r="B22" s="407">
        <v>6</v>
      </c>
      <c r="C22" s="408">
        <v>2026</v>
      </c>
      <c r="D22" s="409" t="s">
        <v>3354</v>
      </c>
      <c r="E22" s="408" t="s">
        <v>3319</v>
      </c>
      <c r="F22" s="407">
        <v>20</v>
      </c>
      <c r="G22" s="410">
        <v>2</v>
      </c>
      <c r="H22" s="411">
        <v>450</v>
      </c>
      <c r="I22" s="418">
        <v>18000</v>
      </c>
      <c r="J22" s="419"/>
      <c r="K22" s="421"/>
    </row>
    <row r="23" customHeight="1" spans="1:11">
      <c r="A23" s="414" t="s">
        <v>3076</v>
      </c>
      <c r="B23" s="407">
        <v>7</v>
      </c>
      <c r="C23" s="408">
        <v>2027</v>
      </c>
      <c r="D23" s="409" t="s">
        <v>3354</v>
      </c>
      <c r="E23" s="408" t="s">
        <v>3319</v>
      </c>
      <c r="F23" s="407">
        <v>20</v>
      </c>
      <c r="G23" s="410">
        <v>2</v>
      </c>
      <c r="H23" s="411">
        <v>450</v>
      </c>
      <c r="I23" s="418">
        <v>18000</v>
      </c>
      <c r="J23" s="419"/>
      <c r="K23" s="421"/>
    </row>
    <row r="24" customHeight="1" spans="1:11">
      <c r="A24" s="414" t="s">
        <v>3076</v>
      </c>
      <c r="B24" s="407">
        <v>8</v>
      </c>
      <c r="C24" s="408">
        <v>2027</v>
      </c>
      <c r="D24" s="409" t="s">
        <v>3355</v>
      </c>
      <c r="E24" s="408" t="s">
        <v>3311</v>
      </c>
      <c r="F24" s="407">
        <v>100</v>
      </c>
      <c r="G24" s="410">
        <v>1</v>
      </c>
      <c r="H24" s="411">
        <v>400</v>
      </c>
      <c r="I24" s="418">
        <v>40000</v>
      </c>
      <c r="J24" s="419"/>
      <c r="K24" s="421"/>
    </row>
    <row r="25" customHeight="1" spans="1:11">
      <c r="A25" s="414" t="s">
        <v>3076</v>
      </c>
      <c r="B25" s="407">
        <v>9</v>
      </c>
      <c r="C25" s="408">
        <v>2028</v>
      </c>
      <c r="D25" s="409" t="s">
        <v>3354</v>
      </c>
      <c r="E25" s="408" t="s">
        <v>3319</v>
      </c>
      <c r="F25" s="407">
        <v>20</v>
      </c>
      <c r="G25" s="410">
        <v>2</v>
      </c>
      <c r="H25" s="411">
        <v>450</v>
      </c>
      <c r="I25" s="418">
        <v>18000</v>
      </c>
      <c r="J25" s="419"/>
      <c r="K25" s="421"/>
    </row>
    <row r="26" customHeight="1" spans="1:11">
      <c r="A26" s="414" t="s">
        <v>3076</v>
      </c>
      <c r="B26" s="407">
        <v>10</v>
      </c>
      <c r="C26" s="408">
        <v>2028</v>
      </c>
      <c r="D26" s="409" t="s">
        <v>3354</v>
      </c>
      <c r="E26" s="408" t="s">
        <v>3319</v>
      </c>
      <c r="F26" s="407">
        <v>20</v>
      </c>
      <c r="G26" s="410">
        <v>2</v>
      </c>
      <c r="H26" s="411">
        <v>450</v>
      </c>
      <c r="I26" s="418">
        <v>18000</v>
      </c>
      <c r="J26" s="419"/>
      <c r="K26" s="421"/>
    </row>
    <row r="27" customHeight="1" spans="1:11">
      <c r="A27" s="414" t="s">
        <v>3076</v>
      </c>
      <c r="B27" s="407">
        <v>11</v>
      </c>
      <c r="C27" s="408">
        <v>2028</v>
      </c>
      <c r="D27" s="409" t="s">
        <v>3354</v>
      </c>
      <c r="E27" s="408" t="s">
        <v>3319</v>
      </c>
      <c r="F27" s="407">
        <v>20</v>
      </c>
      <c r="G27" s="410">
        <v>2</v>
      </c>
      <c r="H27" s="411">
        <v>450</v>
      </c>
      <c r="I27" s="418">
        <v>18000</v>
      </c>
      <c r="J27" s="419"/>
      <c r="K27" s="421"/>
    </row>
    <row r="28" customHeight="1" spans="1:11">
      <c r="A28" s="414" t="s">
        <v>3076</v>
      </c>
      <c r="B28" s="407">
        <v>12</v>
      </c>
      <c r="C28" s="408">
        <v>2029</v>
      </c>
      <c r="D28" s="409" t="s">
        <v>3356</v>
      </c>
      <c r="E28" s="408" t="s">
        <v>3311</v>
      </c>
      <c r="F28" s="407">
        <v>100</v>
      </c>
      <c r="G28" s="410">
        <v>1</v>
      </c>
      <c r="H28" s="411">
        <v>400</v>
      </c>
      <c r="I28" s="418">
        <v>40000</v>
      </c>
      <c r="J28" s="419"/>
      <c r="K28" s="421"/>
    </row>
    <row r="29" customHeight="1" spans="1:11">
      <c r="A29" s="414" t="s">
        <v>3076</v>
      </c>
      <c r="B29" s="407">
        <v>13</v>
      </c>
      <c r="C29" s="408">
        <v>2029</v>
      </c>
      <c r="D29" s="409" t="s">
        <v>3354</v>
      </c>
      <c r="E29" s="408" t="s">
        <v>3319</v>
      </c>
      <c r="F29" s="407">
        <v>20</v>
      </c>
      <c r="G29" s="410">
        <v>2</v>
      </c>
      <c r="H29" s="411">
        <v>450</v>
      </c>
      <c r="I29" s="418">
        <v>18000</v>
      </c>
      <c r="J29" s="419"/>
      <c r="K29" s="421"/>
    </row>
    <row r="30" customHeight="1" spans="1:11">
      <c r="A30" s="414" t="s">
        <v>3076</v>
      </c>
      <c r="B30" s="407">
        <v>14</v>
      </c>
      <c r="C30" s="408">
        <v>2029</v>
      </c>
      <c r="D30" s="409" t="s">
        <v>3354</v>
      </c>
      <c r="E30" s="408" t="s">
        <v>3319</v>
      </c>
      <c r="F30" s="407">
        <v>20</v>
      </c>
      <c r="G30" s="410">
        <v>2</v>
      </c>
      <c r="H30" s="411">
        <v>450</v>
      </c>
      <c r="I30" s="418">
        <v>18000</v>
      </c>
      <c r="J30" s="419"/>
      <c r="K30" s="421"/>
    </row>
    <row r="31" customHeight="1" spans="1:11">
      <c r="A31" s="414" t="s">
        <v>3076</v>
      </c>
      <c r="B31" s="407">
        <v>15</v>
      </c>
      <c r="C31" s="408">
        <v>2030</v>
      </c>
      <c r="D31" s="409" t="s">
        <v>3354</v>
      </c>
      <c r="E31" s="408" t="s">
        <v>3319</v>
      </c>
      <c r="F31" s="407">
        <v>20</v>
      </c>
      <c r="G31" s="410">
        <v>2</v>
      </c>
      <c r="H31" s="411">
        <v>450</v>
      </c>
      <c r="I31" s="418">
        <v>18000</v>
      </c>
      <c r="J31" s="419"/>
      <c r="K31" s="421"/>
    </row>
    <row r="32" customHeight="1" spans="1:11">
      <c r="A32" s="414" t="s">
        <v>3076</v>
      </c>
      <c r="B32" s="407">
        <v>16</v>
      </c>
      <c r="C32" s="408">
        <v>2030</v>
      </c>
      <c r="D32" s="409" t="s">
        <v>3357</v>
      </c>
      <c r="E32" s="408" t="s">
        <v>3311</v>
      </c>
      <c r="F32" s="407">
        <v>100</v>
      </c>
      <c r="G32" s="410">
        <v>1</v>
      </c>
      <c r="H32" s="411">
        <v>400</v>
      </c>
      <c r="I32" s="418">
        <v>40000</v>
      </c>
      <c r="J32" s="419"/>
      <c r="K32" s="421"/>
    </row>
    <row r="33" customHeight="1" spans="1:11">
      <c r="A33" s="414"/>
      <c r="B33" s="407"/>
      <c r="C33" s="408"/>
      <c r="D33" s="409"/>
      <c r="E33" s="408"/>
      <c r="F33" s="407"/>
      <c r="G33" s="410"/>
      <c r="H33" s="411"/>
      <c r="I33" s="418"/>
      <c r="J33" s="419"/>
      <c r="K33" s="421"/>
    </row>
    <row r="34" customHeight="1" spans="1:11">
      <c r="A34" s="414"/>
      <c r="B34" s="407"/>
      <c r="C34" s="408"/>
      <c r="D34" s="409"/>
      <c r="E34" s="408"/>
      <c r="F34" s="407"/>
      <c r="G34" s="410"/>
      <c r="H34" s="411"/>
      <c r="I34" s="418"/>
      <c r="J34" s="419"/>
      <c r="K34" s="421"/>
    </row>
    <row r="35" customHeight="1" spans="1:11">
      <c r="A35" s="414"/>
      <c r="B35" s="407"/>
      <c r="C35" s="408"/>
      <c r="D35" s="409"/>
      <c r="E35" s="408"/>
      <c r="F35" s="407"/>
      <c r="G35" s="410"/>
      <c r="H35" s="411"/>
      <c r="I35" s="418"/>
      <c r="J35" s="419"/>
      <c r="K35" s="421"/>
    </row>
    <row r="36" customHeight="1" spans="1:11">
      <c r="A36" s="414"/>
      <c r="B36" s="407"/>
      <c r="C36" s="408"/>
      <c r="D36" s="409"/>
      <c r="E36" s="408"/>
      <c r="F36" s="407"/>
      <c r="G36" s="410"/>
      <c r="H36" s="411"/>
      <c r="I36" s="418"/>
      <c r="J36" s="419"/>
      <c r="K36" s="421"/>
    </row>
    <row r="37" customHeight="1" spans="1:11">
      <c r="A37" s="414"/>
      <c r="B37" s="407"/>
      <c r="C37" s="408"/>
      <c r="D37" s="409"/>
      <c r="E37" s="408"/>
      <c r="F37" s="407"/>
      <c r="G37" s="410"/>
      <c r="H37" s="411"/>
      <c r="I37" s="418"/>
      <c r="J37" s="419"/>
      <c r="K37" s="421"/>
    </row>
  </sheetData>
  <dataValidations count="1">
    <dataValidation type="list" allowBlank="1" showInputMessage="1" showErrorMessage="1" sqref="E2 E24 E28 E32 E17:E19">
      <formula1>"举办培训,外出参加培训学习"</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25"/>
  </sheetPr>
  <dimension ref="A1:X46"/>
  <sheetViews>
    <sheetView workbookViewId="0">
      <pane xSplit="2" ySplit="4" topLeftCell="C33" activePane="bottomRight" state="frozen"/>
      <selection/>
      <selection pane="topRight"/>
      <selection pane="bottomLeft"/>
      <selection pane="bottomRight" activeCell="C51" sqref="C51:F51"/>
    </sheetView>
  </sheetViews>
  <sheetFormatPr defaultColWidth="6.96666666666667" defaultRowHeight="23" customHeight="1"/>
  <cols>
    <col min="1" max="1" width="10.3916666666667" style="119" customWidth="1"/>
    <col min="2" max="2" width="35.5666666666667" style="86" customWidth="1"/>
    <col min="3" max="3" width="10.2833333333333" style="119" customWidth="1"/>
    <col min="4" max="4" width="21.1333333333333" style="119" hidden="1" customWidth="1"/>
    <col min="5" max="5" width="20.3833333333333" style="119" hidden="1" customWidth="1"/>
    <col min="6" max="7" width="18.6333333333333" style="119" hidden="1" customWidth="1"/>
    <col min="8" max="8" width="20" style="119" hidden="1" customWidth="1"/>
    <col min="9" max="9" width="20.25" style="119" hidden="1" customWidth="1"/>
    <col min="10" max="10" width="20.25" style="119" customWidth="1"/>
    <col min="11" max="11" width="20.25" style="324" customWidth="1"/>
    <col min="12" max="13" width="11.5666666666667" style="325" hidden="1" customWidth="1"/>
    <col min="14" max="15" width="15.6333333333333" style="325" hidden="1" customWidth="1"/>
    <col min="16" max="16" width="14" style="325" hidden="1" customWidth="1"/>
    <col min="17" max="17" width="14" style="325" customWidth="1"/>
    <col min="18" max="18" width="13.8833333333333" style="326" customWidth="1"/>
    <col min="19" max="19" width="14.6333333333333" style="325" customWidth="1"/>
    <col min="20" max="21" width="26.25" style="327" hidden="1" customWidth="1"/>
    <col min="22" max="23" width="16.8833333333333" style="86" hidden="1" customWidth="1"/>
    <col min="24" max="24" width="29.3833333333333" style="86" customWidth="1"/>
    <col min="25" max="16384" width="6.96666666666667" style="86"/>
  </cols>
  <sheetData>
    <row r="1" s="86" customFormat="1" ht="27" customHeight="1" spans="1:24">
      <c r="A1" s="328" t="s">
        <v>3358</v>
      </c>
      <c r="B1" s="328"/>
      <c r="C1" s="328"/>
      <c r="D1" s="328"/>
      <c r="E1" s="328"/>
      <c r="F1" s="328"/>
      <c r="G1" s="328"/>
      <c r="H1" s="328"/>
      <c r="I1" s="328"/>
      <c r="J1" s="328"/>
      <c r="K1" s="328"/>
      <c r="L1" s="328"/>
      <c r="M1" s="328"/>
      <c r="N1" s="328"/>
      <c r="O1" s="328"/>
      <c r="P1" s="328"/>
      <c r="Q1" s="328"/>
      <c r="R1" s="374"/>
      <c r="S1" s="328"/>
      <c r="T1" s="328"/>
      <c r="U1" s="328"/>
      <c r="V1" s="328"/>
      <c r="W1" s="328"/>
      <c r="X1" s="375"/>
    </row>
    <row r="2" s="86" customFormat="1" customHeight="1" spans="1:24">
      <c r="A2" s="119"/>
      <c r="C2" s="119"/>
      <c r="D2" s="119"/>
      <c r="E2" s="119"/>
      <c r="F2" s="119"/>
      <c r="G2" s="119"/>
      <c r="H2" s="119"/>
      <c r="I2" s="119"/>
      <c r="J2" s="119"/>
      <c r="K2" s="119"/>
      <c r="L2" s="324"/>
      <c r="M2" s="325"/>
      <c r="N2" s="325"/>
      <c r="O2" s="325"/>
      <c r="P2" s="325"/>
      <c r="Q2" s="325"/>
      <c r="R2" s="376"/>
      <c r="S2" s="325"/>
      <c r="T2" s="119"/>
      <c r="U2" s="325"/>
      <c r="X2" s="377" t="s">
        <v>3359</v>
      </c>
    </row>
    <row r="3" s="86" customFormat="1" customHeight="1" spans="1:24">
      <c r="A3" s="329" t="s">
        <v>3360</v>
      </c>
      <c r="B3" s="330" t="s">
        <v>3361</v>
      </c>
      <c r="C3" s="97" t="s">
        <v>3362</v>
      </c>
      <c r="D3" s="97"/>
      <c r="E3" s="97"/>
      <c r="F3" s="97"/>
      <c r="G3" s="97"/>
      <c r="H3" s="97"/>
      <c r="I3" s="97"/>
      <c r="J3" s="97"/>
      <c r="K3" s="97"/>
      <c r="L3" s="363" t="s">
        <v>3363</v>
      </c>
      <c r="M3" s="363"/>
      <c r="N3" s="363"/>
      <c r="O3" s="363"/>
      <c r="P3" s="363"/>
      <c r="Q3" s="363"/>
      <c r="R3" s="378"/>
      <c r="S3" s="363"/>
      <c r="T3" s="379" t="s">
        <v>3364</v>
      </c>
      <c r="U3" s="379" t="s">
        <v>3365</v>
      </c>
      <c r="V3" s="380" t="s">
        <v>3366</v>
      </c>
      <c r="W3" s="330" t="s">
        <v>3367</v>
      </c>
      <c r="X3" s="330" t="s">
        <v>3368</v>
      </c>
    </row>
    <row r="4" s="86" customFormat="1" customHeight="1" spans="1:24">
      <c r="A4" s="329"/>
      <c r="B4" s="330"/>
      <c r="C4" s="330" t="s">
        <v>3369</v>
      </c>
      <c r="D4" s="97" t="s">
        <v>3370</v>
      </c>
      <c r="E4" s="330" t="s">
        <v>3371</v>
      </c>
      <c r="F4" s="330" t="s">
        <v>3372</v>
      </c>
      <c r="G4" s="330" t="s">
        <v>3373</v>
      </c>
      <c r="H4" s="330" t="s">
        <v>3374</v>
      </c>
      <c r="I4" s="330" t="s">
        <v>3375</v>
      </c>
      <c r="J4" s="330" t="s">
        <v>3376</v>
      </c>
      <c r="K4" s="330" t="s">
        <v>3309</v>
      </c>
      <c r="L4" s="363" t="s">
        <v>3371</v>
      </c>
      <c r="M4" s="364" t="s">
        <v>3372</v>
      </c>
      <c r="N4" s="364" t="s">
        <v>3373</v>
      </c>
      <c r="O4" s="364" t="s">
        <v>3374</v>
      </c>
      <c r="P4" s="364" t="s">
        <v>3375</v>
      </c>
      <c r="Q4" s="364" t="s">
        <v>3376</v>
      </c>
      <c r="R4" s="381" t="s">
        <v>3309</v>
      </c>
      <c r="S4" s="364" t="s">
        <v>3377</v>
      </c>
      <c r="T4" s="382"/>
      <c r="U4" s="382"/>
      <c r="V4" s="383"/>
      <c r="W4" s="330"/>
      <c r="X4" s="330"/>
    </row>
    <row r="5" s="86" customFormat="1" customHeight="1" spans="1:24">
      <c r="A5" s="331" t="s">
        <v>38</v>
      </c>
      <c r="B5" s="332"/>
      <c r="C5" s="330"/>
      <c r="D5" s="97"/>
      <c r="E5" s="330"/>
      <c r="F5" s="330"/>
      <c r="G5" s="330"/>
      <c r="H5" s="330"/>
      <c r="I5" s="330"/>
      <c r="J5" s="330"/>
      <c r="K5" s="330"/>
      <c r="L5" s="363">
        <f t="shared" ref="L5:R5" si="0">L6+L21+L30</f>
        <v>6807.44</v>
      </c>
      <c r="M5" s="363">
        <f t="shared" si="0"/>
        <v>6680.88</v>
      </c>
      <c r="N5" s="363">
        <f t="shared" si="0"/>
        <v>6696.95</v>
      </c>
      <c r="O5" s="363">
        <f t="shared" si="0"/>
        <v>13016.334485</v>
      </c>
      <c r="P5" s="363">
        <f t="shared" si="0"/>
        <v>13164.15</v>
      </c>
      <c r="Q5" s="363">
        <f t="shared" si="0"/>
        <v>38648.27863</v>
      </c>
      <c r="R5" s="378">
        <f t="shared" si="0"/>
        <v>43521.365102</v>
      </c>
      <c r="S5" s="384">
        <f>R5-Q5</f>
        <v>4873.08647200001</v>
      </c>
      <c r="T5" s="385"/>
      <c r="U5" s="386"/>
      <c r="V5" s="387"/>
      <c r="W5" s="388"/>
      <c r="X5" s="388"/>
    </row>
    <row r="6" s="86" customFormat="1" ht="30" customHeight="1" spans="1:24">
      <c r="A6" s="331" t="s">
        <v>3378</v>
      </c>
      <c r="B6" s="332"/>
      <c r="C6" s="330"/>
      <c r="D6" s="97"/>
      <c r="E6" s="330"/>
      <c r="F6" s="330"/>
      <c r="G6" s="330"/>
      <c r="H6" s="330"/>
      <c r="I6" s="330"/>
      <c r="J6" s="330"/>
      <c r="K6" s="330"/>
      <c r="L6" s="363">
        <f>SUM(L8:L14)</f>
        <v>4280.97</v>
      </c>
      <c r="M6" s="363">
        <f>SUM(M8:M14)</f>
        <v>4305.67</v>
      </c>
      <c r="N6" s="363">
        <f>SUM(N8:N15)</f>
        <v>4361.47</v>
      </c>
      <c r="O6" s="363">
        <f>SUM(O8:O15)</f>
        <v>10469.19</v>
      </c>
      <c r="P6" s="363">
        <f>SUM(P8:P15)</f>
        <v>10469.19</v>
      </c>
      <c r="Q6" s="363">
        <f>SUM(Q8:Q16)</f>
        <v>10469.19</v>
      </c>
      <c r="R6" s="378">
        <f>SUM(R8:R16)</f>
        <v>13120.188915</v>
      </c>
      <c r="S6" s="384">
        <f>R6-Q6</f>
        <v>2650.998915</v>
      </c>
      <c r="T6" s="385"/>
      <c r="U6" s="386"/>
      <c r="V6" s="387" t="s">
        <v>3379</v>
      </c>
      <c r="W6" s="388"/>
      <c r="X6" s="389" t="s">
        <v>3380</v>
      </c>
    </row>
    <row r="7" s="86" customFormat="1" ht="30" customHeight="1" spans="1:24">
      <c r="A7" s="331"/>
      <c r="B7" s="332" t="s">
        <v>3381</v>
      </c>
      <c r="C7" s="330"/>
      <c r="D7" s="97"/>
      <c r="E7" s="330"/>
      <c r="F7" s="330"/>
      <c r="G7" s="330"/>
      <c r="H7" s="330"/>
      <c r="I7" s="330"/>
      <c r="J7" s="330"/>
      <c r="K7" s="330"/>
      <c r="L7" s="363"/>
      <c r="M7" s="363"/>
      <c r="N7" s="363"/>
      <c r="O7" s="363"/>
      <c r="P7" s="363"/>
      <c r="Q7" s="363"/>
      <c r="R7" s="378"/>
      <c r="S7" s="390">
        <f>R7-Q7</f>
        <v>0</v>
      </c>
      <c r="T7" s="385"/>
      <c r="U7" s="386"/>
      <c r="V7" s="387"/>
      <c r="W7" s="388"/>
      <c r="X7" s="389"/>
    </row>
    <row r="8" s="86" customFormat="1" ht="43" customHeight="1" spans="1:24">
      <c r="A8" s="103" t="s">
        <v>3382</v>
      </c>
      <c r="B8" s="333" t="s">
        <v>3383</v>
      </c>
      <c r="C8" s="321"/>
      <c r="D8" s="334" t="s">
        <v>3384</v>
      </c>
      <c r="E8" s="334" t="s">
        <v>3384</v>
      </c>
      <c r="F8" s="334" t="s">
        <v>3384</v>
      </c>
      <c r="G8" s="334" t="s">
        <v>3384</v>
      </c>
      <c r="H8" s="334" t="s">
        <v>3384</v>
      </c>
      <c r="I8" s="334" t="s">
        <v>3384</v>
      </c>
      <c r="J8" s="334" t="s">
        <v>3385</v>
      </c>
      <c r="K8" s="334" t="s">
        <v>3385</v>
      </c>
      <c r="L8" s="365">
        <v>3800.76</v>
      </c>
      <c r="M8" s="366">
        <v>3828.11</v>
      </c>
      <c r="N8" s="366">
        <v>3898.32</v>
      </c>
      <c r="O8" s="367">
        <f>4234.08+1.6</f>
        <v>4235.68</v>
      </c>
      <c r="P8" s="367">
        <v>4920.83</v>
      </c>
      <c r="Q8" s="367">
        <v>4973.58444</v>
      </c>
      <c r="R8" s="391">
        <v>5214.7524</v>
      </c>
      <c r="S8" s="390">
        <f>R8-Q8</f>
        <v>241.167960000001</v>
      </c>
      <c r="T8" s="280" t="s">
        <v>3386</v>
      </c>
      <c r="U8" s="392" t="s">
        <v>3387</v>
      </c>
      <c r="V8" s="393" t="s">
        <v>3388</v>
      </c>
      <c r="W8" s="174" t="s">
        <v>3389</v>
      </c>
      <c r="X8" s="174"/>
    </row>
    <row r="9" s="86" customFormat="1" customHeight="1" spans="1:24">
      <c r="A9" s="103" t="s">
        <v>3382</v>
      </c>
      <c r="B9" s="333" t="s">
        <v>3390</v>
      </c>
      <c r="C9" s="321" t="s">
        <v>3391</v>
      </c>
      <c r="D9" s="103" t="s">
        <v>3392</v>
      </c>
      <c r="E9" s="335" t="s">
        <v>3393</v>
      </c>
      <c r="F9" s="335" t="s">
        <v>3393</v>
      </c>
      <c r="G9" s="335" t="s">
        <v>3393</v>
      </c>
      <c r="H9" s="320" t="s">
        <v>3393</v>
      </c>
      <c r="I9" s="320" t="s">
        <v>3394</v>
      </c>
      <c r="J9" s="320" t="s">
        <v>3394</v>
      </c>
      <c r="K9" s="320" t="s">
        <v>3394</v>
      </c>
      <c r="L9" s="365">
        <v>171.6</v>
      </c>
      <c r="M9" s="366">
        <v>162.8</v>
      </c>
      <c r="N9" s="366">
        <f>ROUND(31*4.4,2)</f>
        <v>136.4</v>
      </c>
      <c r="O9" s="366">
        <v>136.4</v>
      </c>
      <c r="P9" s="366">
        <v>145.7</v>
      </c>
      <c r="Q9" s="366">
        <v>145.7</v>
      </c>
      <c r="R9" s="394">
        <f>4.7*31</f>
        <v>145.7</v>
      </c>
      <c r="S9" s="390">
        <f t="shared" ref="S8:S16" si="1">R9-Q9</f>
        <v>0</v>
      </c>
      <c r="T9" s="280" t="s">
        <v>3395</v>
      </c>
      <c r="U9" s="392" t="s">
        <v>3396</v>
      </c>
      <c r="V9" s="393" t="s">
        <v>3397</v>
      </c>
      <c r="W9" s="174"/>
      <c r="X9" s="174" t="s">
        <v>3398</v>
      </c>
    </row>
    <row r="10" s="86" customFormat="1" customHeight="1" spans="1:24">
      <c r="A10" s="336" t="s">
        <v>3382</v>
      </c>
      <c r="B10" s="337" t="s">
        <v>3399</v>
      </c>
      <c r="C10" s="103" t="s">
        <v>3400</v>
      </c>
      <c r="D10" s="338">
        <v>0.002</v>
      </c>
      <c r="E10" s="338">
        <v>0.002</v>
      </c>
      <c r="F10" s="338">
        <v>0.002</v>
      </c>
      <c r="G10" s="339">
        <v>0.002</v>
      </c>
      <c r="H10" s="340">
        <v>0.002</v>
      </c>
      <c r="I10" s="340">
        <v>0.002</v>
      </c>
      <c r="J10" s="340">
        <v>0.002</v>
      </c>
      <c r="K10" s="340">
        <v>0.002</v>
      </c>
      <c r="L10" s="365">
        <v>7.6</v>
      </c>
      <c r="M10" s="366">
        <v>7.66</v>
      </c>
      <c r="N10" s="366">
        <f>ROUND($N$8*0.2%,2)</f>
        <v>7.8</v>
      </c>
      <c r="O10" s="366">
        <v>8.47</v>
      </c>
      <c r="P10" s="366">
        <v>9.84</v>
      </c>
      <c r="Q10" s="366">
        <v>9.942545</v>
      </c>
      <c r="R10" s="394">
        <v>10.429505</v>
      </c>
      <c r="S10" s="390">
        <f t="shared" si="1"/>
        <v>0.48696</v>
      </c>
      <c r="T10" s="280"/>
      <c r="U10" s="392"/>
      <c r="V10" s="395" t="s">
        <v>3401</v>
      </c>
      <c r="W10" s="174"/>
      <c r="X10" s="174"/>
    </row>
    <row r="11" s="86" customFormat="1" customHeight="1" spans="1:24">
      <c r="A11" s="336" t="s">
        <v>3382</v>
      </c>
      <c r="B11" s="337" t="s">
        <v>3402</v>
      </c>
      <c r="C11" s="103" t="s">
        <v>3400</v>
      </c>
      <c r="D11" s="341">
        <v>0.015</v>
      </c>
      <c r="E11" s="341">
        <v>0.005</v>
      </c>
      <c r="F11" s="341">
        <v>0.005</v>
      </c>
      <c r="G11" s="342">
        <v>0.005</v>
      </c>
      <c r="H11" s="343">
        <v>0.005</v>
      </c>
      <c r="I11" s="343">
        <v>0.005</v>
      </c>
      <c r="J11" s="343">
        <v>0.005</v>
      </c>
      <c r="K11" s="343">
        <v>0.005</v>
      </c>
      <c r="L11" s="365">
        <v>19</v>
      </c>
      <c r="M11" s="366">
        <v>19.14</v>
      </c>
      <c r="N11" s="366">
        <f>ROUND($N$8*0.5%,2)</f>
        <v>19.49</v>
      </c>
      <c r="O11" s="366">
        <v>21.18</v>
      </c>
      <c r="P11" s="366">
        <v>24.6</v>
      </c>
      <c r="Q11" s="366">
        <v>24.856362</v>
      </c>
      <c r="R11" s="394">
        <v>26.073762</v>
      </c>
      <c r="S11" s="390">
        <f t="shared" si="1"/>
        <v>1.2174</v>
      </c>
      <c r="T11" s="280"/>
      <c r="U11" s="392"/>
      <c r="V11" s="395" t="s">
        <v>3403</v>
      </c>
      <c r="W11" s="174"/>
      <c r="X11" s="174"/>
    </row>
    <row r="12" s="86" customFormat="1" customHeight="1" spans="1:24">
      <c r="A12" s="103" t="s">
        <v>3382</v>
      </c>
      <c r="B12" s="333" t="s">
        <v>3404</v>
      </c>
      <c r="C12" s="103" t="s">
        <v>3400</v>
      </c>
      <c r="D12" s="344">
        <v>0.02</v>
      </c>
      <c r="E12" s="344">
        <v>0.02</v>
      </c>
      <c r="F12" s="344">
        <v>0.02</v>
      </c>
      <c r="G12" s="344">
        <v>0.02</v>
      </c>
      <c r="H12" s="345">
        <v>0.02</v>
      </c>
      <c r="I12" s="345">
        <v>0.02</v>
      </c>
      <c r="J12" s="345">
        <v>0.02</v>
      </c>
      <c r="K12" s="345">
        <v>0.02</v>
      </c>
      <c r="L12" s="365">
        <v>76.02</v>
      </c>
      <c r="M12" s="366">
        <v>76.56</v>
      </c>
      <c r="N12" s="366">
        <f>ROUND($N$8*2%,2)</f>
        <v>77.97</v>
      </c>
      <c r="O12" s="366">
        <v>84.71</v>
      </c>
      <c r="P12" s="366">
        <v>98.42</v>
      </c>
      <c r="Q12" s="366">
        <v>99.425448</v>
      </c>
      <c r="R12" s="394">
        <v>104.295048</v>
      </c>
      <c r="S12" s="390">
        <f t="shared" si="1"/>
        <v>4.86959999999999</v>
      </c>
      <c r="T12" s="280"/>
      <c r="U12" s="392"/>
      <c r="V12" s="396" t="s">
        <v>3405</v>
      </c>
      <c r="W12" s="174"/>
      <c r="X12" s="174"/>
    </row>
    <row r="13" s="86" customFormat="1" customHeight="1" spans="1:24">
      <c r="A13" s="103" t="s">
        <v>3382</v>
      </c>
      <c r="B13" s="333" t="s">
        <v>3406</v>
      </c>
      <c r="C13" s="103" t="s">
        <v>3400</v>
      </c>
      <c r="D13" s="344">
        <v>0.05</v>
      </c>
      <c r="E13" s="344">
        <v>0.05</v>
      </c>
      <c r="F13" s="344">
        <v>0.05</v>
      </c>
      <c r="G13" s="344">
        <v>0.05</v>
      </c>
      <c r="H13" s="345">
        <v>0.05</v>
      </c>
      <c r="I13" s="345">
        <v>0.05</v>
      </c>
      <c r="J13" s="345">
        <v>0.05</v>
      </c>
      <c r="K13" s="345">
        <v>0.05</v>
      </c>
      <c r="L13" s="365">
        <v>190.04</v>
      </c>
      <c r="M13" s="366">
        <v>191.41</v>
      </c>
      <c r="N13" s="366">
        <f>ROUND($N$8*5%,2)</f>
        <v>194.92</v>
      </c>
      <c r="O13" s="366">
        <f>ROUND((O8+1.60008)*5%,2)</f>
        <v>211.86</v>
      </c>
      <c r="P13" s="366">
        <v>246.04</v>
      </c>
      <c r="Q13" s="366">
        <v>248.56362</v>
      </c>
      <c r="R13" s="394">
        <v>260.73762</v>
      </c>
      <c r="S13" s="390">
        <f t="shared" si="1"/>
        <v>12.174</v>
      </c>
      <c r="T13" s="280"/>
      <c r="U13" s="392"/>
      <c r="V13" s="396" t="s">
        <v>3407</v>
      </c>
      <c r="W13" s="174"/>
      <c r="X13" s="174"/>
    </row>
    <row r="14" s="86" customFormat="1" ht="36" spans="1:24">
      <c r="A14" s="103" t="s">
        <v>3382</v>
      </c>
      <c r="B14" s="333" t="s">
        <v>3408</v>
      </c>
      <c r="C14" s="321"/>
      <c r="D14" s="174" t="s">
        <v>3409</v>
      </c>
      <c r="E14" s="174" t="s">
        <v>3409</v>
      </c>
      <c r="F14" s="174" t="s">
        <v>3409</v>
      </c>
      <c r="G14" s="174" t="s">
        <v>3409</v>
      </c>
      <c r="H14" s="174" t="s">
        <v>3409</v>
      </c>
      <c r="I14" s="174" t="s">
        <v>3409</v>
      </c>
      <c r="J14" s="174" t="s">
        <v>3409</v>
      </c>
      <c r="K14" s="174" t="s">
        <v>3409</v>
      </c>
      <c r="L14" s="365">
        <v>15.95</v>
      </c>
      <c r="M14" s="366">
        <v>19.99</v>
      </c>
      <c r="N14" s="366">
        <v>26.57</v>
      </c>
      <c r="O14" s="366">
        <v>28.94</v>
      </c>
      <c r="P14" s="366">
        <v>30.17</v>
      </c>
      <c r="Q14" s="366">
        <v>40.16388</v>
      </c>
      <c r="R14" s="394">
        <v>51.11058</v>
      </c>
      <c r="S14" s="390">
        <f t="shared" si="1"/>
        <v>10.9467</v>
      </c>
      <c r="T14" s="280"/>
      <c r="U14" s="392"/>
      <c r="V14" s="393" t="s">
        <v>3410</v>
      </c>
      <c r="W14" s="174"/>
      <c r="X14" s="174"/>
    </row>
    <row r="15" s="86" customFormat="1" ht="39" customHeight="1" spans="1:24">
      <c r="A15" s="103" t="s">
        <v>3382</v>
      </c>
      <c r="B15" s="333" t="s">
        <v>3411</v>
      </c>
      <c r="C15" s="321"/>
      <c r="D15" s="321" t="s">
        <v>3412</v>
      </c>
      <c r="E15" s="321" t="s">
        <v>3412</v>
      </c>
      <c r="F15" s="321" t="s">
        <v>3412</v>
      </c>
      <c r="G15" s="321"/>
      <c r="H15" s="334" t="s">
        <v>3412</v>
      </c>
      <c r="I15" s="334" t="s">
        <v>3413</v>
      </c>
      <c r="J15" s="334" t="s">
        <v>3413</v>
      </c>
      <c r="K15" s="334" t="s">
        <v>3413</v>
      </c>
      <c r="L15" s="365">
        <v>648.22</v>
      </c>
      <c r="M15" s="366">
        <f>476.84+0.38</f>
        <v>477.22</v>
      </c>
      <c r="N15" s="366">
        <v>0</v>
      </c>
      <c r="O15" s="366">
        <f>10469.19-O8-O20-O9-O10-O11-O12-O13-O14</f>
        <v>5741.95</v>
      </c>
      <c r="P15" s="366">
        <v>4993.59</v>
      </c>
      <c r="Q15" s="366">
        <v>0</v>
      </c>
      <c r="R15" s="394"/>
      <c r="S15" s="390">
        <f t="shared" si="1"/>
        <v>0</v>
      </c>
      <c r="T15" s="280"/>
      <c r="U15" s="392"/>
      <c r="V15" s="393"/>
      <c r="W15" s="174"/>
      <c r="X15" s="174" t="s">
        <v>3414</v>
      </c>
    </row>
    <row r="16" s="86" customFormat="1" ht="31" customHeight="1" spans="1:24">
      <c r="A16" s="103" t="s">
        <v>3382</v>
      </c>
      <c r="B16" s="346" t="s">
        <v>3415</v>
      </c>
      <c r="C16" s="321"/>
      <c r="D16" s="321"/>
      <c r="E16" s="321"/>
      <c r="F16" s="321"/>
      <c r="G16" s="321"/>
      <c r="H16" s="334"/>
      <c r="I16" s="334" t="s">
        <v>3413</v>
      </c>
      <c r="J16" s="334" t="s">
        <v>3413</v>
      </c>
      <c r="K16" s="334" t="s">
        <v>3413</v>
      </c>
      <c r="L16" s="365"/>
      <c r="M16" s="366"/>
      <c r="N16" s="366"/>
      <c r="O16" s="366"/>
      <c r="P16" s="366"/>
      <c r="Q16" s="366">
        <v>4926.953705</v>
      </c>
      <c r="R16" s="394">
        <f>13120.19-5813.1</f>
        <v>7307.09</v>
      </c>
      <c r="S16" s="390">
        <f t="shared" si="1"/>
        <v>2380.136295</v>
      </c>
      <c r="T16" s="280"/>
      <c r="U16" s="392"/>
      <c r="V16" s="393"/>
      <c r="W16" s="174"/>
      <c r="X16" s="174" t="s">
        <v>3416</v>
      </c>
    </row>
    <row r="17" s="86" customFormat="1" ht="30" customHeight="1" spans="1:24">
      <c r="A17" s="331"/>
      <c r="B17" s="332" t="s">
        <v>3417</v>
      </c>
      <c r="C17" s="330"/>
      <c r="D17" s="97"/>
      <c r="E17" s="330"/>
      <c r="F17" s="330"/>
      <c r="G17" s="330"/>
      <c r="H17" s="330"/>
      <c r="I17" s="330"/>
      <c r="J17" s="330"/>
      <c r="K17" s="330"/>
      <c r="L17" s="363"/>
      <c r="M17" s="363"/>
      <c r="N17" s="363"/>
      <c r="O17" s="363"/>
      <c r="P17" s="363"/>
      <c r="Q17" s="363"/>
      <c r="R17" s="378"/>
      <c r="S17" s="384"/>
      <c r="T17" s="385"/>
      <c r="U17" s="386"/>
      <c r="V17" s="387"/>
      <c r="W17" s="388"/>
      <c r="X17" s="389"/>
    </row>
    <row r="18" s="86" customFormat="1" ht="56" customHeight="1" spans="1:24">
      <c r="A18" s="103" t="s">
        <v>3382</v>
      </c>
      <c r="B18" s="347" t="s">
        <v>3418</v>
      </c>
      <c r="C18" s="321"/>
      <c r="D18" s="321"/>
      <c r="E18" s="321"/>
      <c r="F18" s="321"/>
      <c r="G18" s="321"/>
      <c r="H18" s="334"/>
      <c r="I18" s="334"/>
      <c r="J18" s="334"/>
      <c r="K18" s="368"/>
      <c r="L18" s="365"/>
      <c r="M18" s="366"/>
      <c r="N18" s="366"/>
      <c r="O18" s="366"/>
      <c r="P18" s="366"/>
      <c r="Q18" s="366"/>
      <c r="R18" s="394"/>
      <c r="S18" s="390"/>
      <c r="T18" s="280"/>
      <c r="U18" s="392"/>
      <c r="V18" s="393"/>
      <c r="W18" s="174"/>
      <c r="X18" s="174" t="s">
        <v>3419</v>
      </c>
    </row>
    <row r="19" s="86" customFormat="1" ht="48" customHeight="1" spans="1:24">
      <c r="A19" s="103" t="s">
        <v>3382</v>
      </c>
      <c r="B19" s="333" t="s">
        <v>3420</v>
      </c>
      <c r="C19" s="321"/>
      <c r="D19" s="321"/>
      <c r="E19" s="321"/>
      <c r="F19" s="321"/>
      <c r="G19" s="321"/>
      <c r="H19" s="334"/>
      <c r="I19" s="334"/>
      <c r="J19" s="334"/>
      <c r="K19" s="334" t="s">
        <v>3421</v>
      </c>
      <c r="L19" s="365"/>
      <c r="M19" s="366"/>
      <c r="N19" s="366"/>
      <c r="O19" s="366"/>
      <c r="P19" s="366"/>
      <c r="Q19" s="366"/>
      <c r="R19" s="394"/>
      <c r="S19" s="390"/>
      <c r="T19" s="280"/>
      <c r="U19" s="392"/>
      <c r="V19" s="393"/>
      <c r="W19" s="174"/>
      <c r="X19" s="174" t="s">
        <v>3422</v>
      </c>
    </row>
    <row r="20" s="86" customFormat="1" ht="66" customHeight="1" spans="1:24">
      <c r="A20" s="103" t="s">
        <v>3382</v>
      </c>
      <c r="B20" s="333" t="s">
        <v>3423</v>
      </c>
      <c r="C20" s="321" t="s">
        <v>3391</v>
      </c>
      <c r="D20" s="103" t="s">
        <v>3424</v>
      </c>
      <c r="E20" s="335" t="s">
        <v>3425</v>
      </c>
      <c r="F20" s="335" t="s">
        <v>3425</v>
      </c>
      <c r="G20" s="320" t="s">
        <v>3426</v>
      </c>
      <c r="H20" s="320" t="s">
        <v>3427</v>
      </c>
      <c r="I20" s="320" t="s">
        <v>3427</v>
      </c>
      <c r="J20" s="320" t="s">
        <v>3427</v>
      </c>
      <c r="K20" s="320" t="s">
        <v>3428</v>
      </c>
      <c r="L20" s="365"/>
      <c r="M20" s="366">
        <v>146.3</v>
      </c>
      <c r="N20" s="366">
        <f>4929.19-N8-SUM(N9:N14)</f>
        <v>567.719999999999</v>
      </c>
      <c r="O20" s="366">
        <v>0</v>
      </c>
      <c r="P20" s="366">
        <v>0</v>
      </c>
      <c r="Q20" s="366">
        <v>0</v>
      </c>
      <c r="R20" s="394"/>
      <c r="S20" s="390">
        <f>R20-Q20</f>
        <v>0</v>
      </c>
      <c r="T20" s="280" t="s">
        <v>3429</v>
      </c>
      <c r="U20" s="392" t="s">
        <v>3430</v>
      </c>
      <c r="V20" s="393" t="s">
        <v>3431</v>
      </c>
      <c r="W20" s="174" t="s">
        <v>3432</v>
      </c>
      <c r="X20" s="174" t="s">
        <v>3433</v>
      </c>
    </row>
    <row r="21" s="86" customFormat="1" customHeight="1" spans="1:24">
      <c r="A21" s="348" t="s">
        <v>3434</v>
      </c>
      <c r="B21" s="349"/>
      <c r="C21" s="350"/>
      <c r="D21" s="351"/>
      <c r="E21" s="351"/>
      <c r="F21" s="351"/>
      <c r="G21" s="351"/>
      <c r="H21" s="351"/>
      <c r="I21" s="351"/>
      <c r="J21" s="351"/>
      <c r="K21" s="369"/>
      <c r="L21" s="363">
        <f t="shared" ref="L21:R21" si="2">SUM(L22:L29)</f>
        <v>2066.49</v>
      </c>
      <c r="M21" s="363">
        <f t="shared" si="2"/>
        <v>1914.37</v>
      </c>
      <c r="N21" s="363">
        <f t="shared" si="2"/>
        <v>1884.48</v>
      </c>
      <c r="O21" s="363">
        <f t="shared" si="2"/>
        <v>1983.494031</v>
      </c>
      <c r="P21" s="363">
        <f t="shared" si="2"/>
        <v>2200.61</v>
      </c>
      <c r="Q21" s="363">
        <f t="shared" si="2"/>
        <v>2217.63599</v>
      </c>
      <c r="R21" s="378">
        <f t="shared" si="2"/>
        <v>2352.75939</v>
      </c>
      <c r="S21" s="384">
        <f>R21-P21</f>
        <v>152.14939</v>
      </c>
      <c r="T21" s="397"/>
      <c r="U21" s="398"/>
      <c r="V21" s="399"/>
      <c r="W21" s="174"/>
      <c r="X21" s="174"/>
    </row>
    <row r="22" s="86" customFormat="1" customHeight="1" spans="1:24">
      <c r="A22" s="336" t="s">
        <v>3435</v>
      </c>
      <c r="B22" s="337" t="s">
        <v>3436</v>
      </c>
      <c r="C22" s="103" t="s">
        <v>3400</v>
      </c>
      <c r="D22" s="344">
        <v>0.2</v>
      </c>
      <c r="E22" s="344">
        <v>0.2</v>
      </c>
      <c r="F22" s="344">
        <v>0.16</v>
      </c>
      <c r="G22" s="344">
        <v>0.16</v>
      </c>
      <c r="H22" s="345">
        <v>0.16</v>
      </c>
      <c r="I22" s="345">
        <v>0.16</v>
      </c>
      <c r="J22" s="345">
        <v>0.16</v>
      </c>
      <c r="K22" s="345">
        <v>0.16</v>
      </c>
      <c r="L22" s="365">
        <v>760.15</v>
      </c>
      <c r="M22" s="366">
        <v>612.5</v>
      </c>
      <c r="N22" s="366">
        <f>ROUND($N$8*16%,2)</f>
        <v>623.73</v>
      </c>
      <c r="O22" s="366">
        <v>677.708909</v>
      </c>
      <c r="P22" s="366">
        <v>787.33</v>
      </c>
      <c r="Q22" s="366">
        <v>795.403584</v>
      </c>
      <c r="R22" s="176">
        <v>834.360384</v>
      </c>
      <c r="S22" s="390">
        <f>R22-Q22</f>
        <v>38.9567999999999</v>
      </c>
      <c r="T22" s="280" t="s">
        <v>3437</v>
      </c>
      <c r="U22" s="392"/>
      <c r="V22" s="393" t="s">
        <v>3438</v>
      </c>
      <c r="W22" s="174"/>
      <c r="X22" s="174"/>
    </row>
    <row r="23" s="86" customFormat="1" customHeight="1" spans="1:24">
      <c r="A23" s="336" t="s">
        <v>3435</v>
      </c>
      <c r="B23" s="337" t="s">
        <v>3439</v>
      </c>
      <c r="C23" s="103" t="s">
        <v>3400</v>
      </c>
      <c r="D23" s="344">
        <v>0.08</v>
      </c>
      <c r="E23" s="344">
        <v>0.07</v>
      </c>
      <c r="F23" s="344">
        <v>0.07</v>
      </c>
      <c r="G23" s="342">
        <v>0.074</v>
      </c>
      <c r="H23" s="343">
        <v>0.074</v>
      </c>
      <c r="I23" s="343">
        <v>0.074</v>
      </c>
      <c r="J23" s="343">
        <v>0.074</v>
      </c>
      <c r="K23" s="343">
        <v>0.074</v>
      </c>
      <c r="L23" s="365">
        <v>266.05</v>
      </c>
      <c r="M23" s="366">
        <v>267.97</v>
      </c>
      <c r="N23" s="366">
        <f>ROUND($N$8*7.4%,2)</f>
        <v>288.48</v>
      </c>
      <c r="O23" s="366">
        <v>313.44037</v>
      </c>
      <c r="P23" s="366">
        <v>364.14</v>
      </c>
      <c r="Q23" s="366">
        <v>367.874158</v>
      </c>
      <c r="R23" s="176">
        <v>385.891678</v>
      </c>
      <c r="S23" s="390">
        <f t="shared" ref="S23:S29" si="3">R23-Q23</f>
        <v>18.01752</v>
      </c>
      <c r="T23" s="280"/>
      <c r="U23" s="392" t="s">
        <v>3440</v>
      </c>
      <c r="V23" s="396" t="s">
        <v>3441</v>
      </c>
      <c r="W23" s="174"/>
      <c r="X23" s="174"/>
    </row>
    <row r="24" s="86" customFormat="1" customHeight="1" spans="1:24">
      <c r="A24" s="336" t="s">
        <v>3435</v>
      </c>
      <c r="B24" s="337" t="s">
        <v>3442</v>
      </c>
      <c r="C24" s="103" t="s">
        <v>3400</v>
      </c>
      <c r="D24" s="344">
        <v>0.12</v>
      </c>
      <c r="E24" s="344">
        <v>0.12</v>
      </c>
      <c r="F24" s="344">
        <v>0.12</v>
      </c>
      <c r="G24" s="344">
        <v>0.12</v>
      </c>
      <c r="H24" s="345">
        <v>0.12</v>
      </c>
      <c r="I24" s="345">
        <v>0.12</v>
      </c>
      <c r="J24" s="345">
        <v>0.12</v>
      </c>
      <c r="K24" s="345">
        <v>0.12</v>
      </c>
      <c r="L24" s="365">
        <v>456.09</v>
      </c>
      <c r="M24" s="366">
        <v>459.37</v>
      </c>
      <c r="N24" s="366">
        <f>ROUND($N$8*12%,2)</f>
        <v>467.8</v>
      </c>
      <c r="O24" s="366">
        <v>508.281682</v>
      </c>
      <c r="P24" s="366">
        <v>590.5</v>
      </c>
      <c r="Q24" s="366">
        <v>596.552688</v>
      </c>
      <c r="R24" s="394">
        <v>625.770288</v>
      </c>
      <c r="S24" s="390">
        <f t="shared" si="3"/>
        <v>29.2176000000001</v>
      </c>
      <c r="T24" s="280"/>
      <c r="U24" s="392"/>
      <c r="V24" s="396" t="s">
        <v>3443</v>
      </c>
      <c r="W24" s="174"/>
      <c r="X24" s="174"/>
    </row>
    <row r="25" s="86" customFormat="1" customHeight="1" spans="1:24">
      <c r="A25" s="103" t="s">
        <v>3435</v>
      </c>
      <c r="B25" s="333" t="s">
        <v>3444</v>
      </c>
      <c r="C25" s="321" t="s">
        <v>3445</v>
      </c>
      <c r="D25" s="321" t="s">
        <v>3446</v>
      </c>
      <c r="E25" s="321" t="s">
        <v>3446</v>
      </c>
      <c r="F25" s="321" t="s">
        <v>3446</v>
      </c>
      <c r="G25" s="321" t="s">
        <v>3446</v>
      </c>
      <c r="H25" s="334" t="s">
        <v>3446</v>
      </c>
      <c r="I25" s="334" t="s">
        <v>3447</v>
      </c>
      <c r="J25" s="334" t="s">
        <v>3447</v>
      </c>
      <c r="K25" s="334" t="s">
        <v>3447</v>
      </c>
      <c r="L25" s="365">
        <v>232.44</v>
      </c>
      <c r="M25" s="366">
        <v>242.02</v>
      </c>
      <c r="N25" s="366">
        <f>ROUND((9325*267.6)/10000,2)</f>
        <v>249.54</v>
      </c>
      <c r="O25" s="366">
        <v>255.61152</v>
      </c>
      <c r="P25" s="366">
        <v>260.7</v>
      </c>
      <c r="Q25" s="366">
        <v>274.23648</v>
      </c>
      <c r="R25" s="394">
        <v>285.55596</v>
      </c>
      <c r="S25" s="390">
        <f t="shared" si="3"/>
        <v>11.3194800000001</v>
      </c>
      <c r="T25" s="280"/>
      <c r="U25" s="392" t="s">
        <v>3448</v>
      </c>
      <c r="V25" s="393" t="s">
        <v>3449</v>
      </c>
      <c r="W25" s="174"/>
      <c r="X25" s="174" t="s">
        <v>3450</v>
      </c>
    </row>
    <row r="26" s="86" customFormat="1" ht="24" spans="1:24">
      <c r="A26" s="103" t="s">
        <v>3435</v>
      </c>
      <c r="B26" s="333" t="s">
        <v>3451</v>
      </c>
      <c r="C26" s="321"/>
      <c r="D26" s="334" t="s">
        <v>3384</v>
      </c>
      <c r="E26" s="334" t="s">
        <v>3384</v>
      </c>
      <c r="F26" s="334" t="s">
        <v>3384</v>
      </c>
      <c r="G26" s="334" t="s">
        <v>3384</v>
      </c>
      <c r="H26" s="334" t="s">
        <v>3384</v>
      </c>
      <c r="I26" s="334" t="s">
        <v>3384</v>
      </c>
      <c r="J26" s="334" t="s">
        <v>3384</v>
      </c>
      <c r="K26" s="334" t="s">
        <v>3384</v>
      </c>
      <c r="L26" s="365">
        <v>280.02</v>
      </c>
      <c r="M26" s="366">
        <v>260.97</v>
      </c>
      <c r="N26" s="366">
        <v>186.82</v>
      </c>
      <c r="O26" s="366">
        <v>157.9356</v>
      </c>
      <c r="P26" s="366">
        <v>129.63</v>
      </c>
      <c r="Q26" s="366">
        <v>114.59136</v>
      </c>
      <c r="R26" s="394">
        <v>151.43616</v>
      </c>
      <c r="S26" s="390">
        <f t="shared" si="3"/>
        <v>36.8448</v>
      </c>
      <c r="T26" s="280"/>
      <c r="U26" s="392"/>
      <c r="V26" s="393" t="s">
        <v>3452</v>
      </c>
      <c r="W26" s="174"/>
      <c r="X26" s="174"/>
    </row>
    <row r="27" s="86" customFormat="1" ht="45" customHeight="1" spans="1:24">
      <c r="A27" s="103" t="s">
        <v>3435</v>
      </c>
      <c r="B27" s="333" t="s">
        <v>3453</v>
      </c>
      <c r="C27" s="321"/>
      <c r="D27" s="174"/>
      <c r="E27" s="174"/>
      <c r="F27" s="174"/>
      <c r="G27" s="174"/>
      <c r="H27" s="174"/>
      <c r="I27" s="174"/>
      <c r="J27" s="174" t="s">
        <v>3454</v>
      </c>
      <c r="K27" s="174" t="s">
        <v>3454</v>
      </c>
      <c r="L27" s="365"/>
      <c r="M27" s="366"/>
      <c r="N27" s="366"/>
      <c r="O27" s="366"/>
      <c r="P27" s="366"/>
      <c r="Q27" s="366">
        <v>1.6008</v>
      </c>
      <c r="R27" s="394">
        <v>0</v>
      </c>
      <c r="S27" s="390">
        <f t="shared" si="3"/>
        <v>-1.6008</v>
      </c>
      <c r="T27" s="280"/>
      <c r="U27" s="392"/>
      <c r="V27" s="393"/>
      <c r="W27" s="174" t="s">
        <v>3455</v>
      </c>
      <c r="X27" s="174" t="s">
        <v>3456</v>
      </c>
    </row>
    <row r="28" s="86" customFormat="1" ht="120" customHeight="1" spans="1:24">
      <c r="A28" s="103" t="s">
        <v>3435</v>
      </c>
      <c r="B28" s="333" t="s">
        <v>3457</v>
      </c>
      <c r="C28" s="321"/>
      <c r="D28" s="174" t="s">
        <v>3458</v>
      </c>
      <c r="E28" s="174" t="s">
        <v>3458</v>
      </c>
      <c r="F28" s="174" t="s">
        <v>3458</v>
      </c>
      <c r="G28" s="174" t="s">
        <v>3458</v>
      </c>
      <c r="H28" s="174" t="s">
        <v>3459</v>
      </c>
      <c r="I28" s="174" t="s">
        <v>3460</v>
      </c>
      <c r="J28" s="174" t="s">
        <v>3460</v>
      </c>
      <c r="K28" s="174" t="s">
        <v>3460</v>
      </c>
      <c r="L28" s="365">
        <v>8.88</v>
      </c>
      <c r="M28" s="366">
        <v>9.64</v>
      </c>
      <c r="N28" s="366">
        <v>7.39</v>
      </c>
      <c r="O28" s="366">
        <v>10.39595</v>
      </c>
      <c r="P28" s="366">
        <v>9.27</v>
      </c>
      <c r="Q28" s="366">
        <v>8.32492</v>
      </c>
      <c r="R28" s="394">
        <v>8.32492</v>
      </c>
      <c r="S28" s="390">
        <f t="shared" si="3"/>
        <v>0</v>
      </c>
      <c r="T28" s="280"/>
      <c r="U28" s="392"/>
      <c r="V28" s="393" t="s">
        <v>3461</v>
      </c>
      <c r="W28" s="174"/>
      <c r="X28" s="174"/>
    </row>
    <row r="29" s="86" customFormat="1" ht="45" spans="1:24">
      <c r="A29" s="103" t="s">
        <v>3435</v>
      </c>
      <c r="B29" s="333" t="s">
        <v>3462</v>
      </c>
      <c r="C29" s="321"/>
      <c r="D29" s="131"/>
      <c r="E29" s="352" t="s">
        <v>3463</v>
      </c>
      <c r="F29" s="352" t="s">
        <v>3463</v>
      </c>
      <c r="G29" s="352" t="s">
        <v>3463</v>
      </c>
      <c r="H29" s="352" t="s">
        <v>3463</v>
      </c>
      <c r="I29" s="352" t="s">
        <v>3463</v>
      </c>
      <c r="J29" s="352" t="s">
        <v>3464</v>
      </c>
      <c r="K29" s="352" t="s">
        <v>3464</v>
      </c>
      <c r="L29" s="365">
        <v>62.86</v>
      </c>
      <c r="M29" s="366">
        <v>61.9</v>
      </c>
      <c r="N29" s="366">
        <f>ROUND((14*3600+449*1240)/10000,2)</f>
        <v>60.72</v>
      </c>
      <c r="O29" s="366">
        <v>60.12</v>
      </c>
      <c r="P29" s="366">
        <v>59.04</v>
      </c>
      <c r="Q29" s="366">
        <v>59.052</v>
      </c>
      <c r="R29" s="394">
        <v>61.42</v>
      </c>
      <c r="S29" s="390">
        <f t="shared" si="3"/>
        <v>2.368</v>
      </c>
      <c r="T29" s="280"/>
      <c r="U29" s="400" t="s">
        <v>3465</v>
      </c>
      <c r="V29" s="401" t="s">
        <v>3466</v>
      </c>
      <c r="W29" s="174"/>
      <c r="X29" s="174"/>
    </row>
    <row r="30" s="86" customFormat="1" customHeight="1" spans="1:24">
      <c r="A30" s="348" t="s">
        <v>3467</v>
      </c>
      <c r="B30" s="349"/>
      <c r="C30" s="321"/>
      <c r="D30" s="131"/>
      <c r="E30" s="334"/>
      <c r="F30" s="334"/>
      <c r="G30" s="334"/>
      <c r="H30" s="334"/>
      <c r="I30" s="334"/>
      <c r="J30" s="334"/>
      <c r="K30" s="368"/>
      <c r="L30" s="363">
        <f>SUM(L33:L40)</f>
        <v>459.98</v>
      </c>
      <c r="M30" s="363">
        <f>SUM(M33:M40)</f>
        <v>460.84</v>
      </c>
      <c r="N30" s="363">
        <f>SUM(N33:N42)</f>
        <v>451</v>
      </c>
      <c r="O30" s="363">
        <f>SUM(O33:O42)</f>
        <v>563.650454</v>
      </c>
      <c r="P30" s="363">
        <f>SUM(P31:P43)</f>
        <v>494.35</v>
      </c>
      <c r="Q30" s="363">
        <f>SUM(Q31:Q46)</f>
        <v>25961.45264</v>
      </c>
      <c r="R30" s="363">
        <f>SUM(R31:R46)</f>
        <v>28048.416797</v>
      </c>
      <c r="S30" s="384">
        <f>R30-P30</f>
        <v>27554.066797</v>
      </c>
      <c r="T30" s="280"/>
      <c r="U30" s="398"/>
      <c r="V30" s="399"/>
      <c r="W30" s="174"/>
      <c r="X30" s="174"/>
    </row>
    <row r="31" s="86" customFormat="1" ht="35" customHeight="1" spans="1:24">
      <c r="A31" s="103" t="s">
        <v>3468</v>
      </c>
      <c r="B31" s="346" t="s">
        <v>3415</v>
      </c>
      <c r="C31" s="321"/>
      <c r="D31" s="131"/>
      <c r="E31" s="347"/>
      <c r="F31" s="347"/>
      <c r="G31" s="347"/>
      <c r="H31" s="347"/>
      <c r="I31" s="347"/>
      <c r="J31" s="347"/>
      <c r="K31" s="346"/>
      <c r="L31" s="370"/>
      <c r="M31" s="366"/>
      <c r="N31" s="366"/>
      <c r="O31" s="366"/>
      <c r="P31" s="366"/>
      <c r="Q31" s="366">
        <v>12653.678595</v>
      </c>
      <c r="R31" s="402">
        <v>12411.653785</v>
      </c>
      <c r="S31" s="390">
        <f>R31-Q31</f>
        <v>-242.024809999999</v>
      </c>
      <c r="T31" s="280"/>
      <c r="U31" s="392"/>
      <c r="V31" s="393"/>
      <c r="W31" s="174" t="s">
        <v>3455</v>
      </c>
      <c r="X31" s="174" t="s">
        <v>3416</v>
      </c>
    </row>
    <row r="32" s="86" customFormat="1" customHeight="1" spans="1:24">
      <c r="A32" s="103" t="s">
        <v>3468</v>
      </c>
      <c r="B32" s="333" t="s">
        <v>3469</v>
      </c>
      <c r="C32" s="321"/>
      <c r="D32" s="131"/>
      <c r="E32" s="347"/>
      <c r="F32" s="347"/>
      <c r="G32" s="347"/>
      <c r="H32" s="347"/>
      <c r="I32" s="347"/>
      <c r="J32" s="347"/>
      <c r="K32" s="346"/>
      <c r="L32" s="370"/>
      <c r="M32" s="366"/>
      <c r="N32" s="366"/>
      <c r="O32" s="366"/>
      <c r="P32" s="366"/>
      <c r="Q32" s="366">
        <v>6139.147432</v>
      </c>
      <c r="R32" s="366">
        <v>6286.179748</v>
      </c>
      <c r="S32" s="390">
        <f>R32-Q32</f>
        <v>147.032316</v>
      </c>
      <c r="T32" s="280"/>
      <c r="U32" s="392"/>
      <c r="V32" s="393"/>
      <c r="W32" s="174" t="s">
        <v>3455</v>
      </c>
      <c r="X32" s="174"/>
    </row>
    <row r="33" s="86" customFormat="1" customHeight="1" spans="1:24">
      <c r="A33" s="336" t="s">
        <v>3468</v>
      </c>
      <c r="B33" s="337" t="s">
        <v>3470</v>
      </c>
      <c r="C33" s="103" t="s">
        <v>3400</v>
      </c>
      <c r="D33" s="341">
        <v>0.004</v>
      </c>
      <c r="E33" s="341">
        <v>0.004</v>
      </c>
      <c r="F33" s="341">
        <v>0.004</v>
      </c>
      <c r="G33" s="341"/>
      <c r="H33" s="353" t="s">
        <v>3413</v>
      </c>
      <c r="I33" s="353" t="s">
        <v>3413</v>
      </c>
      <c r="J33" s="353" t="s">
        <v>3413</v>
      </c>
      <c r="K33" s="353" t="s">
        <v>3413</v>
      </c>
      <c r="L33" s="365">
        <v>15.2</v>
      </c>
      <c r="M33" s="366">
        <v>15.31</v>
      </c>
      <c r="N33" s="366">
        <v>0</v>
      </c>
      <c r="O33" s="366">
        <v>0</v>
      </c>
      <c r="P33" s="366">
        <v>0</v>
      </c>
      <c r="Q33" s="366">
        <v>0</v>
      </c>
      <c r="R33" s="366">
        <v>0</v>
      </c>
      <c r="S33" s="390">
        <f>R33-Q33</f>
        <v>0</v>
      </c>
      <c r="T33" s="280"/>
      <c r="U33" s="392" t="s">
        <v>3471</v>
      </c>
      <c r="V33" s="393" t="s">
        <v>3472</v>
      </c>
      <c r="W33" s="403"/>
      <c r="X33" s="403"/>
    </row>
    <row r="34" s="86" customFormat="1" customHeight="1" spans="1:24">
      <c r="A34" s="336" t="s">
        <v>3468</v>
      </c>
      <c r="B34" s="337" t="s">
        <v>3473</v>
      </c>
      <c r="C34" s="103" t="s">
        <v>3400</v>
      </c>
      <c r="D34" s="344">
        <v>0.08</v>
      </c>
      <c r="E34" s="344">
        <v>0.08</v>
      </c>
      <c r="F34" s="344">
        <v>0.08</v>
      </c>
      <c r="G34" s="344">
        <v>0.08</v>
      </c>
      <c r="H34" s="345">
        <v>0.08</v>
      </c>
      <c r="I34" s="345">
        <v>0.08</v>
      </c>
      <c r="J34" s="345">
        <v>0.08</v>
      </c>
      <c r="K34" s="345">
        <v>0.08</v>
      </c>
      <c r="L34" s="365">
        <v>304.06</v>
      </c>
      <c r="M34" s="366">
        <v>306.25</v>
      </c>
      <c r="N34" s="366">
        <f>ROUND($N$8*8%,2)</f>
        <v>311.87</v>
      </c>
      <c r="O34" s="366">
        <v>338.854454</v>
      </c>
      <c r="P34" s="366">
        <v>393.67</v>
      </c>
      <c r="Q34" s="366">
        <v>397.701792</v>
      </c>
      <c r="R34" s="366">
        <v>417.180192</v>
      </c>
      <c r="S34" s="390">
        <f>R34-Q34</f>
        <v>19.4784</v>
      </c>
      <c r="T34" s="280"/>
      <c r="U34" s="392"/>
      <c r="V34" s="396" t="s">
        <v>3474</v>
      </c>
      <c r="W34" s="403"/>
      <c r="X34" s="403"/>
    </row>
    <row r="35" s="86" customFormat="1" ht="38" customHeight="1" spans="1:24">
      <c r="A35" s="103" t="s">
        <v>3468</v>
      </c>
      <c r="B35" s="333" t="s">
        <v>3475</v>
      </c>
      <c r="C35" s="103"/>
      <c r="D35" s="344"/>
      <c r="E35" s="344"/>
      <c r="F35" s="344"/>
      <c r="G35" s="344"/>
      <c r="H35" s="345"/>
      <c r="I35" s="345"/>
      <c r="J35" s="345"/>
      <c r="K35" s="371"/>
      <c r="L35" s="365"/>
      <c r="M35" s="366"/>
      <c r="N35" s="366"/>
      <c r="O35" s="366"/>
      <c r="P35" s="366"/>
      <c r="Q35" s="366">
        <v>258.967221</v>
      </c>
      <c r="R35" s="366"/>
      <c r="S35" s="390">
        <f>R35-Q35</f>
        <v>-258.967221</v>
      </c>
      <c r="T35" s="280"/>
      <c r="U35" s="392"/>
      <c r="V35" s="396"/>
      <c r="W35" s="174" t="s">
        <v>3455</v>
      </c>
      <c r="X35" s="174" t="s">
        <v>3414</v>
      </c>
    </row>
    <row r="36" s="86" customFormat="1" ht="38" customHeight="1" spans="1:24">
      <c r="A36" s="103" t="s">
        <v>3468</v>
      </c>
      <c r="B36" s="333" t="s">
        <v>3476</v>
      </c>
      <c r="C36" s="103"/>
      <c r="D36" s="344"/>
      <c r="E36" s="344"/>
      <c r="F36" s="344"/>
      <c r="G36" s="344"/>
      <c r="H36" s="345"/>
      <c r="I36" s="345"/>
      <c r="J36" s="345"/>
      <c r="K36" s="371"/>
      <c r="L36" s="365"/>
      <c r="M36" s="366"/>
      <c r="N36" s="366"/>
      <c r="O36" s="366"/>
      <c r="P36" s="366"/>
      <c r="Q36" s="366"/>
      <c r="R36" s="366">
        <v>688.506697</v>
      </c>
      <c r="S36" s="390"/>
      <c r="T36" s="280"/>
      <c r="U36" s="392"/>
      <c r="V36" s="396"/>
      <c r="W36" s="174"/>
      <c r="X36" s="174" t="s">
        <v>3414</v>
      </c>
    </row>
    <row r="37" s="86" customFormat="1" ht="45" customHeight="1" spans="1:24">
      <c r="A37" s="103" t="s">
        <v>3468</v>
      </c>
      <c r="B37" s="333" t="s">
        <v>3477</v>
      </c>
      <c r="C37" s="321"/>
      <c r="D37" s="131"/>
      <c r="E37" s="347" t="s">
        <v>3478</v>
      </c>
      <c r="F37" s="347" t="s">
        <v>3478</v>
      </c>
      <c r="G37" s="347" t="s">
        <v>3478</v>
      </c>
      <c r="H37" s="347" t="s">
        <v>3478</v>
      </c>
      <c r="I37" s="347" t="s">
        <v>3478</v>
      </c>
      <c r="J37" s="334" t="s">
        <v>3478</v>
      </c>
      <c r="K37" s="334" t="s">
        <v>3478</v>
      </c>
      <c r="L37" s="370"/>
      <c r="M37" s="366"/>
      <c r="N37" s="366">
        <v>0</v>
      </c>
      <c r="O37" s="366"/>
      <c r="P37" s="366"/>
      <c r="Q37" s="366">
        <v>187.368</v>
      </c>
      <c r="R37" s="366">
        <v>193.704</v>
      </c>
      <c r="S37" s="390">
        <f t="shared" ref="S37:S46" si="4">R37-Q37</f>
        <v>6.33600000000001</v>
      </c>
      <c r="T37" s="280" t="s">
        <v>3479</v>
      </c>
      <c r="U37" s="392" t="s">
        <v>3480</v>
      </c>
      <c r="V37" s="393" t="s">
        <v>3481</v>
      </c>
      <c r="W37" s="174"/>
      <c r="X37" s="174"/>
    </row>
    <row r="38" s="86" customFormat="1" ht="48" customHeight="1" spans="1:24">
      <c r="A38" s="103" t="s">
        <v>3468</v>
      </c>
      <c r="B38" s="333" t="s">
        <v>3482</v>
      </c>
      <c r="C38" s="321"/>
      <c r="D38" s="354"/>
      <c r="E38" s="355" t="s">
        <v>3478</v>
      </c>
      <c r="F38" s="355" t="s">
        <v>3478</v>
      </c>
      <c r="G38" s="355" t="s">
        <v>3478</v>
      </c>
      <c r="H38" s="355" t="s">
        <v>3478</v>
      </c>
      <c r="I38" s="355" t="s">
        <v>3478</v>
      </c>
      <c r="J38" s="334" t="s">
        <v>3478</v>
      </c>
      <c r="K38" s="334" t="s">
        <v>3478</v>
      </c>
      <c r="L38" s="365">
        <v>102.94</v>
      </c>
      <c r="M38" s="366">
        <v>101.86</v>
      </c>
      <c r="N38" s="366">
        <v>101.81</v>
      </c>
      <c r="O38" s="366">
        <v>101.424</v>
      </c>
      <c r="P38" s="366">
        <v>100.68</v>
      </c>
      <c r="Q38" s="366">
        <v>1.9</v>
      </c>
      <c r="R38" s="366">
        <v>1.896</v>
      </c>
      <c r="S38" s="390">
        <f t="shared" si="4"/>
        <v>-0.004</v>
      </c>
      <c r="T38" s="280"/>
      <c r="U38" s="392"/>
      <c r="V38" s="393" t="s">
        <v>3483</v>
      </c>
      <c r="W38" s="174" t="s">
        <v>3484</v>
      </c>
      <c r="X38" s="174"/>
    </row>
    <row r="39" s="86" customFormat="1" ht="48" customHeight="1" spans="1:24">
      <c r="A39" s="103" t="s">
        <v>3468</v>
      </c>
      <c r="B39" s="333" t="s">
        <v>3485</v>
      </c>
      <c r="C39" s="321"/>
      <c r="D39" s="356"/>
      <c r="E39" s="357"/>
      <c r="F39" s="357"/>
      <c r="G39" s="357"/>
      <c r="H39" s="357"/>
      <c r="I39" s="357"/>
      <c r="J39" s="334" t="s">
        <v>3478</v>
      </c>
      <c r="K39" s="334" t="s">
        <v>3478</v>
      </c>
      <c r="L39" s="365"/>
      <c r="M39" s="366"/>
      <c r="N39" s="366"/>
      <c r="O39" s="366"/>
      <c r="P39" s="366"/>
      <c r="Q39" s="366">
        <v>98.69</v>
      </c>
      <c r="R39" s="366">
        <v>103.2</v>
      </c>
      <c r="S39" s="390">
        <f t="shared" si="4"/>
        <v>4.51000000000001</v>
      </c>
      <c r="T39" s="280"/>
      <c r="U39" s="392"/>
      <c r="V39" s="393"/>
      <c r="W39" s="174" t="s">
        <v>3486</v>
      </c>
      <c r="X39" s="174"/>
    </row>
    <row r="40" s="86" customFormat="1" ht="26" customHeight="1" spans="1:24">
      <c r="A40" s="103" t="s">
        <v>3468</v>
      </c>
      <c r="B40" s="333" t="s">
        <v>3487</v>
      </c>
      <c r="C40" s="321"/>
      <c r="D40" s="358" t="s">
        <v>3488</v>
      </c>
      <c r="E40" s="358" t="s">
        <v>3488</v>
      </c>
      <c r="F40" s="358" t="s">
        <v>3488</v>
      </c>
      <c r="G40" s="358" t="s">
        <v>3488</v>
      </c>
      <c r="H40" s="358" t="s">
        <v>3489</v>
      </c>
      <c r="I40" s="358" t="s">
        <v>3489</v>
      </c>
      <c r="J40" s="334" t="s">
        <v>3490</v>
      </c>
      <c r="K40" s="334" t="s">
        <v>3490</v>
      </c>
      <c r="L40" s="365">
        <v>37.78</v>
      </c>
      <c r="M40" s="365">
        <v>37.42</v>
      </c>
      <c r="N40" s="365">
        <f>ROUND((14*1000+449*800)/10000,2)</f>
        <v>37.32</v>
      </c>
      <c r="O40" s="365">
        <v>93.6</v>
      </c>
      <c r="P40" s="365"/>
      <c r="Q40" s="366">
        <v>2.1</v>
      </c>
      <c r="R40" s="366">
        <v>2.1</v>
      </c>
      <c r="S40" s="390">
        <f t="shared" si="4"/>
        <v>0</v>
      </c>
      <c r="T40" s="404" t="s">
        <v>3491</v>
      </c>
      <c r="U40" s="400" t="s">
        <v>3465</v>
      </c>
      <c r="V40" s="405" t="s">
        <v>3492</v>
      </c>
      <c r="W40" s="355" t="s">
        <v>3493</v>
      </c>
      <c r="X40" s="174"/>
    </row>
    <row r="41" s="86" customFormat="1" ht="32" customHeight="1" spans="1:24">
      <c r="A41" s="103" t="s">
        <v>3468</v>
      </c>
      <c r="B41" s="333" t="s">
        <v>3494</v>
      </c>
      <c r="C41" s="321"/>
      <c r="D41" s="359"/>
      <c r="E41" s="359"/>
      <c r="F41" s="359"/>
      <c r="G41" s="359"/>
      <c r="H41" s="359"/>
      <c r="I41" s="359"/>
      <c r="J41" s="334" t="s">
        <v>3495</v>
      </c>
      <c r="K41" s="334" t="s">
        <v>3495</v>
      </c>
      <c r="L41" s="365"/>
      <c r="M41" s="365"/>
      <c r="N41" s="365"/>
      <c r="O41" s="365"/>
      <c r="P41" s="365"/>
      <c r="Q41" s="366">
        <v>90.9</v>
      </c>
      <c r="R41" s="366">
        <v>95</v>
      </c>
      <c r="S41" s="390">
        <f t="shared" si="4"/>
        <v>4.09999999999999</v>
      </c>
      <c r="T41" s="404"/>
      <c r="U41" s="400"/>
      <c r="V41" s="405"/>
      <c r="W41" s="357"/>
      <c r="X41" s="174"/>
    </row>
    <row r="42" s="86" customFormat="1" ht="84" customHeight="1" spans="1:24">
      <c r="A42" s="103" t="s">
        <v>3468</v>
      </c>
      <c r="B42" s="333" t="s">
        <v>3496</v>
      </c>
      <c r="C42" s="321"/>
      <c r="D42" s="360"/>
      <c r="E42" s="333"/>
      <c r="F42" s="360"/>
      <c r="G42" s="360"/>
      <c r="H42" s="352" t="s">
        <v>3497</v>
      </c>
      <c r="I42" s="352" t="s">
        <v>3497</v>
      </c>
      <c r="J42" s="334" t="s">
        <v>3497</v>
      </c>
      <c r="K42" s="334" t="s">
        <v>3497</v>
      </c>
      <c r="L42" s="365"/>
      <c r="M42" s="366"/>
      <c r="N42" s="366">
        <v>0</v>
      </c>
      <c r="O42" s="366">
        <f>1500*827*20%/10000+3000*827*2%/10000</f>
        <v>29.772</v>
      </c>
      <c r="P42" s="366"/>
      <c r="Q42" s="366">
        <v>30.45</v>
      </c>
      <c r="R42" s="366">
        <v>31.65</v>
      </c>
      <c r="S42" s="390">
        <f t="shared" si="4"/>
        <v>1.2</v>
      </c>
      <c r="T42" s="404"/>
      <c r="U42" s="400"/>
      <c r="V42" s="401" t="s">
        <v>3498</v>
      </c>
      <c r="W42" s="174"/>
      <c r="X42" s="174"/>
    </row>
    <row r="43" s="86" customFormat="1" ht="32" customHeight="1" spans="1:24">
      <c r="A43" s="103" t="s">
        <v>3468</v>
      </c>
      <c r="B43" s="333" t="s">
        <v>3499</v>
      </c>
      <c r="C43" s="321"/>
      <c r="D43" s="360"/>
      <c r="E43" s="333"/>
      <c r="F43" s="360"/>
      <c r="G43" s="360"/>
      <c r="H43" s="352"/>
      <c r="I43" s="352"/>
      <c r="J43" s="352"/>
      <c r="K43" s="372"/>
      <c r="L43" s="365"/>
      <c r="M43" s="366"/>
      <c r="N43" s="366"/>
      <c r="O43" s="366"/>
      <c r="P43" s="366"/>
      <c r="Q43" s="366">
        <v>5280.27</v>
      </c>
      <c r="R43" s="402">
        <v>6966.341575</v>
      </c>
      <c r="S43" s="390">
        <f t="shared" si="4"/>
        <v>1686.071575</v>
      </c>
      <c r="T43" s="404"/>
      <c r="U43" s="400"/>
      <c r="V43" s="401"/>
      <c r="W43" s="174"/>
      <c r="X43" s="174"/>
    </row>
    <row r="44" ht="68" customHeight="1" spans="1:24">
      <c r="A44" s="103" t="s">
        <v>3468</v>
      </c>
      <c r="B44" s="131" t="s">
        <v>3500</v>
      </c>
      <c r="C44" s="103"/>
      <c r="D44" s="103"/>
      <c r="E44" s="358" t="s">
        <v>3501</v>
      </c>
      <c r="F44" s="361" t="s">
        <v>3502</v>
      </c>
      <c r="G44" s="361" t="s">
        <v>3501</v>
      </c>
      <c r="H44" s="361" t="s">
        <v>3503</v>
      </c>
      <c r="I44" s="361" t="s">
        <v>3503</v>
      </c>
      <c r="J44" s="347" t="s">
        <v>3504</v>
      </c>
      <c r="K44" s="373" t="s">
        <v>3505</v>
      </c>
      <c r="L44" s="365"/>
      <c r="M44" s="365"/>
      <c r="N44" s="365"/>
      <c r="O44" s="365"/>
      <c r="P44" s="365"/>
      <c r="Q44" s="365">
        <v>26.4048</v>
      </c>
      <c r="R44" s="366">
        <v>26.4048</v>
      </c>
      <c r="S44" s="390">
        <f t="shared" si="4"/>
        <v>0</v>
      </c>
      <c r="T44" s="107"/>
      <c r="U44" s="107"/>
      <c r="V44" s="131"/>
      <c r="W44" s="131"/>
      <c r="X44" s="174" t="s">
        <v>3506</v>
      </c>
    </row>
    <row r="45" ht="33" customHeight="1" spans="1:24">
      <c r="A45" s="103" t="s">
        <v>3468</v>
      </c>
      <c r="B45" s="131" t="s">
        <v>3507</v>
      </c>
      <c r="C45" s="103"/>
      <c r="D45" s="103"/>
      <c r="E45" s="359"/>
      <c r="F45" s="362"/>
      <c r="G45" s="362"/>
      <c r="H45" s="362"/>
      <c r="I45" s="362"/>
      <c r="J45" s="103" t="s">
        <v>3508</v>
      </c>
      <c r="K45" s="334" t="s">
        <v>3509</v>
      </c>
      <c r="L45" s="365"/>
      <c r="M45" s="365"/>
      <c r="N45" s="365"/>
      <c r="O45" s="365"/>
      <c r="P45" s="365"/>
      <c r="Q45" s="365">
        <v>456.2748</v>
      </c>
      <c r="R45" s="366">
        <v>475</v>
      </c>
      <c r="S45" s="390">
        <f t="shared" si="4"/>
        <v>18.7252</v>
      </c>
      <c r="T45" s="107"/>
      <c r="U45" s="107"/>
      <c r="V45" s="131"/>
      <c r="W45" s="131"/>
      <c r="X45" s="174" t="s">
        <v>3510</v>
      </c>
    </row>
    <row r="46" s="86" customFormat="1" ht="51" customHeight="1" spans="1:24">
      <c r="A46" s="103" t="s">
        <v>3468</v>
      </c>
      <c r="B46" s="333" t="s">
        <v>3511</v>
      </c>
      <c r="C46" s="321"/>
      <c r="D46" s="131"/>
      <c r="E46" s="347"/>
      <c r="F46" s="347"/>
      <c r="G46" s="347" t="s">
        <v>3512</v>
      </c>
      <c r="H46" s="347" t="s">
        <v>3512</v>
      </c>
      <c r="I46" s="347" t="s">
        <v>3512</v>
      </c>
      <c r="J46" s="347" t="s">
        <v>3512</v>
      </c>
      <c r="K46" s="347" t="s">
        <v>3512</v>
      </c>
      <c r="L46" s="370"/>
      <c r="M46" s="366"/>
      <c r="N46" s="366"/>
      <c r="O46" s="366"/>
      <c r="P46" s="366"/>
      <c r="Q46" s="366">
        <v>337.6</v>
      </c>
      <c r="R46" s="366">
        <v>349.6</v>
      </c>
      <c r="S46" s="365">
        <f t="shared" si="4"/>
        <v>12</v>
      </c>
      <c r="T46" s="280"/>
      <c r="U46" s="392"/>
      <c r="V46" s="393" t="s">
        <v>3481</v>
      </c>
      <c r="W46" s="174"/>
      <c r="X46" s="174" t="s">
        <v>3513</v>
      </c>
    </row>
  </sheetData>
  <mergeCells count="38">
    <mergeCell ref="A1:X1"/>
    <mergeCell ref="C3:K3"/>
    <mergeCell ref="L3:S3"/>
    <mergeCell ref="A5:B5"/>
    <mergeCell ref="A6:B6"/>
    <mergeCell ref="A21:B21"/>
    <mergeCell ref="A30:B30"/>
    <mergeCell ref="A3:A4"/>
    <mergeCell ref="B3:B4"/>
    <mergeCell ref="D38:D39"/>
    <mergeCell ref="D40:D41"/>
    <mergeCell ref="E38:E39"/>
    <mergeCell ref="E40:E41"/>
    <mergeCell ref="E44:E45"/>
    <mergeCell ref="F38:F39"/>
    <mergeCell ref="F40:F41"/>
    <mergeCell ref="F44:F45"/>
    <mergeCell ref="G38:G39"/>
    <mergeCell ref="G40:G41"/>
    <mergeCell ref="G44:G45"/>
    <mergeCell ref="H38:H39"/>
    <mergeCell ref="H40:H41"/>
    <mergeCell ref="H44:H45"/>
    <mergeCell ref="I38:I39"/>
    <mergeCell ref="I40:I41"/>
    <mergeCell ref="I44:I45"/>
    <mergeCell ref="L40:L41"/>
    <mergeCell ref="M40:M41"/>
    <mergeCell ref="N40:N41"/>
    <mergeCell ref="O40:O41"/>
    <mergeCell ref="P40:P41"/>
    <mergeCell ref="T3:T4"/>
    <mergeCell ref="U3:U4"/>
    <mergeCell ref="V3:V4"/>
    <mergeCell ref="V40:V41"/>
    <mergeCell ref="W3:W4"/>
    <mergeCell ref="W40:W41"/>
    <mergeCell ref="X3:X4"/>
  </mergeCells>
  <pageMargins left="0.75" right="0.75" top="1" bottom="1" header="0.5" footer="0.5"/>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tabSelected="1" workbookViewId="0">
      <pane ySplit="3" topLeftCell="A4" activePane="bottomLeft" state="frozen"/>
      <selection/>
      <selection pane="bottomLeft" activeCell="G14" sqref="G14"/>
    </sheetView>
  </sheetViews>
  <sheetFormatPr defaultColWidth="9" defaultRowHeight="31" customHeight="1" outlineLevelCol="5"/>
  <cols>
    <col min="1" max="1" width="6.75" style="311" customWidth="1"/>
    <col min="2" max="2" width="24.125" style="312" customWidth="1"/>
    <col min="3" max="3" width="13.75" style="311" customWidth="1"/>
    <col min="4" max="4" width="45.75" style="313" customWidth="1"/>
    <col min="5" max="5" width="32.375" style="312" customWidth="1"/>
    <col min="6" max="6" width="12.6333333333333" style="311"/>
    <col min="7" max="7" width="17" style="311" customWidth="1"/>
    <col min="8" max="8" width="11.125" style="311"/>
    <col min="9" max="16384" width="9" style="311"/>
  </cols>
  <sheetData>
    <row r="1" s="309" customFormat="1" ht="34" customHeight="1" spans="1:6">
      <c r="A1" s="314" t="s">
        <v>3514</v>
      </c>
      <c r="B1" s="314"/>
      <c r="C1" s="314"/>
      <c r="D1" s="314"/>
      <c r="E1" s="314"/>
      <c r="F1" s="315"/>
    </row>
    <row r="2" customHeight="1" spans="5:5">
      <c r="E2" s="316" t="s">
        <v>3515</v>
      </c>
    </row>
    <row r="3" s="310" customFormat="1" ht="30" customHeight="1" spans="1:5">
      <c r="A3" s="317" t="s">
        <v>3516</v>
      </c>
      <c r="B3" s="318" t="s">
        <v>3272</v>
      </c>
      <c r="C3" s="318" t="s">
        <v>3517</v>
      </c>
      <c r="D3" s="318" t="s">
        <v>3361</v>
      </c>
      <c r="E3" s="319" t="s">
        <v>37</v>
      </c>
    </row>
    <row r="4" s="311" customFormat="1" ht="30" customHeight="1" spans="1:5">
      <c r="A4" s="320">
        <v>1</v>
      </c>
      <c r="B4" s="320" t="s">
        <v>3320</v>
      </c>
      <c r="C4" s="321" t="s">
        <v>3518</v>
      </c>
      <c r="D4" s="280" t="s">
        <v>3519</v>
      </c>
      <c r="E4" s="322" t="s">
        <v>3520</v>
      </c>
    </row>
    <row r="5" s="311" customFormat="1" ht="30" customHeight="1" spans="1:5">
      <c r="A5" s="320">
        <v>2</v>
      </c>
      <c r="B5" s="320" t="s">
        <v>3320</v>
      </c>
      <c r="C5" s="321" t="s">
        <v>3521</v>
      </c>
      <c r="D5" s="280" t="s">
        <v>3522</v>
      </c>
      <c r="E5" s="322" t="s">
        <v>3520</v>
      </c>
    </row>
    <row r="6" s="311" customFormat="1" ht="30" customHeight="1" spans="1:5">
      <c r="A6" s="320">
        <v>3</v>
      </c>
      <c r="B6" s="320" t="s">
        <v>3320</v>
      </c>
      <c r="C6" s="103" t="s">
        <v>3523</v>
      </c>
      <c r="D6" s="280" t="s">
        <v>3524</v>
      </c>
      <c r="E6" s="323"/>
    </row>
    <row r="7" s="311" customFormat="1" ht="30" customHeight="1" spans="1:5">
      <c r="A7" s="320">
        <v>4</v>
      </c>
      <c r="B7" s="320" t="s">
        <v>3320</v>
      </c>
      <c r="C7" s="321" t="s">
        <v>3525</v>
      </c>
      <c r="D7" s="280" t="s">
        <v>3526</v>
      </c>
      <c r="E7" s="323"/>
    </row>
    <row r="8" s="311" customFormat="1" ht="30" customHeight="1" spans="1:5">
      <c r="A8" s="320">
        <v>5</v>
      </c>
      <c r="B8" s="320" t="s">
        <v>3320</v>
      </c>
      <c r="C8" s="321" t="s">
        <v>3527</v>
      </c>
      <c r="D8" s="280" t="s">
        <v>3528</v>
      </c>
      <c r="E8" s="323"/>
    </row>
    <row r="9" s="311" customFormat="1" ht="30" customHeight="1" spans="1:5">
      <c r="A9" s="320">
        <v>6</v>
      </c>
      <c r="B9" s="320" t="s">
        <v>3320</v>
      </c>
      <c r="C9" s="321" t="s">
        <v>3529</v>
      </c>
      <c r="D9" s="280" t="s">
        <v>3321</v>
      </c>
      <c r="E9" s="323"/>
    </row>
    <row r="10" s="311" customFormat="1" ht="30" customHeight="1" spans="1:5">
      <c r="A10" s="320">
        <v>7</v>
      </c>
      <c r="B10" s="320" t="s">
        <v>3320</v>
      </c>
      <c r="C10" s="321" t="s">
        <v>3530</v>
      </c>
      <c r="D10" s="280" t="s">
        <v>3531</v>
      </c>
      <c r="E10" s="323"/>
    </row>
    <row r="11" s="311" customFormat="1" ht="30" customHeight="1" spans="1:5">
      <c r="A11" s="320">
        <v>8</v>
      </c>
      <c r="B11" s="320" t="s">
        <v>3320</v>
      </c>
      <c r="C11" s="321" t="s">
        <v>3532</v>
      </c>
      <c r="D11" s="280" t="s">
        <v>3533</v>
      </c>
      <c r="E11" s="323"/>
    </row>
    <row r="12" s="311" customFormat="1" ht="30" customHeight="1" spans="1:5">
      <c r="A12" s="320">
        <v>9</v>
      </c>
      <c r="B12" s="320" t="s">
        <v>3320</v>
      </c>
      <c r="C12" s="321" t="s">
        <v>3534</v>
      </c>
      <c r="D12" s="280" t="s">
        <v>3535</v>
      </c>
      <c r="E12" s="323"/>
    </row>
    <row r="13" s="311" customFormat="1" ht="30" customHeight="1" spans="1:5">
      <c r="A13" s="320">
        <v>10</v>
      </c>
      <c r="B13" s="320" t="s">
        <v>3320</v>
      </c>
      <c r="C13" s="321" t="s">
        <v>3536</v>
      </c>
      <c r="D13" s="280" t="s">
        <v>3323</v>
      </c>
      <c r="E13" s="323"/>
    </row>
    <row r="14" s="311" customFormat="1" ht="30" customHeight="1" spans="1:5">
      <c r="A14" s="320">
        <v>11</v>
      </c>
      <c r="B14" s="320" t="s">
        <v>3320</v>
      </c>
      <c r="C14" s="321" t="s">
        <v>3537</v>
      </c>
      <c r="D14" s="280" t="s">
        <v>3325</v>
      </c>
      <c r="E14" s="323"/>
    </row>
    <row r="15" s="311" customFormat="1" ht="30" customHeight="1" spans="1:5">
      <c r="A15" s="320">
        <v>12</v>
      </c>
      <c r="B15" s="320" t="s">
        <v>3320</v>
      </c>
      <c r="C15" s="321" t="s">
        <v>3538</v>
      </c>
      <c r="D15" s="280" t="s">
        <v>3326</v>
      </c>
      <c r="E15" s="323"/>
    </row>
    <row r="16" s="311" customFormat="1" ht="30" customHeight="1" spans="1:5">
      <c r="A16" s="320">
        <v>13</v>
      </c>
      <c r="B16" s="320" t="s">
        <v>3320</v>
      </c>
      <c r="C16" s="321" t="s">
        <v>3539</v>
      </c>
      <c r="D16" s="280" t="s">
        <v>3540</v>
      </c>
      <c r="E16" s="323"/>
    </row>
    <row r="17" s="311" customFormat="1" ht="30" customHeight="1" spans="1:5">
      <c r="A17" s="320">
        <v>14</v>
      </c>
      <c r="B17" s="320" t="s">
        <v>3320</v>
      </c>
      <c r="C17" s="321" t="s">
        <v>3541</v>
      </c>
      <c r="D17" s="280" t="s">
        <v>3542</v>
      </c>
      <c r="E17" s="323"/>
    </row>
    <row r="18" s="311" customFormat="1" customHeight="1" spans="2:5">
      <c r="B18" s="312"/>
      <c r="D18" s="313"/>
      <c r="E18" s="312"/>
    </row>
  </sheetData>
  <autoFilter ref="A3:E17">
    <extLst/>
  </autoFilter>
  <mergeCells count="1">
    <mergeCell ref="A1:E1"/>
  </mergeCells>
  <pageMargins left="0.751388888888889" right="0.751388888888889" top="1" bottom="1" header="0.5" footer="0.5"/>
  <pageSetup paperSize="9" scale="92"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Y737"/>
  <sheetViews>
    <sheetView zoomScale="80" zoomScaleNormal="80" workbookViewId="0">
      <selection activeCell="C51" sqref="C51:F51"/>
    </sheetView>
  </sheetViews>
  <sheetFormatPr defaultColWidth="9" defaultRowHeight="40" customHeight="1"/>
  <cols>
    <col min="1" max="1" width="28" style="5" customWidth="1"/>
    <col min="2" max="7" width="16" style="5" hidden="1" customWidth="1"/>
    <col min="8" max="8" width="16" style="5" customWidth="1"/>
    <col min="9" max="11" width="19.3" style="5" customWidth="1"/>
    <col min="12" max="12" width="16" style="5" customWidth="1"/>
    <col min="13" max="13" width="50.25" style="5" customWidth="1"/>
    <col min="14" max="16384" width="9" style="5"/>
  </cols>
  <sheetData>
    <row r="1" customFormat="1" ht="25" customHeight="1" spans="1:16379">
      <c r="A1" s="289" t="s">
        <v>3543</v>
      </c>
      <c r="B1" s="290"/>
      <c r="C1" s="290"/>
      <c r="D1" s="290"/>
      <c r="E1" s="290"/>
      <c r="F1" s="290"/>
      <c r="G1" s="290"/>
      <c r="H1" s="290"/>
      <c r="I1" s="290"/>
      <c r="J1" s="290"/>
      <c r="K1" s="290"/>
      <c r="L1" s="290"/>
      <c r="M1" s="290"/>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row>
    <row r="2" customFormat="1" ht="30" customHeight="1" spans="1:16379">
      <c r="A2" s="291" t="s">
        <v>3544</v>
      </c>
      <c r="B2" s="291"/>
      <c r="C2" s="291"/>
      <c r="D2" s="291"/>
      <c r="E2" s="291"/>
      <c r="F2" s="291"/>
      <c r="G2" s="291"/>
      <c r="H2" s="291"/>
      <c r="I2" s="291"/>
      <c r="J2" s="291"/>
      <c r="K2" s="291"/>
      <c r="L2" s="291"/>
      <c r="M2" s="291"/>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AMA2" s="5"/>
      <c r="AMB2" s="5"/>
      <c r="AMC2" s="5"/>
      <c r="AMD2" s="5"/>
      <c r="AME2" s="5"/>
      <c r="AMF2" s="5"/>
      <c r="AMG2" s="5"/>
      <c r="AMH2" s="5"/>
      <c r="AMI2" s="5"/>
      <c r="AMJ2" s="5"/>
      <c r="AMK2" s="5"/>
      <c r="AML2" s="5"/>
      <c r="AMM2" s="5"/>
      <c r="AMN2" s="5"/>
      <c r="AMO2" s="5"/>
      <c r="AMP2" s="5"/>
      <c r="AMQ2" s="5"/>
      <c r="AMR2" s="5"/>
      <c r="AMS2" s="5"/>
      <c r="AMT2" s="5"/>
      <c r="AMU2" s="5"/>
      <c r="AMV2" s="5"/>
      <c r="AMW2" s="5"/>
      <c r="AMX2" s="5"/>
      <c r="AMY2" s="5"/>
      <c r="AMZ2" s="5"/>
      <c r="ANA2" s="5"/>
      <c r="ANB2" s="5"/>
      <c r="ANC2" s="5"/>
      <c r="AND2" s="5"/>
      <c r="ANE2" s="5"/>
      <c r="ANF2" s="5"/>
      <c r="ANG2" s="5"/>
      <c r="ANH2" s="5"/>
      <c r="ANI2" s="5"/>
      <c r="ANJ2" s="5"/>
      <c r="ANK2" s="5"/>
      <c r="ANL2" s="5"/>
      <c r="ANM2" s="5"/>
      <c r="ANN2" s="5"/>
      <c r="ANO2" s="5"/>
      <c r="ANP2" s="5"/>
      <c r="ANQ2" s="5"/>
      <c r="ANR2" s="5"/>
      <c r="ANS2" s="5"/>
      <c r="ANT2" s="5"/>
      <c r="ANU2" s="5"/>
      <c r="ANV2" s="5"/>
      <c r="ANW2" s="5"/>
      <c r="ANX2" s="5"/>
      <c r="ANY2" s="5"/>
      <c r="ANZ2" s="5"/>
      <c r="AOA2" s="5"/>
      <c r="AOB2" s="5"/>
      <c r="AOC2" s="5"/>
      <c r="AOD2" s="5"/>
      <c r="AOE2" s="5"/>
      <c r="AOF2" s="5"/>
      <c r="AOG2" s="5"/>
      <c r="AOH2" s="5"/>
      <c r="AOI2" s="5"/>
      <c r="AOJ2" s="5"/>
      <c r="AOK2" s="5"/>
      <c r="AOL2" s="5"/>
      <c r="AOM2" s="5"/>
      <c r="AON2" s="5"/>
      <c r="AOO2" s="5"/>
      <c r="AOP2" s="5"/>
      <c r="AOQ2" s="5"/>
      <c r="AOR2" s="5"/>
      <c r="AOS2" s="5"/>
      <c r="AOT2" s="5"/>
      <c r="AOU2" s="5"/>
      <c r="AOV2" s="5"/>
      <c r="AOW2" s="5"/>
      <c r="AOX2" s="5"/>
      <c r="AOY2" s="5"/>
      <c r="AOZ2" s="5"/>
      <c r="APA2" s="5"/>
      <c r="APB2" s="5"/>
      <c r="APC2" s="5"/>
      <c r="APD2" s="5"/>
      <c r="APE2" s="5"/>
      <c r="APF2" s="5"/>
      <c r="APG2" s="5"/>
      <c r="APH2" s="5"/>
      <c r="API2" s="5"/>
      <c r="APJ2" s="5"/>
      <c r="APK2" s="5"/>
      <c r="APL2" s="5"/>
      <c r="APM2" s="5"/>
      <c r="APN2" s="5"/>
      <c r="APO2" s="5"/>
      <c r="APP2" s="5"/>
      <c r="APQ2" s="5"/>
      <c r="APR2" s="5"/>
      <c r="APS2" s="5"/>
      <c r="APT2" s="5"/>
      <c r="APU2" s="5"/>
      <c r="APV2" s="5"/>
      <c r="APW2" s="5"/>
      <c r="APX2" s="5"/>
      <c r="APY2" s="5"/>
      <c r="APZ2" s="5"/>
      <c r="AQA2" s="5"/>
      <c r="AQB2" s="5"/>
      <c r="AQC2" s="5"/>
      <c r="AQD2" s="5"/>
      <c r="AQE2" s="5"/>
      <c r="AQF2" s="5"/>
      <c r="AQG2" s="5"/>
      <c r="AQH2" s="5"/>
      <c r="AQI2" s="5"/>
      <c r="AQJ2" s="5"/>
      <c r="AQK2" s="5"/>
      <c r="AQL2" s="5"/>
      <c r="AQM2" s="5"/>
      <c r="AQN2" s="5"/>
      <c r="AQO2" s="5"/>
      <c r="AQP2" s="5"/>
      <c r="AQQ2" s="5"/>
      <c r="AQR2" s="5"/>
      <c r="AQS2" s="5"/>
      <c r="AQT2" s="5"/>
      <c r="AQU2" s="5"/>
      <c r="AQV2" s="5"/>
      <c r="AQW2" s="5"/>
      <c r="AQX2" s="5"/>
      <c r="AQY2" s="5"/>
      <c r="AQZ2" s="5"/>
      <c r="ARA2" s="5"/>
      <c r="ARB2" s="5"/>
      <c r="ARC2" s="5"/>
      <c r="ARD2" s="5"/>
      <c r="ARE2" s="5"/>
      <c r="ARF2" s="5"/>
      <c r="ARG2" s="5"/>
      <c r="ARH2" s="5"/>
      <c r="ARI2" s="5"/>
      <c r="ARJ2" s="5"/>
      <c r="ARK2" s="5"/>
      <c r="ARL2" s="5"/>
      <c r="ARM2" s="5"/>
      <c r="ARN2" s="5"/>
      <c r="ARO2" s="5"/>
      <c r="ARP2" s="5"/>
      <c r="ARQ2" s="5"/>
      <c r="ARR2" s="5"/>
      <c r="ARS2" s="5"/>
      <c r="ART2" s="5"/>
      <c r="ARU2" s="5"/>
      <c r="ARV2" s="5"/>
      <c r="ARW2" s="5"/>
      <c r="ARX2" s="5"/>
      <c r="ARY2" s="5"/>
      <c r="ARZ2" s="5"/>
      <c r="ASA2" s="5"/>
      <c r="ASB2" s="5"/>
      <c r="ASC2" s="5"/>
      <c r="ASD2" s="5"/>
      <c r="ASE2" s="5"/>
      <c r="ASF2" s="5"/>
      <c r="ASG2" s="5"/>
      <c r="ASH2" s="5"/>
      <c r="ASI2" s="5"/>
      <c r="ASJ2" s="5"/>
      <c r="ASK2" s="5"/>
      <c r="ASL2" s="5"/>
      <c r="ASM2" s="5"/>
      <c r="ASN2" s="5"/>
      <c r="ASO2" s="5"/>
      <c r="ASP2" s="5"/>
      <c r="ASQ2" s="5"/>
      <c r="ASR2" s="5"/>
      <c r="ASS2" s="5"/>
      <c r="AST2" s="5"/>
      <c r="ASU2" s="5"/>
      <c r="ASV2" s="5"/>
      <c r="ASW2" s="5"/>
      <c r="ASX2" s="5"/>
      <c r="ASY2" s="5"/>
      <c r="ASZ2" s="5"/>
      <c r="ATA2" s="5"/>
      <c r="ATB2" s="5"/>
      <c r="ATC2" s="5"/>
      <c r="ATD2" s="5"/>
      <c r="ATE2" s="5"/>
      <c r="ATF2" s="5"/>
      <c r="ATG2" s="5"/>
      <c r="ATH2" s="5"/>
      <c r="ATI2" s="5"/>
      <c r="ATJ2" s="5"/>
      <c r="ATK2" s="5"/>
      <c r="ATL2" s="5"/>
      <c r="ATM2" s="5"/>
      <c r="ATN2" s="5"/>
      <c r="ATO2" s="5"/>
      <c r="ATP2" s="5"/>
      <c r="ATQ2" s="5"/>
      <c r="ATR2" s="5"/>
      <c r="ATS2" s="5"/>
      <c r="ATT2" s="5"/>
      <c r="ATU2" s="5"/>
      <c r="ATV2" s="5"/>
      <c r="ATW2" s="5"/>
      <c r="ATX2" s="5"/>
      <c r="ATY2" s="5"/>
      <c r="ATZ2" s="5"/>
      <c r="AUA2" s="5"/>
      <c r="AUB2" s="5"/>
      <c r="AUC2" s="5"/>
      <c r="AUD2" s="5"/>
      <c r="AUE2" s="5"/>
      <c r="AUF2" s="5"/>
      <c r="AUG2" s="5"/>
      <c r="AUH2" s="5"/>
      <c r="AUI2" s="5"/>
      <c r="AUJ2" s="5"/>
      <c r="AUK2" s="5"/>
      <c r="AUL2" s="5"/>
      <c r="AUM2" s="5"/>
      <c r="AUN2" s="5"/>
      <c r="AUO2" s="5"/>
      <c r="AUP2" s="5"/>
      <c r="AUQ2" s="5"/>
      <c r="AUR2" s="5"/>
      <c r="AUS2" s="5"/>
      <c r="AUT2" s="5"/>
      <c r="AUU2" s="5"/>
      <c r="AUV2" s="5"/>
      <c r="AUW2" s="5"/>
      <c r="AUX2" s="5"/>
      <c r="AUY2" s="5"/>
      <c r="AUZ2" s="5"/>
      <c r="AVA2" s="5"/>
      <c r="AVB2" s="5"/>
      <c r="AVC2" s="5"/>
      <c r="AVD2" s="5"/>
      <c r="AVE2" s="5"/>
      <c r="AVF2" s="5"/>
      <c r="AVG2" s="5"/>
      <c r="AVH2" s="5"/>
      <c r="AVI2" s="5"/>
      <c r="AVJ2" s="5"/>
      <c r="AVK2" s="5"/>
      <c r="AVL2" s="5"/>
      <c r="AVM2" s="5"/>
      <c r="AVN2" s="5"/>
      <c r="AVO2" s="5"/>
      <c r="AVP2" s="5"/>
      <c r="AVQ2" s="5"/>
      <c r="AVR2" s="5"/>
      <c r="AVS2" s="5"/>
      <c r="AVT2" s="5"/>
      <c r="AVU2" s="5"/>
      <c r="AVV2" s="5"/>
      <c r="AVW2" s="5"/>
      <c r="AVX2" s="5"/>
      <c r="AVY2" s="5"/>
      <c r="AVZ2" s="5"/>
      <c r="AWA2" s="5"/>
      <c r="AWB2" s="5"/>
      <c r="AWC2" s="5"/>
      <c r="AWD2" s="5"/>
      <c r="AWE2" s="5"/>
      <c r="AWF2" s="5"/>
      <c r="AWG2" s="5"/>
      <c r="AWH2" s="5"/>
      <c r="AWI2" s="5"/>
      <c r="AWJ2" s="5"/>
      <c r="AWK2" s="5"/>
      <c r="AWL2" s="5"/>
      <c r="AWM2" s="5"/>
      <c r="AWN2" s="5"/>
      <c r="AWO2" s="5"/>
      <c r="AWP2" s="5"/>
      <c r="AWQ2" s="5"/>
      <c r="AWR2" s="5"/>
      <c r="AWS2" s="5"/>
      <c r="AWT2" s="5"/>
      <c r="AWU2" s="5"/>
      <c r="AWV2" s="5"/>
      <c r="AWW2" s="5"/>
      <c r="AWX2" s="5"/>
      <c r="AWY2" s="5"/>
      <c r="AWZ2" s="5"/>
      <c r="AXA2" s="5"/>
      <c r="AXB2" s="5"/>
      <c r="AXC2" s="5"/>
      <c r="AXD2" s="5"/>
      <c r="AXE2" s="5"/>
      <c r="AXF2" s="5"/>
      <c r="AXG2" s="5"/>
      <c r="AXH2" s="5"/>
      <c r="AXI2" s="5"/>
      <c r="AXJ2" s="5"/>
      <c r="AXK2" s="5"/>
      <c r="AXL2" s="5"/>
      <c r="AXM2" s="5"/>
      <c r="AXN2" s="5"/>
      <c r="AXO2" s="5"/>
      <c r="AXP2" s="5"/>
      <c r="AXQ2" s="5"/>
      <c r="AXR2" s="5"/>
      <c r="AXS2" s="5"/>
      <c r="AXT2" s="5"/>
      <c r="AXU2" s="5"/>
      <c r="AXV2" s="5"/>
      <c r="AXW2" s="5"/>
      <c r="AXX2" s="5"/>
      <c r="AXY2" s="5"/>
      <c r="AXZ2" s="5"/>
      <c r="AYA2" s="5"/>
      <c r="AYB2" s="5"/>
      <c r="AYC2" s="5"/>
      <c r="AYD2" s="5"/>
      <c r="AYE2" s="5"/>
      <c r="AYF2" s="5"/>
      <c r="AYG2" s="5"/>
      <c r="AYH2" s="5"/>
      <c r="AYI2" s="5"/>
      <c r="AYJ2" s="5"/>
      <c r="AYK2" s="5"/>
      <c r="AYL2" s="5"/>
      <c r="AYM2" s="5"/>
      <c r="AYN2" s="5"/>
      <c r="AYO2" s="5"/>
      <c r="AYP2" s="5"/>
      <c r="AYQ2" s="5"/>
      <c r="AYR2" s="5"/>
      <c r="AYS2" s="5"/>
      <c r="AYT2" s="5"/>
      <c r="AYU2" s="5"/>
      <c r="AYV2" s="5"/>
      <c r="AYW2" s="5"/>
      <c r="AYX2" s="5"/>
      <c r="AYY2" s="5"/>
      <c r="AYZ2" s="5"/>
      <c r="AZA2" s="5"/>
      <c r="AZB2" s="5"/>
      <c r="AZC2" s="5"/>
      <c r="AZD2" s="5"/>
      <c r="AZE2" s="5"/>
      <c r="AZF2" s="5"/>
      <c r="AZG2" s="5"/>
      <c r="AZH2" s="5"/>
      <c r="AZI2" s="5"/>
      <c r="AZJ2" s="5"/>
      <c r="AZK2" s="5"/>
      <c r="AZL2" s="5"/>
      <c r="AZM2" s="5"/>
      <c r="AZN2" s="5"/>
      <c r="AZO2" s="5"/>
      <c r="AZP2" s="5"/>
      <c r="AZQ2" s="5"/>
      <c r="AZR2" s="5"/>
      <c r="AZS2" s="5"/>
      <c r="AZT2" s="5"/>
      <c r="AZU2" s="5"/>
      <c r="AZV2" s="5"/>
      <c r="AZW2" s="5"/>
      <c r="AZX2" s="5"/>
      <c r="AZY2" s="5"/>
      <c r="AZZ2" s="5"/>
      <c r="BAA2" s="5"/>
      <c r="BAB2" s="5"/>
      <c r="BAC2" s="5"/>
      <c r="BAD2" s="5"/>
      <c r="BAE2" s="5"/>
      <c r="BAF2" s="5"/>
      <c r="BAG2" s="5"/>
      <c r="BAH2" s="5"/>
      <c r="BAI2" s="5"/>
      <c r="BAJ2" s="5"/>
      <c r="BAK2" s="5"/>
      <c r="BAL2" s="5"/>
      <c r="BAM2" s="5"/>
      <c r="BAN2" s="5"/>
      <c r="BAO2" s="5"/>
      <c r="BAP2" s="5"/>
      <c r="BAQ2" s="5"/>
      <c r="BAR2" s="5"/>
      <c r="BAS2" s="5"/>
      <c r="BAT2" s="5"/>
      <c r="BAU2" s="5"/>
      <c r="BAV2" s="5"/>
      <c r="BAW2" s="5"/>
      <c r="BAX2" s="5"/>
      <c r="BAY2" s="5"/>
      <c r="BAZ2" s="5"/>
      <c r="BBA2" s="5"/>
      <c r="BBB2" s="5"/>
      <c r="BBC2" s="5"/>
      <c r="BBD2" s="5"/>
      <c r="BBE2" s="5"/>
      <c r="BBF2" s="5"/>
      <c r="BBG2" s="5"/>
      <c r="BBH2" s="5"/>
      <c r="BBI2" s="5"/>
      <c r="BBJ2" s="5"/>
      <c r="BBK2" s="5"/>
      <c r="BBL2" s="5"/>
      <c r="BBM2" s="5"/>
      <c r="BBN2" s="5"/>
      <c r="BBO2" s="5"/>
      <c r="BBP2" s="5"/>
      <c r="BBQ2" s="5"/>
      <c r="BBR2" s="5"/>
      <c r="BBS2" s="5"/>
      <c r="BBT2" s="5"/>
      <c r="BBU2" s="5"/>
      <c r="BBV2" s="5"/>
      <c r="BBW2" s="5"/>
      <c r="BBX2" s="5"/>
      <c r="BBY2" s="5"/>
      <c r="BBZ2" s="5"/>
      <c r="BCA2" s="5"/>
      <c r="BCB2" s="5"/>
      <c r="BCC2" s="5"/>
      <c r="BCD2" s="5"/>
      <c r="BCE2" s="5"/>
      <c r="BCF2" s="5"/>
      <c r="BCG2" s="5"/>
      <c r="BCH2" s="5"/>
      <c r="BCI2" s="5"/>
      <c r="BCJ2" s="5"/>
      <c r="BCK2" s="5"/>
      <c r="BCL2" s="5"/>
      <c r="BCM2" s="5"/>
      <c r="BCN2" s="5"/>
      <c r="BCO2" s="5"/>
      <c r="BCP2" s="5"/>
      <c r="BCQ2" s="5"/>
      <c r="BCR2" s="5"/>
      <c r="BCS2" s="5"/>
      <c r="BCT2" s="5"/>
      <c r="BCU2" s="5"/>
      <c r="BCV2" s="5"/>
      <c r="BCW2" s="5"/>
      <c r="BCX2" s="5"/>
      <c r="BCY2" s="5"/>
      <c r="BCZ2" s="5"/>
      <c r="BDA2" s="5"/>
      <c r="BDB2" s="5"/>
      <c r="BDC2" s="5"/>
      <c r="BDD2" s="5"/>
      <c r="BDE2" s="5"/>
      <c r="BDF2" s="5"/>
      <c r="BDG2" s="5"/>
      <c r="BDH2" s="5"/>
      <c r="BDI2" s="5"/>
      <c r="BDJ2" s="5"/>
      <c r="BDK2" s="5"/>
      <c r="BDL2" s="5"/>
      <c r="BDM2" s="5"/>
      <c r="BDN2" s="5"/>
      <c r="BDO2" s="5"/>
      <c r="BDP2" s="5"/>
      <c r="BDQ2" s="5"/>
      <c r="BDR2" s="5"/>
      <c r="BDS2" s="5"/>
      <c r="BDT2" s="5"/>
      <c r="BDU2" s="5"/>
      <c r="BDV2" s="5"/>
      <c r="BDW2" s="5"/>
      <c r="BDX2" s="5"/>
      <c r="BDY2" s="5"/>
      <c r="BDZ2" s="5"/>
      <c r="BEA2" s="5"/>
      <c r="BEB2" s="5"/>
      <c r="BEC2" s="5"/>
      <c r="BED2" s="5"/>
      <c r="BEE2" s="5"/>
      <c r="BEF2" s="5"/>
      <c r="BEG2" s="5"/>
      <c r="BEH2" s="5"/>
      <c r="BEI2" s="5"/>
      <c r="BEJ2" s="5"/>
      <c r="BEK2" s="5"/>
      <c r="BEL2" s="5"/>
      <c r="BEM2" s="5"/>
      <c r="BEN2" s="5"/>
      <c r="BEO2" s="5"/>
      <c r="BEP2" s="5"/>
      <c r="BEQ2" s="5"/>
      <c r="BER2" s="5"/>
      <c r="BES2" s="5"/>
      <c r="BET2" s="5"/>
      <c r="BEU2" s="5"/>
      <c r="BEV2" s="5"/>
      <c r="BEW2" s="5"/>
      <c r="BEX2" s="5"/>
      <c r="BEY2" s="5"/>
      <c r="BEZ2" s="5"/>
      <c r="BFA2" s="5"/>
      <c r="BFB2" s="5"/>
      <c r="BFC2" s="5"/>
      <c r="BFD2" s="5"/>
      <c r="BFE2" s="5"/>
      <c r="BFF2" s="5"/>
      <c r="BFG2" s="5"/>
      <c r="BFH2" s="5"/>
      <c r="BFI2" s="5"/>
      <c r="BFJ2" s="5"/>
      <c r="BFK2" s="5"/>
      <c r="BFL2" s="5"/>
      <c r="BFM2" s="5"/>
      <c r="BFN2" s="5"/>
      <c r="BFO2" s="5"/>
      <c r="BFP2" s="5"/>
      <c r="BFQ2" s="5"/>
      <c r="BFR2" s="5"/>
      <c r="BFS2" s="5"/>
      <c r="BFT2" s="5"/>
      <c r="BFU2" s="5"/>
      <c r="BFV2" s="5"/>
      <c r="BFW2" s="5"/>
      <c r="BFX2" s="5"/>
      <c r="BFY2" s="5"/>
      <c r="BFZ2" s="5"/>
      <c r="BGA2" s="5"/>
      <c r="BGB2" s="5"/>
      <c r="BGC2" s="5"/>
      <c r="BGD2" s="5"/>
      <c r="BGE2" s="5"/>
      <c r="BGF2" s="5"/>
      <c r="BGG2" s="5"/>
      <c r="BGH2" s="5"/>
      <c r="BGI2" s="5"/>
      <c r="BGJ2" s="5"/>
      <c r="BGK2" s="5"/>
      <c r="BGL2" s="5"/>
      <c r="BGM2" s="5"/>
      <c r="BGN2" s="5"/>
      <c r="BGO2" s="5"/>
      <c r="BGP2" s="5"/>
      <c r="BGQ2" s="5"/>
      <c r="BGR2" s="5"/>
      <c r="BGS2" s="5"/>
      <c r="BGT2" s="5"/>
      <c r="BGU2" s="5"/>
      <c r="BGV2" s="5"/>
      <c r="BGW2" s="5"/>
      <c r="BGX2" s="5"/>
      <c r="BGY2" s="5"/>
      <c r="BGZ2" s="5"/>
      <c r="BHA2" s="5"/>
      <c r="BHB2" s="5"/>
      <c r="BHC2" s="5"/>
      <c r="BHD2" s="5"/>
      <c r="BHE2" s="5"/>
      <c r="BHF2" s="5"/>
      <c r="BHG2" s="5"/>
      <c r="BHH2" s="5"/>
      <c r="BHI2" s="5"/>
      <c r="BHJ2" s="5"/>
      <c r="BHK2" s="5"/>
      <c r="BHL2" s="5"/>
      <c r="BHM2" s="5"/>
      <c r="BHN2" s="5"/>
      <c r="BHO2" s="5"/>
      <c r="BHP2" s="5"/>
      <c r="BHQ2" s="5"/>
      <c r="BHR2" s="5"/>
      <c r="BHS2" s="5"/>
      <c r="BHT2" s="5"/>
      <c r="BHU2" s="5"/>
      <c r="BHV2" s="5"/>
      <c r="BHW2" s="5"/>
      <c r="BHX2" s="5"/>
      <c r="BHY2" s="5"/>
      <c r="BHZ2" s="5"/>
      <c r="BIA2" s="5"/>
      <c r="BIB2" s="5"/>
      <c r="BIC2" s="5"/>
      <c r="BID2" s="5"/>
      <c r="BIE2" s="5"/>
      <c r="BIF2" s="5"/>
      <c r="BIG2" s="5"/>
      <c r="BIH2" s="5"/>
      <c r="BII2" s="5"/>
      <c r="BIJ2" s="5"/>
      <c r="BIK2" s="5"/>
      <c r="BIL2" s="5"/>
      <c r="BIM2" s="5"/>
      <c r="BIN2" s="5"/>
      <c r="BIO2" s="5"/>
      <c r="BIP2" s="5"/>
      <c r="BIQ2" s="5"/>
      <c r="BIR2" s="5"/>
      <c r="BIS2" s="5"/>
      <c r="BIT2" s="5"/>
      <c r="BIU2" s="5"/>
      <c r="BIV2" s="5"/>
      <c r="BIW2" s="5"/>
      <c r="BIX2" s="5"/>
      <c r="BIY2" s="5"/>
      <c r="BIZ2" s="5"/>
      <c r="BJA2" s="5"/>
      <c r="BJB2" s="5"/>
      <c r="BJC2" s="5"/>
      <c r="BJD2" s="5"/>
      <c r="BJE2" s="5"/>
      <c r="BJF2" s="5"/>
      <c r="BJG2" s="5"/>
      <c r="BJH2" s="5"/>
      <c r="BJI2" s="5"/>
      <c r="BJJ2" s="5"/>
      <c r="BJK2" s="5"/>
      <c r="BJL2" s="5"/>
      <c r="BJM2" s="5"/>
      <c r="BJN2" s="5"/>
      <c r="BJO2" s="5"/>
      <c r="BJP2" s="5"/>
      <c r="BJQ2" s="5"/>
      <c r="BJR2" s="5"/>
      <c r="BJS2" s="5"/>
      <c r="BJT2" s="5"/>
      <c r="BJU2" s="5"/>
      <c r="BJV2" s="5"/>
      <c r="BJW2" s="5"/>
      <c r="BJX2" s="5"/>
      <c r="BJY2" s="5"/>
      <c r="BJZ2" s="5"/>
      <c r="BKA2" s="5"/>
      <c r="BKB2" s="5"/>
      <c r="BKC2" s="5"/>
      <c r="BKD2" s="5"/>
      <c r="BKE2" s="5"/>
      <c r="BKF2" s="5"/>
      <c r="BKG2" s="5"/>
      <c r="BKH2" s="5"/>
      <c r="BKI2" s="5"/>
      <c r="BKJ2" s="5"/>
      <c r="BKK2" s="5"/>
      <c r="BKL2" s="5"/>
      <c r="BKM2" s="5"/>
      <c r="BKN2" s="5"/>
      <c r="BKO2" s="5"/>
      <c r="BKP2" s="5"/>
      <c r="BKQ2" s="5"/>
      <c r="BKR2" s="5"/>
      <c r="BKS2" s="5"/>
      <c r="BKT2" s="5"/>
      <c r="BKU2" s="5"/>
      <c r="BKV2" s="5"/>
      <c r="BKW2" s="5"/>
      <c r="BKX2" s="5"/>
      <c r="BKY2" s="5"/>
      <c r="BKZ2" s="5"/>
      <c r="BLA2" s="5"/>
      <c r="BLB2" s="5"/>
      <c r="BLC2" s="5"/>
      <c r="BLD2" s="5"/>
      <c r="BLE2" s="5"/>
      <c r="BLF2" s="5"/>
      <c r="BLG2" s="5"/>
      <c r="BLH2" s="5"/>
      <c r="BLI2" s="5"/>
      <c r="BLJ2" s="5"/>
      <c r="BLK2" s="5"/>
      <c r="BLL2" s="5"/>
      <c r="BLM2" s="5"/>
      <c r="BLN2" s="5"/>
      <c r="BLO2" s="5"/>
      <c r="BLP2" s="5"/>
      <c r="BLQ2" s="5"/>
      <c r="BLR2" s="5"/>
      <c r="BLS2" s="5"/>
      <c r="BLT2" s="5"/>
      <c r="BLU2" s="5"/>
      <c r="BLV2" s="5"/>
      <c r="BLW2" s="5"/>
      <c r="BLX2" s="5"/>
      <c r="BLY2" s="5"/>
      <c r="BLZ2" s="5"/>
      <c r="BMA2" s="5"/>
      <c r="BMB2" s="5"/>
      <c r="BMC2" s="5"/>
      <c r="BMD2" s="5"/>
      <c r="BME2" s="5"/>
      <c r="BMF2" s="5"/>
      <c r="BMG2" s="5"/>
      <c r="BMH2" s="5"/>
      <c r="BMI2" s="5"/>
      <c r="BMJ2" s="5"/>
      <c r="BMK2" s="5"/>
      <c r="BML2" s="5"/>
      <c r="BMM2" s="5"/>
      <c r="BMN2" s="5"/>
      <c r="BMO2" s="5"/>
      <c r="BMP2" s="5"/>
      <c r="BMQ2" s="5"/>
      <c r="BMR2" s="5"/>
      <c r="BMS2" s="5"/>
      <c r="BMT2" s="5"/>
      <c r="BMU2" s="5"/>
      <c r="BMV2" s="5"/>
      <c r="BMW2" s="5"/>
      <c r="BMX2" s="5"/>
      <c r="BMY2" s="5"/>
      <c r="BMZ2" s="5"/>
      <c r="BNA2" s="5"/>
      <c r="BNB2" s="5"/>
      <c r="BNC2" s="5"/>
      <c r="BND2" s="5"/>
      <c r="BNE2" s="5"/>
      <c r="BNF2" s="5"/>
      <c r="BNG2" s="5"/>
      <c r="BNH2" s="5"/>
      <c r="BNI2" s="5"/>
      <c r="BNJ2" s="5"/>
      <c r="BNK2" s="5"/>
      <c r="BNL2" s="5"/>
      <c r="BNM2" s="5"/>
      <c r="BNN2" s="5"/>
      <c r="BNO2" s="5"/>
      <c r="BNP2" s="5"/>
      <c r="BNQ2" s="5"/>
      <c r="BNR2" s="5"/>
      <c r="BNS2" s="5"/>
      <c r="BNT2" s="5"/>
      <c r="BNU2" s="5"/>
      <c r="BNV2" s="5"/>
      <c r="BNW2" s="5"/>
      <c r="BNX2" s="5"/>
      <c r="BNY2" s="5"/>
      <c r="BNZ2" s="5"/>
      <c r="BOA2" s="5"/>
      <c r="BOB2" s="5"/>
      <c r="BOC2" s="5"/>
      <c r="BOD2" s="5"/>
      <c r="BOE2" s="5"/>
      <c r="BOF2" s="5"/>
      <c r="BOG2" s="5"/>
      <c r="BOH2" s="5"/>
      <c r="BOI2" s="5"/>
      <c r="BOJ2" s="5"/>
      <c r="BOK2" s="5"/>
      <c r="BOL2" s="5"/>
      <c r="BOM2" s="5"/>
      <c r="BON2" s="5"/>
      <c r="BOO2" s="5"/>
      <c r="BOP2" s="5"/>
      <c r="BOQ2" s="5"/>
      <c r="BOR2" s="5"/>
      <c r="BOS2" s="5"/>
      <c r="BOT2" s="5"/>
      <c r="BOU2" s="5"/>
      <c r="BOV2" s="5"/>
      <c r="BOW2" s="5"/>
      <c r="BOX2" s="5"/>
      <c r="BOY2" s="5"/>
      <c r="BOZ2" s="5"/>
      <c r="BPA2" s="5"/>
      <c r="BPB2" s="5"/>
      <c r="BPC2" s="5"/>
      <c r="BPD2" s="5"/>
      <c r="BPE2" s="5"/>
      <c r="BPF2" s="5"/>
      <c r="BPG2" s="5"/>
      <c r="BPH2" s="5"/>
      <c r="BPI2" s="5"/>
      <c r="BPJ2" s="5"/>
      <c r="BPK2" s="5"/>
      <c r="BPL2" s="5"/>
      <c r="BPM2" s="5"/>
      <c r="BPN2" s="5"/>
      <c r="BPO2" s="5"/>
      <c r="BPP2" s="5"/>
      <c r="BPQ2" s="5"/>
      <c r="BPR2" s="5"/>
      <c r="BPS2" s="5"/>
      <c r="BPT2" s="5"/>
      <c r="BPU2" s="5"/>
      <c r="BPV2" s="5"/>
      <c r="BPW2" s="5"/>
      <c r="BPX2" s="5"/>
      <c r="BPY2" s="5"/>
      <c r="BPZ2" s="5"/>
      <c r="BQA2" s="5"/>
      <c r="BQB2" s="5"/>
      <c r="BQC2" s="5"/>
      <c r="BQD2" s="5"/>
      <c r="BQE2" s="5"/>
      <c r="BQF2" s="5"/>
      <c r="BQG2" s="5"/>
      <c r="BQH2" s="5"/>
      <c r="BQI2" s="5"/>
      <c r="BQJ2" s="5"/>
      <c r="BQK2" s="5"/>
      <c r="BQL2" s="5"/>
      <c r="BQM2" s="5"/>
      <c r="BQN2" s="5"/>
      <c r="BQO2" s="5"/>
      <c r="BQP2" s="5"/>
      <c r="BQQ2" s="5"/>
      <c r="BQR2" s="5"/>
      <c r="BQS2" s="5"/>
      <c r="BQT2" s="5"/>
      <c r="BQU2" s="5"/>
      <c r="BQV2" s="5"/>
      <c r="BQW2" s="5"/>
      <c r="BQX2" s="5"/>
      <c r="BQY2" s="5"/>
      <c r="BQZ2" s="5"/>
      <c r="BRA2" s="5"/>
      <c r="BRB2" s="5"/>
      <c r="BRC2" s="5"/>
      <c r="BRD2" s="5"/>
      <c r="BRE2" s="5"/>
      <c r="BRF2" s="5"/>
      <c r="BRG2" s="5"/>
      <c r="BRH2" s="5"/>
      <c r="BRI2" s="5"/>
      <c r="BRJ2" s="5"/>
      <c r="BRK2" s="5"/>
      <c r="BRL2" s="5"/>
      <c r="BRM2" s="5"/>
      <c r="BRN2" s="5"/>
      <c r="BRO2" s="5"/>
      <c r="BRP2" s="5"/>
      <c r="BRQ2" s="5"/>
      <c r="BRR2" s="5"/>
      <c r="BRS2" s="5"/>
      <c r="BRT2" s="5"/>
      <c r="BRU2" s="5"/>
      <c r="BRV2" s="5"/>
      <c r="BRW2" s="5"/>
      <c r="BRX2" s="5"/>
      <c r="BRY2" s="5"/>
      <c r="BRZ2" s="5"/>
      <c r="BSA2" s="5"/>
      <c r="BSB2" s="5"/>
      <c r="BSC2" s="5"/>
      <c r="BSD2" s="5"/>
      <c r="BSE2" s="5"/>
      <c r="BSF2" s="5"/>
      <c r="BSG2" s="5"/>
      <c r="BSH2" s="5"/>
      <c r="BSI2" s="5"/>
      <c r="BSJ2" s="5"/>
      <c r="BSK2" s="5"/>
      <c r="BSL2" s="5"/>
      <c r="BSM2" s="5"/>
      <c r="BSN2" s="5"/>
      <c r="BSO2" s="5"/>
      <c r="BSP2" s="5"/>
      <c r="BSQ2" s="5"/>
      <c r="BSR2" s="5"/>
      <c r="BSS2" s="5"/>
      <c r="BST2" s="5"/>
      <c r="BSU2" s="5"/>
      <c r="BSV2" s="5"/>
      <c r="BSW2" s="5"/>
      <c r="BSX2" s="5"/>
      <c r="BSY2" s="5"/>
      <c r="BSZ2" s="5"/>
      <c r="BTA2" s="5"/>
      <c r="BTB2" s="5"/>
      <c r="BTC2" s="5"/>
      <c r="BTD2" s="5"/>
      <c r="BTE2" s="5"/>
      <c r="BTF2" s="5"/>
      <c r="BTG2" s="5"/>
      <c r="BTH2" s="5"/>
      <c r="BTI2" s="5"/>
      <c r="BTJ2" s="5"/>
      <c r="BTK2" s="5"/>
      <c r="BTL2" s="5"/>
      <c r="BTM2" s="5"/>
      <c r="BTN2" s="5"/>
      <c r="BTO2" s="5"/>
      <c r="BTP2" s="5"/>
      <c r="BTQ2" s="5"/>
      <c r="BTR2" s="5"/>
      <c r="BTS2" s="5"/>
      <c r="BTT2" s="5"/>
      <c r="BTU2" s="5"/>
      <c r="BTV2" s="5"/>
      <c r="BTW2" s="5"/>
      <c r="BTX2" s="5"/>
      <c r="BTY2" s="5"/>
      <c r="BTZ2" s="5"/>
      <c r="BUA2" s="5"/>
      <c r="BUB2" s="5"/>
      <c r="BUC2" s="5"/>
      <c r="BUD2" s="5"/>
      <c r="BUE2" s="5"/>
      <c r="BUF2" s="5"/>
      <c r="BUG2" s="5"/>
      <c r="BUH2" s="5"/>
      <c r="BUI2" s="5"/>
      <c r="BUJ2" s="5"/>
      <c r="BUK2" s="5"/>
      <c r="BUL2" s="5"/>
      <c r="BUM2" s="5"/>
      <c r="BUN2" s="5"/>
      <c r="BUO2" s="5"/>
      <c r="BUP2" s="5"/>
      <c r="BUQ2" s="5"/>
      <c r="BUR2" s="5"/>
      <c r="BUS2" s="5"/>
      <c r="BUT2" s="5"/>
      <c r="BUU2" s="5"/>
      <c r="BUV2" s="5"/>
      <c r="BUW2" s="5"/>
      <c r="BUX2" s="5"/>
      <c r="BUY2" s="5"/>
      <c r="BUZ2" s="5"/>
      <c r="BVA2" s="5"/>
      <c r="BVB2" s="5"/>
      <c r="BVC2" s="5"/>
      <c r="BVD2" s="5"/>
      <c r="BVE2" s="5"/>
      <c r="BVF2" s="5"/>
      <c r="BVG2" s="5"/>
      <c r="BVH2" s="5"/>
      <c r="BVI2" s="5"/>
      <c r="BVJ2" s="5"/>
      <c r="BVK2" s="5"/>
      <c r="BVL2" s="5"/>
      <c r="BVM2" s="5"/>
      <c r="BVN2" s="5"/>
      <c r="BVO2" s="5"/>
      <c r="BVP2" s="5"/>
      <c r="BVQ2" s="5"/>
      <c r="BVR2" s="5"/>
      <c r="BVS2" s="5"/>
      <c r="BVT2" s="5"/>
      <c r="BVU2" s="5"/>
      <c r="BVV2" s="5"/>
      <c r="BVW2" s="5"/>
      <c r="BVX2" s="5"/>
      <c r="BVY2" s="5"/>
      <c r="BVZ2" s="5"/>
      <c r="BWA2" s="5"/>
      <c r="BWB2" s="5"/>
      <c r="BWC2" s="5"/>
      <c r="BWD2" s="5"/>
      <c r="BWE2" s="5"/>
      <c r="BWF2" s="5"/>
      <c r="BWG2" s="5"/>
      <c r="BWH2" s="5"/>
      <c r="BWI2" s="5"/>
      <c r="BWJ2" s="5"/>
      <c r="BWK2" s="5"/>
      <c r="BWL2" s="5"/>
      <c r="BWM2" s="5"/>
      <c r="BWN2" s="5"/>
      <c r="BWO2" s="5"/>
      <c r="BWP2" s="5"/>
      <c r="BWQ2" s="5"/>
      <c r="BWR2" s="5"/>
      <c r="BWS2" s="5"/>
      <c r="BWT2" s="5"/>
      <c r="BWU2" s="5"/>
      <c r="BWV2" s="5"/>
      <c r="BWW2" s="5"/>
      <c r="BWX2" s="5"/>
      <c r="BWY2" s="5"/>
      <c r="BWZ2" s="5"/>
      <c r="BXA2" s="5"/>
      <c r="BXB2" s="5"/>
      <c r="BXC2" s="5"/>
      <c r="BXD2" s="5"/>
      <c r="BXE2" s="5"/>
      <c r="BXF2" s="5"/>
      <c r="BXG2" s="5"/>
      <c r="BXH2" s="5"/>
      <c r="BXI2" s="5"/>
      <c r="BXJ2" s="5"/>
      <c r="BXK2" s="5"/>
      <c r="BXL2" s="5"/>
      <c r="BXM2" s="5"/>
      <c r="BXN2" s="5"/>
      <c r="BXO2" s="5"/>
      <c r="BXP2" s="5"/>
      <c r="BXQ2" s="5"/>
      <c r="BXR2" s="5"/>
      <c r="BXS2" s="5"/>
      <c r="BXT2" s="5"/>
      <c r="BXU2" s="5"/>
      <c r="BXV2" s="5"/>
      <c r="BXW2" s="5"/>
      <c r="BXX2" s="5"/>
      <c r="BXY2" s="5"/>
      <c r="BXZ2" s="5"/>
      <c r="BYA2" s="5"/>
      <c r="BYB2" s="5"/>
      <c r="BYC2" s="5"/>
      <c r="BYD2" s="5"/>
      <c r="BYE2" s="5"/>
      <c r="BYF2" s="5"/>
      <c r="BYG2" s="5"/>
      <c r="BYH2" s="5"/>
      <c r="BYI2" s="5"/>
      <c r="BYJ2" s="5"/>
      <c r="BYK2" s="5"/>
      <c r="BYL2" s="5"/>
      <c r="BYM2" s="5"/>
      <c r="BYN2" s="5"/>
      <c r="BYO2" s="5"/>
      <c r="BYP2" s="5"/>
      <c r="BYQ2" s="5"/>
      <c r="BYR2" s="5"/>
      <c r="BYS2" s="5"/>
      <c r="BYT2" s="5"/>
      <c r="BYU2" s="5"/>
      <c r="BYV2" s="5"/>
      <c r="BYW2" s="5"/>
      <c r="BYX2" s="5"/>
      <c r="BYY2" s="5"/>
      <c r="BYZ2" s="5"/>
      <c r="BZA2" s="5"/>
      <c r="BZB2" s="5"/>
      <c r="BZC2" s="5"/>
      <c r="BZD2" s="5"/>
      <c r="BZE2" s="5"/>
      <c r="BZF2" s="5"/>
      <c r="BZG2" s="5"/>
      <c r="BZH2" s="5"/>
      <c r="BZI2" s="5"/>
      <c r="BZJ2" s="5"/>
      <c r="BZK2" s="5"/>
      <c r="BZL2" s="5"/>
      <c r="BZM2" s="5"/>
      <c r="BZN2" s="5"/>
      <c r="BZO2" s="5"/>
      <c r="BZP2" s="5"/>
      <c r="BZQ2" s="5"/>
      <c r="BZR2" s="5"/>
      <c r="BZS2" s="5"/>
      <c r="BZT2" s="5"/>
      <c r="BZU2" s="5"/>
      <c r="BZV2" s="5"/>
      <c r="BZW2" s="5"/>
      <c r="BZX2" s="5"/>
      <c r="BZY2" s="5"/>
      <c r="BZZ2" s="5"/>
      <c r="CAA2" s="5"/>
      <c r="CAB2" s="5"/>
      <c r="CAC2" s="5"/>
      <c r="CAD2" s="5"/>
      <c r="CAE2" s="5"/>
      <c r="CAF2" s="5"/>
      <c r="CAG2" s="5"/>
      <c r="CAH2" s="5"/>
      <c r="CAI2" s="5"/>
      <c r="CAJ2" s="5"/>
      <c r="CAK2" s="5"/>
      <c r="CAL2" s="5"/>
      <c r="CAM2" s="5"/>
      <c r="CAN2" s="5"/>
      <c r="CAO2" s="5"/>
      <c r="CAP2" s="5"/>
      <c r="CAQ2" s="5"/>
      <c r="CAR2" s="5"/>
      <c r="CAS2" s="5"/>
      <c r="CAT2" s="5"/>
      <c r="CAU2" s="5"/>
      <c r="CAV2" s="5"/>
      <c r="CAW2" s="5"/>
      <c r="CAX2" s="5"/>
      <c r="CAY2" s="5"/>
      <c r="CAZ2" s="5"/>
      <c r="CBA2" s="5"/>
      <c r="CBB2" s="5"/>
      <c r="CBC2" s="5"/>
      <c r="CBD2" s="5"/>
      <c r="CBE2" s="5"/>
      <c r="CBF2" s="5"/>
      <c r="CBG2" s="5"/>
      <c r="CBH2" s="5"/>
      <c r="CBI2" s="5"/>
      <c r="CBJ2" s="5"/>
      <c r="CBK2" s="5"/>
      <c r="CBL2" s="5"/>
      <c r="CBM2" s="5"/>
      <c r="CBN2" s="5"/>
      <c r="CBO2" s="5"/>
      <c r="CBP2" s="5"/>
      <c r="CBQ2" s="5"/>
      <c r="CBR2" s="5"/>
      <c r="CBS2" s="5"/>
      <c r="CBT2" s="5"/>
      <c r="CBU2" s="5"/>
      <c r="CBV2" s="5"/>
      <c r="CBW2" s="5"/>
      <c r="CBX2" s="5"/>
      <c r="CBY2" s="5"/>
      <c r="CBZ2" s="5"/>
      <c r="CCA2" s="5"/>
      <c r="CCB2" s="5"/>
      <c r="CCC2" s="5"/>
      <c r="CCD2" s="5"/>
      <c r="CCE2" s="5"/>
      <c r="CCF2" s="5"/>
      <c r="CCG2" s="5"/>
      <c r="CCH2" s="5"/>
      <c r="CCI2" s="5"/>
      <c r="CCJ2" s="5"/>
      <c r="CCK2" s="5"/>
      <c r="CCL2" s="5"/>
      <c r="CCM2" s="5"/>
      <c r="CCN2" s="5"/>
      <c r="CCO2" s="5"/>
      <c r="CCP2" s="5"/>
      <c r="CCQ2" s="5"/>
      <c r="CCR2" s="5"/>
      <c r="CCS2" s="5"/>
      <c r="CCT2" s="5"/>
      <c r="CCU2" s="5"/>
      <c r="CCV2" s="5"/>
      <c r="CCW2" s="5"/>
      <c r="CCX2" s="5"/>
      <c r="CCY2" s="5"/>
      <c r="CCZ2" s="5"/>
      <c r="CDA2" s="5"/>
      <c r="CDB2" s="5"/>
      <c r="CDC2" s="5"/>
      <c r="CDD2" s="5"/>
      <c r="CDE2" s="5"/>
      <c r="CDF2" s="5"/>
      <c r="CDG2" s="5"/>
      <c r="CDH2" s="5"/>
      <c r="CDI2" s="5"/>
      <c r="CDJ2" s="5"/>
      <c r="CDK2" s="5"/>
      <c r="CDL2" s="5"/>
      <c r="CDM2" s="5"/>
      <c r="CDN2" s="5"/>
      <c r="CDO2" s="5"/>
      <c r="CDP2" s="5"/>
      <c r="CDQ2" s="5"/>
      <c r="CDR2" s="5"/>
      <c r="CDS2" s="5"/>
      <c r="CDT2" s="5"/>
      <c r="CDU2" s="5"/>
      <c r="CDV2" s="5"/>
      <c r="CDW2" s="5"/>
      <c r="CDX2" s="5"/>
      <c r="CDY2" s="5"/>
      <c r="CDZ2" s="5"/>
      <c r="CEA2" s="5"/>
      <c r="CEB2" s="5"/>
      <c r="CEC2" s="5"/>
      <c r="CED2" s="5"/>
      <c r="CEE2" s="5"/>
      <c r="CEF2" s="5"/>
      <c r="CEG2" s="5"/>
      <c r="CEH2" s="5"/>
      <c r="CEI2" s="5"/>
      <c r="CEJ2" s="5"/>
      <c r="CEK2" s="5"/>
      <c r="CEL2" s="5"/>
      <c r="CEM2" s="5"/>
      <c r="CEN2" s="5"/>
      <c r="CEO2" s="5"/>
      <c r="CEP2" s="5"/>
      <c r="CEQ2" s="5"/>
      <c r="CER2" s="5"/>
      <c r="CES2" s="5"/>
      <c r="CET2" s="5"/>
      <c r="CEU2" s="5"/>
      <c r="CEV2" s="5"/>
      <c r="CEW2" s="5"/>
      <c r="CEX2" s="5"/>
      <c r="CEY2" s="5"/>
      <c r="CEZ2" s="5"/>
      <c r="CFA2" s="5"/>
      <c r="CFB2" s="5"/>
      <c r="CFC2" s="5"/>
      <c r="CFD2" s="5"/>
      <c r="CFE2" s="5"/>
      <c r="CFF2" s="5"/>
      <c r="CFG2" s="5"/>
      <c r="CFH2" s="5"/>
      <c r="CFI2" s="5"/>
      <c r="CFJ2" s="5"/>
      <c r="CFK2" s="5"/>
      <c r="CFL2" s="5"/>
      <c r="CFM2" s="5"/>
      <c r="CFN2" s="5"/>
      <c r="CFO2" s="5"/>
      <c r="CFP2" s="5"/>
      <c r="CFQ2" s="5"/>
      <c r="CFR2" s="5"/>
      <c r="CFS2" s="5"/>
      <c r="CFT2" s="5"/>
      <c r="CFU2" s="5"/>
      <c r="CFV2" s="5"/>
      <c r="CFW2" s="5"/>
      <c r="CFX2" s="5"/>
      <c r="CFY2" s="5"/>
      <c r="CFZ2" s="5"/>
      <c r="CGA2" s="5"/>
      <c r="CGB2" s="5"/>
      <c r="CGC2" s="5"/>
      <c r="CGD2" s="5"/>
      <c r="CGE2" s="5"/>
      <c r="CGF2" s="5"/>
      <c r="CGG2" s="5"/>
      <c r="CGH2" s="5"/>
      <c r="CGI2" s="5"/>
      <c r="CGJ2" s="5"/>
      <c r="CGK2" s="5"/>
      <c r="CGL2" s="5"/>
      <c r="CGM2" s="5"/>
      <c r="CGN2" s="5"/>
      <c r="CGO2" s="5"/>
      <c r="CGP2" s="5"/>
      <c r="CGQ2" s="5"/>
      <c r="CGR2" s="5"/>
      <c r="CGS2" s="5"/>
      <c r="CGT2" s="5"/>
      <c r="CGU2" s="5"/>
      <c r="CGV2" s="5"/>
      <c r="CGW2" s="5"/>
      <c r="CGX2" s="5"/>
      <c r="CGY2" s="5"/>
      <c r="CGZ2" s="5"/>
      <c r="CHA2" s="5"/>
      <c r="CHB2" s="5"/>
      <c r="CHC2" s="5"/>
      <c r="CHD2" s="5"/>
      <c r="CHE2" s="5"/>
      <c r="CHF2" s="5"/>
      <c r="CHG2" s="5"/>
      <c r="CHH2" s="5"/>
      <c r="CHI2" s="5"/>
      <c r="CHJ2" s="5"/>
      <c r="CHK2" s="5"/>
      <c r="CHL2" s="5"/>
      <c r="CHM2" s="5"/>
      <c r="CHN2" s="5"/>
      <c r="CHO2" s="5"/>
      <c r="CHP2" s="5"/>
      <c r="CHQ2" s="5"/>
      <c r="CHR2" s="5"/>
      <c r="CHS2" s="5"/>
      <c r="CHT2" s="5"/>
      <c r="CHU2" s="5"/>
      <c r="CHV2" s="5"/>
      <c r="CHW2" s="5"/>
      <c r="CHX2" s="5"/>
      <c r="CHY2" s="5"/>
      <c r="CHZ2" s="5"/>
      <c r="CIA2" s="5"/>
      <c r="CIB2" s="5"/>
      <c r="CIC2" s="5"/>
      <c r="CID2" s="5"/>
      <c r="CIE2" s="5"/>
      <c r="CIF2" s="5"/>
      <c r="CIG2" s="5"/>
      <c r="CIH2" s="5"/>
      <c r="CII2" s="5"/>
      <c r="CIJ2" s="5"/>
      <c r="CIK2" s="5"/>
      <c r="CIL2" s="5"/>
      <c r="CIM2" s="5"/>
      <c r="CIN2" s="5"/>
      <c r="CIO2" s="5"/>
      <c r="CIP2" s="5"/>
      <c r="CIQ2" s="5"/>
      <c r="CIR2" s="5"/>
      <c r="CIS2" s="5"/>
      <c r="CIT2" s="5"/>
      <c r="CIU2" s="5"/>
      <c r="CIV2" s="5"/>
      <c r="CIW2" s="5"/>
      <c r="CIX2" s="5"/>
      <c r="CIY2" s="5"/>
      <c r="CIZ2" s="5"/>
      <c r="CJA2" s="5"/>
      <c r="CJB2" s="5"/>
      <c r="CJC2" s="5"/>
      <c r="CJD2" s="5"/>
      <c r="CJE2" s="5"/>
      <c r="CJF2" s="5"/>
      <c r="CJG2" s="5"/>
      <c r="CJH2" s="5"/>
      <c r="CJI2" s="5"/>
      <c r="CJJ2" s="5"/>
      <c r="CJK2" s="5"/>
      <c r="CJL2" s="5"/>
      <c r="CJM2" s="5"/>
      <c r="CJN2" s="5"/>
      <c r="CJO2" s="5"/>
      <c r="CJP2" s="5"/>
      <c r="CJQ2" s="5"/>
      <c r="CJR2" s="5"/>
      <c r="CJS2" s="5"/>
      <c r="CJT2" s="5"/>
      <c r="CJU2" s="5"/>
      <c r="CJV2" s="5"/>
      <c r="CJW2" s="5"/>
      <c r="CJX2" s="5"/>
      <c r="CJY2" s="5"/>
      <c r="CJZ2" s="5"/>
      <c r="CKA2" s="5"/>
      <c r="CKB2" s="5"/>
      <c r="CKC2" s="5"/>
      <c r="CKD2" s="5"/>
      <c r="CKE2" s="5"/>
      <c r="CKF2" s="5"/>
      <c r="CKG2" s="5"/>
      <c r="CKH2" s="5"/>
      <c r="CKI2" s="5"/>
      <c r="CKJ2" s="5"/>
      <c r="CKK2" s="5"/>
      <c r="CKL2" s="5"/>
      <c r="CKM2" s="5"/>
      <c r="CKN2" s="5"/>
      <c r="CKO2" s="5"/>
      <c r="CKP2" s="5"/>
      <c r="CKQ2" s="5"/>
      <c r="CKR2" s="5"/>
      <c r="CKS2" s="5"/>
      <c r="CKT2" s="5"/>
      <c r="CKU2" s="5"/>
      <c r="CKV2" s="5"/>
      <c r="CKW2" s="5"/>
      <c r="CKX2" s="5"/>
      <c r="CKY2" s="5"/>
      <c r="CKZ2" s="5"/>
      <c r="CLA2" s="5"/>
      <c r="CLB2" s="5"/>
      <c r="CLC2" s="5"/>
      <c r="CLD2" s="5"/>
      <c r="CLE2" s="5"/>
      <c r="CLF2" s="5"/>
      <c r="CLG2" s="5"/>
      <c r="CLH2" s="5"/>
      <c r="CLI2" s="5"/>
      <c r="CLJ2" s="5"/>
      <c r="CLK2" s="5"/>
      <c r="CLL2" s="5"/>
      <c r="CLM2" s="5"/>
      <c r="CLN2" s="5"/>
      <c r="CLO2" s="5"/>
      <c r="CLP2" s="5"/>
      <c r="CLQ2" s="5"/>
      <c r="CLR2" s="5"/>
      <c r="CLS2" s="5"/>
      <c r="CLT2" s="5"/>
      <c r="CLU2" s="5"/>
      <c r="CLV2" s="5"/>
      <c r="CLW2" s="5"/>
      <c r="CLX2" s="5"/>
      <c r="CLY2" s="5"/>
      <c r="CLZ2" s="5"/>
      <c r="CMA2" s="5"/>
      <c r="CMB2" s="5"/>
      <c r="CMC2" s="5"/>
      <c r="CMD2" s="5"/>
      <c r="CME2" s="5"/>
      <c r="CMF2" s="5"/>
      <c r="CMG2" s="5"/>
      <c r="CMH2" s="5"/>
      <c r="CMI2" s="5"/>
      <c r="CMJ2" s="5"/>
      <c r="CMK2" s="5"/>
      <c r="CML2" s="5"/>
      <c r="CMM2" s="5"/>
      <c r="CMN2" s="5"/>
      <c r="CMO2" s="5"/>
      <c r="CMP2" s="5"/>
      <c r="CMQ2" s="5"/>
      <c r="CMR2" s="5"/>
      <c r="CMS2" s="5"/>
      <c r="CMT2" s="5"/>
      <c r="CMU2" s="5"/>
      <c r="CMV2" s="5"/>
      <c r="CMW2" s="5"/>
      <c r="CMX2" s="5"/>
      <c r="CMY2" s="5"/>
      <c r="CMZ2" s="5"/>
      <c r="CNA2" s="5"/>
      <c r="CNB2" s="5"/>
      <c r="CNC2" s="5"/>
      <c r="CND2" s="5"/>
      <c r="CNE2" s="5"/>
      <c r="CNF2" s="5"/>
      <c r="CNG2" s="5"/>
      <c r="CNH2" s="5"/>
      <c r="CNI2" s="5"/>
      <c r="CNJ2" s="5"/>
      <c r="CNK2" s="5"/>
      <c r="CNL2" s="5"/>
      <c r="CNM2" s="5"/>
      <c r="CNN2" s="5"/>
      <c r="CNO2" s="5"/>
      <c r="CNP2" s="5"/>
      <c r="CNQ2" s="5"/>
      <c r="CNR2" s="5"/>
      <c r="CNS2" s="5"/>
      <c r="CNT2" s="5"/>
      <c r="CNU2" s="5"/>
      <c r="CNV2" s="5"/>
      <c r="CNW2" s="5"/>
      <c r="CNX2" s="5"/>
      <c r="CNY2" s="5"/>
      <c r="CNZ2" s="5"/>
      <c r="COA2" s="5"/>
      <c r="COB2" s="5"/>
      <c r="COC2" s="5"/>
      <c r="COD2" s="5"/>
      <c r="COE2" s="5"/>
      <c r="COF2" s="5"/>
      <c r="COG2" s="5"/>
      <c r="COH2" s="5"/>
      <c r="COI2" s="5"/>
      <c r="COJ2" s="5"/>
      <c r="COK2" s="5"/>
      <c r="COL2" s="5"/>
      <c r="COM2" s="5"/>
      <c r="CON2" s="5"/>
      <c r="COO2" s="5"/>
      <c r="COP2" s="5"/>
      <c r="COQ2" s="5"/>
      <c r="COR2" s="5"/>
      <c r="COS2" s="5"/>
      <c r="COT2" s="5"/>
      <c r="COU2" s="5"/>
      <c r="COV2" s="5"/>
      <c r="COW2" s="5"/>
      <c r="COX2" s="5"/>
      <c r="COY2" s="5"/>
      <c r="COZ2" s="5"/>
      <c r="CPA2" s="5"/>
      <c r="CPB2" s="5"/>
      <c r="CPC2" s="5"/>
      <c r="CPD2" s="5"/>
      <c r="CPE2" s="5"/>
      <c r="CPF2" s="5"/>
      <c r="CPG2" s="5"/>
      <c r="CPH2" s="5"/>
      <c r="CPI2" s="5"/>
      <c r="CPJ2" s="5"/>
      <c r="CPK2" s="5"/>
      <c r="CPL2" s="5"/>
      <c r="CPM2" s="5"/>
      <c r="CPN2" s="5"/>
      <c r="CPO2" s="5"/>
      <c r="CPP2" s="5"/>
      <c r="CPQ2" s="5"/>
      <c r="CPR2" s="5"/>
      <c r="CPS2" s="5"/>
      <c r="CPT2" s="5"/>
      <c r="CPU2" s="5"/>
      <c r="CPV2" s="5"/>
      <c r="CPW2" s="5"/>
      <c r="CPX2" s="5"/>
      <c r="CPY2" s="5"/>
      <c r="CPZ2" s="5"/>
      <c r="CQA2" s="5"/>
      <c r="CQB2" s="5"/>
      <c r="CQC2" s="5"/>
      <c r="CQD2" s="5"/>
      <c r="CQE2" s="5"/>
      <c r="CQF2" s="5"/>
      <c r="CQG2" s="5"/>
      <c r="CQH2" s="5"/>
      <c r="CQI2" s="5"/>
      <c r="CQJ2" s="5"/>
      <c r="CQK2" s="5"/>
      <c r="CQL2" s="5"/>
      <c r="CQM2" s="5"/>
      <c r="CQN2" s="5"/>
      <c r="CQO2" s="5"/>
      <c r="CQP2" s="5"/>
      <c r="CQQ2" s="5"/>
      <c r="CQR2" s="5"/>
      <c r="CQS2" s="5"/>
      <c r="CQT2" s="5"/>
      <c r="CQU2" s="5"/>
      <c r="CQV2" s="5"/>
      <c r="CQW2" s="5"/>
      <c r="CQX2" s="5"/>
      <c r="CQY2" s="5"/>
      <c r="CQZ2" s="5"/>
      <c r="CRA2" s="5"/>
      <c r="CRB2" s="5"/>
      <c r="CRC2" s="5"/>
      <c r="CRD2" s="5"/>
      <c r="CRE2" s="5"/>
      <c r="CRF2" s="5"/>
      <c r="CRG2" s="5"/>
      <c r="CRH2" s="5"/>
      <c r="CRI2" s="5"/>
      <c r="CRJ2" s="5"/>
      <c r="CRK2" s="5"/>
      <c r="CRL2" s="5"/>
      <c r="CRM2" s="5"/>
      <c r="CRN2" s="5"/>
      <c r="CRO2" s="5"/>
      <c r="CRP2" s="5"/>
      <c r="CRQ2" s="5"/>
      <c r="CRR2" s="5"/>
      <c r="CRS2" s="5"/>
      <c r="CRT2" s="5"/>
      <c r="CRU2" s="5"/>
      <c r="CRV2" s="5"/>
      <c r="CRW2" s="5"/>
      <c r="CRX2" s="5"/>
      <c r="CRY2" s="5"/>
      <c r="CRZ2" s="5"/>
      <c r="CSA2" s="5"/>
      <c r="CSB2" s="5"/>
      <c r="CSC2" s="5"/>
      <c r="CSD2" s="5"/>
      <c r="CSE2" s="5"/>
      <c r="CSF2" s="5"/>
      <c r="CSG2" s="5"/>
      <c r="CSH2" s="5"/>
      <c r="CSI2" s="5"/>
      <c r="CSJ2" s="5"/>
      <c r="CSK2" s="5"/>
      <c r="CSL2" s="5"/>
      <c r="CSM2" s="5"/>
      <c r="CSN2" s="5"/>
      <c r="CSO2" s="5"/>
      <c r="CSP2" s="5"/>
      <c r="CSQ2" s="5"/>
      <c r="CSR2" s="5"/>
      <c r="CSS2" s="5"/>
      <c r="CST2" s="5"/>
      <c r="CSU2" s="5"/>
      <c r="CSV2" s="5"/>
      <c r="CSW2" s="5"/>
      <c r="CSX2" s="5"/>
      <c r="CSY2" s="5"/>
      <c r="CSZ2" s="5"/>
      <c r="CTA2" s="5"/>
      <c r="CTB2" s="5"/>
      <c r="CTC2" s="5"/>
      <c r="CTD2" s="5"/>
      <c r="CTE2" s="5"/>
      <c r="CTF2" s="5"/>
      <c r="CTG2" s="5"/>
      <c r="CTH2" s="5"/>
      <c r="CTI2" s="5"/>
      <c r="CTJ2" s="5"/>
      <c r="CTK2" s="5"/>
      <c r="CTL2" s="5"/>
      <c r="CTM2" s="5"/>
      <c r="CTN2" s="5"/>
      <c r="CTO2" s="5"/>
      <c r="CTP2" s="5"/>
      <c r="CTQ2" s="5"/>
      <c r="CTR2" s="5"/>
      <c r="CTS2" s="5"/>
      <c r="CTT2" s="5"/>
      <c r="CTU2" s="5"/>
      <c r="CTV2" s="5"/>
      <c r="CTW2" s="5"/>
      <c r="CTX2" s="5"/>
      <c r="CTY2" s="5"/>
      <c r="CTZ2" s="5"/>
      <c r="CUA2" s="5"/>
      <c r="CUB2" s="5"/>
      <c r="CUC2" s="5"/>
      <c r="CUD2" s="5"/>
      <c r="CUE2" s="5"/>
      <c r="CUF2" s="5"/>
      <c r="CUG2" s="5"/>
      <c r="CUH2" s="5"/>
      <c r="CUI2" s="5"/>
      <c r="CUJ2" s="5"/>
      <c r="CUK2" s="5"/>
      <c r="CUL2" s="5"/>
      <c r="CUM2" s="5"/>
      <c r="CUN2" s="5"/>
      <c r="CUO2" s="5"/>
      <c r="CUP2" s="5"/>
      <c r="CUQ2" s="5"/>
      <c r="CUR2" s="5"/>
      <c r="CUS2" s="5"/>
      <c r="CUT2" s="5"/>
      <c r="CUU2" s="5"/>
      <c r="CUV2" s="5"/>
      <c r="CUW2" s="5"/>
      <c r="CUX2" s="5"/>
      <c r="CUY2" s="5"/>
      <c r="CUZ2" s="5"/>
      <c r="CVA2" s="5"/>
      <c r="CVB2" s="5"/>
      <c r="CVC2" s="5"/>
      <c r="CVD2" s="5"/>
      <c r="CVE2" s="5"/>
      <c r="CVF2" s="5"/>
      <c r="CVG2" s="5"/>
      <c r="CVH2" s="5"/>
      <c r="CVI2" s="5"/>
      <c r="CVJ2" s="5"/>
      <c r="CVK2" s="5"/>
      <c r="CVL2" s="5"/>
      <c r="CVM2" s="5"/>
      <c r="CVN2" s="5"/>
      <c r="CVO2" s="5"/>
      <c r="CVP2" s="5"/>
      <c r="CVQ2" s="5"/>
      <c r="CVR2" s="5"/>
      <c r="CVS2" s="5"/>
      <c r="CVT2" s="5"/>
      <c r="CVU2" s="5"/>
      <c r="CVV2" s="5"/>
      <c r="CVW2" s="5"/>
      <c r="CVX2" s="5"/>
      <c r="CVY2" s="5"/>
      <c r="CVZ2" s="5"/>
      <c r="CWA2" s="5"/>
      <c r="CWB2" s="5"/>
      <c r="CWC2" s="5"/>
      <c r="CWD2" s="5"/>
      <c r="CWE2" s="5"/>
      <c r="CWF2" s="5"/>
      <c r="CWG2" s="5"/>
      <c r="CWH2" s="5"/>
      <c r="CWI2" s="5"/>
      <c r="CWJ2" s="5"/>
      <c r="CWK2" s="5"/>
      <c r="CWL2" s="5"/>
      <c r="CWM2" s="5"/>
      <c r="CWN2" s="5"/>
      <c r="CWO2" s="5"/>
      <c r="CWP2" s="5"/>
      <c r="CWQ2" s="5"/>
      <c r="CWR2" s="5"/>
      <c r="CWS2" s="5"/>
      <c r="CWT2" s="5"/>
      <c r="CWU2" s="5"/>
      <c r="CWV2" s="5"/>
      <c r="CWW2" s="5"/>
      <c r="CWX2" s="5"/>
      <c r="CWY2" s="5"/>
      <c r="CWZ2" s="5"/>
      <c r="CXA2" s="5"/>
      <c r="CXB2" s="5"/>
      <c r="CXC2" s="5"/>
      <c r="CXD2" s="5"/>
      <c r="CXE2" s="5"/>
      <c r="CXF2" s="5"/>
      <c r="CXG2" s="5"/>
      <c r="CXH2" s="5"/>
      <c r="CXI2" s="5"/>
      <c r="CXJ2" s="5"/>
      <c r="CXK2" s="5"/>
      <c r="CXL2" s="5"/>
      <c r="CXM2" s="5"/>
      <c r="CXN2" s="5"/>
      <c r="CXO2" s="5"/>
      <c r="CXP2" s="5"/>
      <c r="CXQ2" s="5"/>
      <c r="CXR2" s="5"/>
      <c r="CXS2" s="5"/>
      <c r="CXT2" s="5"/>
      <c r="CXU2" s="5"/>
      <c r="CXV2" s="5"/>
      <c r="CXW2" s="5"/>
      <c r="CXX2" s="5"/>
      <c r="CXY2" s="5"/>
      <c r="CXZ2" s="5"/>
      <c r="CYA2" s="5"/>
      <c r="CYB2" s="5"/>
      <c r="CYC2" s="5"/>
      <c r="CYD2" s="5"/>
      <c r="CYE2" s="5"/>
      <c r="CYF2" s="5"/>
      <c r="CYG2" s="5"/>
      <c r="CYH2" s="5"/>
      <c r="CYI2" s="5"/>
      <c r="CYJ2" s="5"/>
      <c r="CYK2" s="5"/>
      <c r="CYL2" s="5"/>
      <c r="CYM2" s="5"/>
      <c r="CYN2" s="5"/>
      <c r="CYO2" s="5"/>
      <c r="CYP2" s="5"/>
      <c r="CYQ2" s="5"/>
      <c r="CYR2" s="5"/>
      <c r="CYS2" s="5"/>
      <c r="CYT2" s="5"/>
      <c r="CYU2" s="5"/>
      <c r="CYV2" s="5"/>
      <c r="CYW2" s="5"/>
      <c r="CYX2" s="5"/>
      <c r="CYY2" s="5"/>
      <c r="CYZ2" s="5"/>
      <c r="CZA2" s="5"/>
      <c r="CZB2" s="5"/>
      <c r="CZC2" s="5"/>
      <c r="CZD2" s="5"/>
      <c r="CZE2" s="5"/>
      <c r="CZF2" s="5"/>
      <c r="CZG2" s="5"/>
      <c r="CZH2" s="5"/>
      <c r="CZI2" s="5"/>
      <c r="CZJ2" s="5"/>
      <c r="CZK2" s="5"/>
      <c r="CZL2" s="5"/>
      <c r="CZM2" s="5"/>
      <c r="CZN2" s="5"/>
      <c r="CZO2" s="5"/>
      <c r="CZP2" s="5"/>
      <c r="CZQ2" s="5"/>
      <c r="CZR2" s="5"/>
      <c r="CZS2" s="5"/>
      <c r="CZT2" s="5"/>
      <c r="CZU2" s="5"/>
      <c r="CZV2" s="5"/>
      <c r="CZW2" s="5"/>
      <c r="CZX2" s="5"/>
      <c r="CZY2" s="5"/>
      <c r="CZZ2" s="5"/>
      <c r="DAA2" s="5"/>
      <c r="DAB2" s="5"/>
      <c r="DAC2" s="5"/>
      <c r="DAD2" s="5"/>
      <c r="DAE2" s="5"/>
      <c r="DAF2" s="5"/>
      <c r="DAG2" s="5"/>
      <c r="DAH2" s="5"/>
      <c r="DAI2" s="5"/>
      <c r="DAJ2" s="5"/>
      <c r="DAK2" s="5"/>
      <c r="DAL2" s="5"/>
      <c r="DAM2" s="5"/>
      <c r="DAN2" s="5"/>
      <c r="DAO2" s="5"/>
      <c r="DAP2" s="5"/>
      <c r="DAQ2" s="5"/>
      <c r="DAR2" s="5"/>
      <c r="DAS2" s="5"/>
      <c r="DAT2" s="5"/>
      <c r="DAU2" s="5"/>
      <c r="DAV2" s="5"/>
      <c r="DAW2" s="5"/>
      <c r="DAX2" s="5"/>
      <c r="DAY2" s="5"/>
      <c r="DAZ2" s="5"/>
      <c r="DBA2" s="5"/>
      <c r="DBB2" s="5"/>
      <c r="DBC2" s="5"/>
      <c r="DBD2" s="5"/>
      <c r="DBE2" s="5"/>
      <c r="DBF2" s="5"/>
      <c r="DBG2" s="5"/>
      <c r="DBH2" s="5"/>
      <c r="DBI2" s="5"/>
      <c r="DBJ2" s="5"/>
      <c r="DBK2" s="5"/>
      <c r="DBL2" s="5"/>
      <c r="DBM2" s="5"/>
      <c r="DBN2" s="5"/>
      <c r="DBO2" s="5"/>
      <c r="DBP2" s="5"/>
      <c r="DBQ2" s="5"/>
      <c r="DBR2" s="5"/>
      <c r="DBS2" s="5"/>
      <c r="DBT2" s="5"/>
      <c r="DBU2" s="5"/>
      <c r="DBV2" s="5"/>
      <c r="DBW2" s="5"/>
      <c r="DBX2" s="5"/>
      <c r="DBY2" s="5"/>
      <c r="DBZ2" s="5"/>
      <c r="DCA2" s="5"/>
      <c r="DCB2" s="5"/>
      <c r="DCC2" s="5"/>
      <c r="DCD2" s="5"/>
      <c r="DCE2" s="5"/>
      <c r="DCF2" s="5"/>
      <c r="DCG2" s="5"/>
      <c r="DCH2" s="5"/>
      <c r="DCI2" s="5"/>
      <c r="DCJ2" s="5"/>
      <c r="DCK2" s="5"/>
      <c r="DCL2" s="5"/>
      <c r="DCM2" s="5"/>
      <c r="DCN2" s="5"/>
      <c r="DCO2" s="5"/>
      <c r="DCP2" s="5"/>
      <c r="DCQ2" s="5"/>
      <c r="DCR2" s="5"/>
      <c r="DCS2" s="5"/>
      <c r="DCT2" s="5"/>
      <c r="DCU2" s="5"/>
      <c r="DCV2" s="5"/>
      <c r="DCW2" s="5"/>
      <c r="DCX2" s="5"/>
      <c r="DCY2" s="5"/>
      <c r="DCZ2" s="5"/>
      <c r="DDA2" s="5"/>
      <c r="DDB2" s="5"/>
      <c r="DDC2" s="5"/>
      <c r="DDD2" s="5"/>
      <c r="DDE2" s="5"/>
      <c r="DDF2" s="5"/>
      <c r="DDG2" s="5"/>
      <c r="DDH2" s="5"/>
      <c r="DDI2" s="5"/>
      <c r="DDJ2" s="5"/>
      <c r="DDK2" s="5"/>
      <c r="DDL2" s="5"/>
      <c r="DDM2" s="5"/>
      <c r="DDN2" s="5"/>
      <c r="DDO2" s="5"/>
      <c r="DDP2" s="5"/>
      <c r="DDQ2" s="5"/>
      <c r="DDR2" s="5"/>
      <c r="DDS2" s="5"/>
      <c r="DDT2" s="5"/>
      <c r="DDU2" s="5"/>
      <c r="DDV2" s="5"/>
      <c r="DDW2" s="5"/>
      <c r="DDX2" s="5"/>
      <c r="DDY2" s="5"/>
      <c r="DDZ2" s="5"/>
      <c r="DEA2" s="5"/>
      <c r="DEB2" s="5"/>
      <c r="DEC2" s="5"/>
      <c r="DED2" s="5"/>
      <c r="DEE2" s="5"/>
      <c r="DEF2" s="5"/>
      <c r="DEG2" s="5"/>
      <c r="DEH2" s="5"/>
      <c r="DEI2" s="5"/>
      <c r="DEJ2" s="5"/>
      <c r="DEK2" s="5"/>
      <c r="DEL2" s="5"/>
      <c r="DEM2" s="5"/>
      <c r="DEN2" s="5"/>
      <c r="DEO2" s="5"/>
      <c r="DEP2" s="5"/>
      <c r="DEQ2" s="5"/>
      <c r="DER2" s="5"/>
      <c r="DES2" s="5"/>
      <c r="DET2" s="5"/>
      <c r="DEU2" s="5"/>
      <c r="DEV2" s="5"/>
      <c r="DEW2" s="5"/>
      <c r="DEX2" s="5"/>
      <c r="DEY2" s="5"/>
      <c r="DEZ2" s="5"/>
      <c r="DFA2" s="5"/>
      <c r="DFB2" s="5"/>
      <c r="DFC2" s="5"/>
      <c r="DFD2" s="5"/>
      <c r="DFE2" s="5"/>
      <c r="DFF2" s="5"/>
      <c r="DFG2" s="5"/>
      <c r="DFH2" s="5"/>
      <c r="DFI2" s="5"/>
      <c r="DFJ2" s="5"/>
      <c r="DFK2" s="5"/>
      <c r="DFL2" s="5"/>
      <c r="DFM2" s="5"/>
      <c r="DFN2" s="5"/>
      <c r="DFO2" s="5"/>
      <c r="DFP2" s="5"/>
      <c r="DFQ2" s="5"/>
      <c r="DFR2" s="5"/>
      <c r="DFS2" s="5"/>
      <c r="DFT2" s="5"/>
      <c r="DFU2" s="5"/>
      <c r="DFV2" s="5"/>
      <c r="DFW2" s="5"/>
      <c r="DFX2" s="5"/>
      <c r="DFY2" s="5"/>
      <c r="DFZ2" s="5"/>
      <c r="DGA2" s="5"/>
      <c r="DGB2" s="5"/>
      <c r="DGC2" s="5"/>
      <c r="DGD2" s="5"/>
      <c r="DGE2" s="5"/>
      <c r="DGF2" s="5"/>
      <c r="DGG2" s="5"/>
      <c r="DGH2" s="5"/>
      <c r="DGI2" s="5"/>
      <c r="DGJ2" s="5"/>
      <c r="DGK2" s="5"/>
      <c r="DGL2" s="5"/>
      <c r="DGM2" s="5"/>
      <c r="DGN2" s="5"/>
      <c r="DGO2" s="5"/>
      <c r="DGP2" s="5"/>
      <c r="DGQ2" s="5"/>
      <c r="DGR2" s="5"/>
      <c r="DGS2" s="5"/>
      <c r="DGT2" s="5"/>
      <c r="DGU2" s="5"/>
      <c r="DGV2" s="5"/>
      <c r="DGW2" s="5"/>
      <c r="DGX2" s="5"/>
      <c r="DGY2" s="5"/>
      <c r="DGZ2" s="5"/>
      <c r="DHA2" s="5"/>
      <c r="DHB2" s="5"/>
      <c r="DHC2" s="5"/>
      <c r="DHD2" s="5"/>
      <c r="DHE2" s="5"/>
      <c r="DHF2" s="5"/>
      <c r="DHG2" s="5"/>
      <c r="DHH2" s="5"/>
      <c r="DHI2" s="5"/>
      <c r="DHJ2" s="5"/>
      <c r="DHK2" s="5"/>
      <c r="DHL2" s="5"/>
      <c r="DHM2" s="5"/>
      <c r="DHN2" s="5"/>
      <c r="DHO2" s="5"/>
      <c r="DHP2" s="5"/>
      <c r="DHQ2" s="5"/>
      <c r="DHR2" s="5"/>
      <c r="DHS2" s="5"/>
      <c r="DHT2" s="5"/>
      <c r="DHU2" s="5"/>
      <c r="DHV2" s="5"/>
      <c r="DHW2" s="5"/>
      <c r="DHX2" s="5"/>
      <c r="DHY2" s="5"/>
      <c r="DHZ2" s="5"/>
      <c r="DIA2" s="5"/>
      <c r="DIB2" s="5"/>
      <c r="DIC2" s="5"/>
      <c r="DID2" s="5"/>
      <c r="DIE2" s="5"/>
      <c r="DIF2" s="5"/>
      <c r="DIG2" s="5"/>
      <c r="DIH2" s="5"/>
      <c r="DII2" s="5"/>
      <c r="DIJ2" s="5"/>
      <c r="DIK2" s="5"/>
      <c r="DIL2" s="5"/>
      <c r="DIM2" s="5"/>
      <c r="DIN2" s="5"/>
      <c r="DIO2" s="5"/>
      <c r="DIP2" s="5"/>
      <c r="DIQ2" s="5"/>
      <c r="DIR2" s="5"/>
      <c r="DIS2" s="5"/>
      <c r="DIT2" s="5"/>
      <c r="DIU2" s="5"/>
      <c r="DIV2" s="5"/>
      <c r="DIW2" s="5"/>
      <c r="DIX2" s="5"/>
      <c r="DIY2" s="5"/>
      <c r="DIZ2" s="5"/>
      <c r="DJA2" s="5"/>
      <c r="DJB2" s="5"/>
      <c r="DJC2" s="5"/>
      <c r="DJD2" s="5"/>
      <c r="DJE2" s="5"/>
      <c r="DJF2" s="5"/>
      <c r="DJG2" s="5"/>
      <c r="DJH2" s="5"/>
      <c r="DJI2" s="5"/>
      <c r="DJJ2" s="5"/>
      <c r="DJK2" s="5"/>
      <c r="DJL2" s="5"/>
      <c r="DJM2" s="5"/>
      <c r="DJN2" s="5"/>
      <c r="DJO2" s="5"/>
      <c r="DJP2" s="5"/>
      <c r="DJQ2" s="5"/>
      <c r="DJR2" s="5"/>
      <c r="DJS2" s="5"/>
      <c r="DJT2" s="5"/>
      <c r="DJU2" s="5"/>
      <c r="DJV2" s="5"/>
      <c r="DJW2" s="5"/>
      <c r="DJX2" s="5"/>
      <c r="DJY2" s="5"/>
      <c r="DJZ2" s="5"/>
      <c r="DKA2" s="5"/>
      <c r="DKB2" s="5"/>
      <c r="DKC2" s="5"/>
      <c r="DKD2" s="5"/>
      <c r="DKE2" s="5"/>
      <c r="DKF2" s="5"/>
      <c r="DKG2" s="5"/>
      <c r="DKH2" s="5"/>
      <c r="DKI2" s="5"/>
      <c r="DKJ2" s="5"/>
      <c r="DKK2" s="5"/>
      <c r="DKL2" s="5"/>
      <c r="DKM2" s="5"/>
      <c r="DKN2" s="5"/>
      <c r="DKO2" s="5"/>
      <c r="DKP2" s="5"/>
      <c r="DKQ2" s="5"/>
      <c r="DKR2" s="5"/>
      <c r="DKS2" s="5"/>
      <c r="DKT2" s="5"/>
      <c r="DKU2" s="5"/>
      <c r="DKV2" s="5"/>
      <c r="DKW2" s="5"/>
      <c r="DKX2" s="5"/>
      <c r="DKY2" s="5"/>
      <c r="DKZ2" s="5"/>
      <c r="DLA2" s="5"/>
      <c r="DLB2" s="5"/>
      <c r="DLC2" s="5"/>
      <c r="DLD2" s="5"/>
      <c r="DLE2" s="5"/>
      <c r="DLF2" s="5"/>
      <c r="DLG2" s="5"/>
      <c r="DLH2" s="5"/>
      <c r="DLI2" s="5"/>
      <c r="DLJ2" s="5"/>
      <c r="DLK2" s="5"/>
      <c r="DLL2" s="5"/>
      <c r="DLM2" s="5"/>
      <c r="DLN2" s="5"/>
      <c r="DLO2" s="5"/>
      <c r="DLP2" s="5"/>
      <c r="DLQ2" s="5"/>
      <c r="DLR2" s="5"/>
      <c r="DLS2" s="5"/>
      <c r="DLT2" s="5"/>
      <c r="DLU2" s="5"/>
      <c r="DLV2" s="5"/>
      <c r="DLW2" s="5"/>
      <c r="DLX2" s="5"/>
      <c r="DLY2" s="5"/>
      <c r="DLZ2" s="5"/>
      <c r="DMA2" s="5"/>
      <c r="DMB2" s="5"/>
      <c r="DMC2" s="5"/>
      <c r="DMD2" s="5"/>
      <c r="DME2" s="5"/>
      <c r="DMF2" s="5"/>
      <c r="DMG2" s="5"/>
      <c r="DMH2" s="5"/>
      <c r="DMI2" s="5"/>
      <c r="DMJ2" s="5"/>
      <c r="DMK2" s="5"/>
      <c r="DML2" s="5"/>
      <c r="DMM2" s="5"/>
      <c r="DMN2" s="5"/>
      <c r="DMO2" s="5"/>
      <c r="DMP2" s="5"/>
      <c r="DMQ2" s="5"/>
      <c r="DMR2" s="5"/>
      <c r="DMS2" s="5"/>
      <c r="DMT2" s="5"/>
      <c r="DMU2" s="5"/>
      <c r="DMV2" s="5"/>
      <c r="DMW2" s="5"/>
      <c r="DMX2" s="5"/>
      <c r="DMY2" s="5"/>
      <c r="DMZ2" s="5"/>
      <c r="DNA2" s="5"/>
      <c r="DNB2" s="5"/>
      <c r="DNC2" s="5"/>
      <c r="DND2" s="5"/>
      <c r="DNE2" s="5"/>
      <c r="DNF2" s="5"/>
      <c r="DNG2" s="5"/>
      <c r="DNH2" s="5"/>
      <c r="DNI2" s="5"/>
      <c r="DNJ2" s="5"/>
      <c r="DNK2" s="5"/>
      <c r="DNL2" s="5"/>
      <c r="DNM2" s="5"/>
      <c r="DNN2" s="5"/>
      <c r="DNO2" s="5"/>
      <c r="DNP2" s="5"/>
      <c r="DNQ2" s="5"/>
      <c r="DNR2" s="5"/>
      <c r="DNS2" s="5"/>
      <c r="DNT2" s="5"/>
      <c r="DNU2" s="5"/>
      <c r="DNV2" s="5"/>
      <c r="DNW2" s="5"/>
      <c r="DNX2" s="5"/>
      <c r="DNY2" s="5"/>
      <c r="DNZ2" s="5"/>
      <c r="DOA2" s="5"/>
      <c r="DOB2" s="5"/>
      <c r="DOC2" s="5"/>
      <c r="DOD2" s="5"/>
      <c r="DOE2" s="5"/>
      <c r="DOF2" s="5"/>
      <c r="DOG2" s="5"/>
      <c r="DOH2" s="5"/>
      <c r="DOI2" s="5"/>
      <c r="DOJ2" s="5"/>
      <c r="DOK2" s="5"/>
      <c r="DOL2" s="5"/>
      <c r="DOM2" s="5"/>
      <c r="DON2" s="5"/>
      <c r="DOO2" s="5"/>
      <c r="DOP2" s="5"/>
      <c r="DOQ2" s="5"/>
      <c r="DOR2" s="5"/>
      <c r="DOS2" s="5"/>
      <c r="DOT2" s="5"/>
      <c r="DOU2" s="5"/>
      <c r="DOV2" s="5"/>
      <c r="DOW2" s="5"/>
      <c r="DOX2" s="5"/>
      <c r="DOY2" s="5"/>
      <c r="DOZ2" s="5"/>
      <c r="DPA2" s="5"/>
      <c r="DPB2" s="5"/>
      <c r="DPC2" s="5"/>
      <c r="DPD2" s="5"/>
      <c r="DPE2" s="5"/>
      <c r="DPF2" s="5"/>
      <c r="DPG2" s="5"/>
      <c r="DPH2" s="5"/>
      <c r="DPI2" s="5"/>
      <c r="DPJ2" s="5"/>
      <c r="DPK2" s="5"/>
      <c r="DPL2" s="5"/>
      <c r="DPM2" s="5"/>
      <c r="DPN2" s="5"/>
      <c r="DPO2" s="5"/>
      <c r="DPP2" s="5"/>
      <c r="DPQ2" s="5"/>
      <c r="DPR2" s="5"/>
      <c r="DPS2" s="5"/>
      <c r="DPT2" s="5"/>
      <c r="DPU2" s="5"/>
      <c r="DPV2" s="5"/>
      <c r="DPW2" s="5"/>
      <c r="DPX2" s="5"/>
      <c r="DPY2" s="5"/>
      <c r="DPZ2" s="5"/>
      <c r="DQA2" s="5"/>
      <c r="DQB2" s="5"/>
      <c r="DQC2" s="5"/>
      <c r="DQD2" s="5"/>
      <c r="DQE2" s="5"/>
      <c r="DQF2" s="5"/>
      <c r="DQG2" s="5"/>
      <c r="DQH2" s="5"/>
      <c r="DQI2" s="5"/>
      <c r="DQJ2" s="5"/>
      <c r="DQK2" s="5"/>
      <c r="DQL2" s="5"/>
      <c r="DQM2" s="5"/>
      <c r="DQN2" s="5"/>
      <c r="DQO2" s="5"/>
      <c r="DQP2" s="5"/>
      <c r="DQQ2" s="5"/>
      <c r="DQR2" s="5"/>
      <c r="DQS2" s="5"/>
      <c r="DQT2" s="5"/>
      <c r="DQU2" s="5"/>
      <c r="DQV2" s="5"/>
      <c r="DQW2" s="5"/>
      <c r="DQX2" s="5"/>
      <c r="DQY2" s="5"/>
      <c r="DQZ2" s="5"/>
      <c r="DRA2" s="5"/>
      <c r="DRB2" s="5"/>
      <c r="DRC2" s="5"/>
      <c r="DRD2" s="5"/>
      <c r="DRE2" s="5"/>
      <c r="DRF2" s="5"/>
      <c r="DRG2" s="5"/>
      <c r="DRH2" s="5"/>
      <c r="DRI2" s="5"/>
      <c r="DRJ2" s="5"/>
      <c r="DRK2" s="5"/>
      <c r="DRL2" s="5"/>
      <c r="DRM2" s="5"/>
      <c r="DRN2" s="5"/>
      <c r="DRO2" s="5"/>
      <c r="DRP2" s="5"/>
      <c r="DRQ2" s="5"/>
      <c r="DRR2" s="5"/>
      <c r="DRS2" s="5"/>
      <c r="DRT2" s="5"/>
      <c r="DRU2" s="5"/>
      <c r="DRV2" s="5"/>
      <c r="DRW2" s="5"/>
      <c r="DRX2" s="5"/>
      <c r="DRY2" s="5"/>
      <c r="DRZ2" s="5"/>
      <c r="DSA2" s="5"/>
      <c r="DSB2" s="5"/>
      <c r="DSC2" s="5"/>
      <c r="DSD2" s="5"/>
      <c r="DSE2" s="5"/>
      <c r="DSF2" s="5"/>
      <c r="DSG2" s="5"/>
      <c r="DSH2" s="5"/>
      <c r="DSI2" s="5"/>
      <c r="DSJ2" s="5"/>
      <c r="DSK2" s="5"/>
      <c r="DSL2" s="5"/>
      <c r="DSM2" s="5"/>
      <c r="DSN2" s="5"/>
      <c r="DSO2" s="5"/>
      <c r="DSP2" s="5"/>
      <c r="DSQ2" s="5"/>
      <c r="DSR2" s="5"/>
      <c r="DSS2" s="5"/>
      <c r="DST2" s="5"/>
      <c r="DSU2" s="5"/>
      <c r="DSV2" s="5"/>
      <c r="DSW2" s="5"/>
      <c r="DSX2" s="5"/>
      <c r="DSY2" s="5"/>
      <c r="DSZ2" s="5"/>
      <c r="DTA2" s="5"/>
      <c r="DTB2" s="5"/>
      <c r="DTC2" s="5"/>
      <c r="DTD2" s="5"/>
      <c r="DTE2" s="5"/>
      <c r="DTF2" s="5"/>
      <c r="DTG2" s="5"/>
      <c r="DTH2" s="5"/>
      <c r="DTI2" s="5"/>
      <c r="DTJ2" s="5"/>
      <c r="DTK2" s="5"/>
      <c r="DTL2" s="5"/>
      <c r="DTM2" s="5"/>
      <c r="DTN2" s="5"/>
      <c r="DTO2" s="5"/>
      <c r="DTP2" s="5"/>
      <c r="DTQ2" s="5"/>
      <c r="DTR2" s="5"/>
      <c r="DTS2" s="5"/>
      <c r="DTT2" s="5"/>
      <c r="DTU2" s="5"/>
      <c r="DTV2" s="5"/>
      <c r="DTW2" s="5"/>
      <c r="DTX2" s="5"/>
      <c r="DTY2" s="5"/>
      <c r="DTZ2" s="5"/>
      <c r="DUA2" s="5"/>
      <c r="DUB2" s="5"/>
      <c r="DUC2" s="5"/>
      <c r="DUD2" s="5"/>
      <c r="DUE2" s="5"/>
      <c r="DUF2" s="5"/>
      <c r="DUG2" s="5"/>
      <c r="DUH2" s="5"/>
      <c r="DUI2" s="5"/>
      <c r="DUJ2" s="5"/>
      <c r="DUK2" s="5"/>
      <c r="DUL2" s="5"/>
      <c r="DUM2" s="5"/>
      <c r="DUN2" s="5"/>
      <c r="DUO2" s="5"/>
      <c r="DUP2" s="5"/>
      <c r="DUQ2" s="5"/>
      <c r="DUR2" s="5"/>
      <c r="DUS2" s="5"/>
      <c r="DUT2" s="5"/>
      <c r="DUU2" s="5"/>
      <c r="DUV2" s="5"/>
      <c r="DUW2" s="5"/>
      <c r="DUX2" s="5"/>
      <c r="DUY2" s="5"/>
      <c r="DUZ2" s="5"/>
      <c r="DVA2" s="5"/>
      <c r="DVB2" s="5"/>
      <c r="DVC2" s="5"/>
      <c r="DVD2" s="5"/>
      <c r="DVE2" s="5"/>
      <c r="DVF2" s="5"/>
      <c r="DVG2" s="5"/>
      <c r="DVH2" s="5"/>
      <c r="DVI2" s="5"/>
      <c r="DVJ2" s="5"/>
      <c r="DVK2" s="5"/>
      <c r="DVL2" s="5"/>
      <c r="DVM2" s="5"/>
      <c r="DVN2" s="5"/>
      <c r="DVO2" s="5"/>
      <c r="DVP2" s="5"/>
      <c r="DVQ2" s="5"/>
      <c r="DVR2" s="5"/>
      <c r="DVS2" s="5"/>
      <c r="DVT2" s="5"/>
      <c r="DVU2" s="5"/>
      <c r="DVV2" s="5"/>
      <c r="DVW2" s="5"/>
      <c r="DVX2" s="5"/>
      <c r="DVY2" s="5"/>
      <c r="DVZ2" s="5"/>
      <c r="DWA2" s="5"/>
      <c r="DWB2" s="5"/>
      <c r="DWC2" s="5"/>
      <c r="DWD2" s="5"/>
      <c r="DWE2" s="5"/>
      <c r="DWF2" s="5"/>
      <c r="DWG2" s="5"/>
      <c r="DWH2" s="5"/>
      <c r="DWI2" s="5"/>
      <c r="DWJ2" s="5"/>
      <c r="DWK2" s="5"/>
      <c r="DWL2" s="5"/>
      <c r="DWM2" s="5"/>
      <c r="DWN2" s="5"/>
      <c r="DWO2" s="5"/>
      <c r="DWP2" s="5"/>
      <c r="DWQ2" s="5"/>
      <c r="DWR2" s="5"/>
      <c r="DWS2" s="5"/>
      <c r="DWT2" s="5"/>
      <c r="DWU2" s="5"/>
      <c r="DWV2" s="5"/>
      <c r="DWW2" s="5"/>
      <c r="DWX2" s="5"/>
      <c r="DWY2" s="5"/>
      <c r="DWZ2" s="5"/>
      <c r="DXA2" s="5"/>
      <c r="DXB2" s="5"/>
      <c r="DXC2" s="5"/>
      <c r="DXD2" s="5"/>
      <c r="DXE2" s="5"/>
      <c r="DXF2" s="5"/>
      <c r="DXG2" s="5"/>
      <c r="DXH2" s="5"/>
      <c r="DXI2" s="5"/>
      <c r="DXJ2" s="5"/>
      <c r="DXK2" s="5"/>
      <c r="DXL2" s="5"/>
      <c r="DXM2" s="5"/>
      <c r="DXN2" s="5"/>
      <c r="DXO2" s="5"/>
      <c r="DXP2" s="5"/>
      <c r="DXQ2" s="5"/>
      <c r="DXR2" s="5"/>
      <c r="DXS2" s="5"/>
      <c r="DXT2" s="5"/>
      <c r="DXU2" s="5"/>
      <c r="DXV2" s="5"/>
      <c r="DXW2" s="5"/>
      <c r="DXX2" s="5"/>
      <c r="DXY2" s="5"/>
      <c r="DXZ2" s="5"/>
      <c r="DYA2" s="5"/>
      <c r="DYB2" s="5"/>
      <c r="DYC2" s="5"/>
      <c r="DYD2" s="5"/>
      <c r="DYE2" s="5"/>
      <c r="DYF2" s="5"/>
      <c r="DYG2" s="5"/>
      <c r="DYH2" s="5"/>
      <c r="DYI2" s="5"/>
      <c r="DYJ2" s="5"/>
      <c r="DYK2" s="5"/>
      <c r="DYL2" s="5"/>
      <c r="DYM2" s="5"/>
      <c r="DYN2" s="5"/>
      <c r="DYO2" s="5"/>
      <c r="DYP2" s="5"/>
      <c r="DYQ2" s="5"/>
      <c r="DYR2" s="5"/>
      <c r="DYS2" s="5"/>
      <c r="DYT2" s="5"/>
      <c r="DYU2" s="5"/>
      <c r="DYV2" s="5"/>
      <c r="DYW2" s="5"/>
      <c r="DYX2" s="5"/>
      <c r="DYY2" s="5"/>
      <c r="DYZ2" s="5"/>
      <c r="DZA2" s="5"/>
      <c r="DZB2" s="5"/>
      <c r="DZC2" s="5"/>
      <c r="DZD2" s="5"/>
      <c r="DZE2" s="5"/>
      <c r="DZF2" s="5"/>
      <c r="DZG2" s="5"/>
      <c r="DZH2" s="5"/>
      <c r="DZI2" s="5"/>
      <c r="DZJ2" s="5"/>
      <c r="DZK2" s="5"/>
      <c r="DZL2" s="5"/>
      <c r="DZM2" s="5"/>
      <c r="DZN2" s="5"/>
      <c r="DZO2" s="5"/>
      <c r="DZP2" s="5"/>
      <c r="DZQ2" s="5"/>
      <c r="DZR2" s="5"/>
      <c r="DZS2" s="5"/>
      <c r="DZT2" s="5"/>
      <c r="DZU2" s="5"/>
      <c r="DZV2" s="5"/>
      <c r="DZW2" s="5"/>
      <c r="DZX2" s="5"/>
      <c r="DZY2" s="5"/>
      <c r="DZZ2" s="5"/>
      <c r="EAA2" s="5"/>
      <c r="EAB2" s="5"/>
      <c r="EAC2" s="5"/>
      <c r="EAD2" s="5"/>
      <c r="EAE2" s="5"/>
      <c r="EAF2" s="5"/>
      <c r="EAG2" s="5"/>
      <c r="EAH2" s="5"/>
      <c r="EAI2" s="5"/>
      <c r="EAJ2" s="5"/>
      <c r="EAK2" s="5"/>
      <c r="EAL2" s="5"/>
      <c r="EAM2" s="5"/>
      <c r="EAN2" s="5"/>
      <c r="EAO2" s="5"/>
      <c r="EAP2" s="5"/>
      <c r="EAQ2" s="5"/>
      <c r="EAR2" s="5"/>
      <c r="EAS2" s="5"/>
      <c r="EAT2" s="5"/>
      <c r="EAU2" s="5"/>
      <c r="EAV2" s="5"/>
      <c r="EAW2" s="5"/>
      <c r="EAX2" s="5"/>
      <c r="EAY2" s="5"/>
      <c r="EAZ2" s="5"/>
      <c r="EBA2" s="5"/>
      <c r="EBB2" s="5"/>
      <c r="EBC2" s="5"/>
      <c r="EBD2" s="5"/>
      <c r="EBE2" s="5"/>
      <c r="EBF2" s="5"/>
      <c r="EBG2" s="5"/>
      <c r="EBH2" s="5"/>
      <c r="EBI2" s="5"/>
      <c r="EBJ2" s="5"/>
      <c r="EBK2" s="5"/>
      <c r="EBL2" s="5"/>
      <c r="EBM2" s="5"/>
      <c r="EBN2" s="5"/>
      <c r="EBO2" s="5"/>
      <c r="EBP2" s="5"/>
      <c r="EBQ2" s="5"/>
      <c r="EBR2" s="5"/>
      <c r="EBS2" s="5"/>
      <c r="EBT2" s="5"/>
      <c r="EBU2" s="5"/>
      <c r="EBV2" s="5"/>
      <c r="EBW2" s="5"/>
      <c r="EBX2" s="5"/>
      <c r="EBY2" s="5"/>
      <c r="EBZ2" s="5"/>
      <c r="ECA2" s="5"/>
      <c r="ECB2" s="5"/>
      <c r="ECC2" s="5"/>
      <c r="ECD2" s="5"/>
      <c r="ECE2" s="5"/>
      <c r="ECF2" s="5"/>
      <c r="ECG2" s="5"/>
      <c r="ECH2" s="5"/>
      <c r="ECI2" s="5"/>
      <c r="ECJ2" s="5"/>
      <c r="ECK2" s="5"/>
      <c r="ECL2" s="5"/>
      <c r="ECM2" s="5"/>
      <c r="ECN2" s="5"/>
      <c r="ECO2" s="5"/>
      <c r="ECP2" s="5"/>
      <c r="ECQ2" s="5"/>
      <c r="ECR2" s="5"/>
      <c r="ECS2" s="5"/>
      <c r="ECT2" s="5"/>
      <c r="ECU2" s="5"/>
      <c r="ECV2" s="5"/>
      <c r="ECW2" s="5"/>
      <c r="ECX2" s="5"/>
      <c r="ECY2" s="5"/>
      <c r="ECZ2" s="5"/>
      <c r="EDA2" s="5"/>
      <c r="EDB2" s="5"/>
      <c r="EDC2" s="5"/>
      <c r="EDD2" s="5"/>
      <c r="EDE2" s="5"/>
      <c r="EDF2" s="5"/>
      <c r="EDG2" s="5"/>
      <c r="EDH2" s="5"/>
      <c r="EDI2" s="5"/>
      <c r="EDJ2" s="5"/>
      <c r="EDK2" s="5"/>
      <c r="EDL2" s="5"/>
      <c r="EDM2" s="5"/>
      <c r="EDN2" s="5"/>
      <c r="EDO2" s="5"/>
      <c r="EDP2" s="5"/>
      <c r="EDQ2" s="5"/>
      <c r="EDR2" s="5"/>
      <c r="EDS2" s="5"/>
      <c r="EDT2" s="5"/>
      <c r="EDU2" s="5"/>
      <c r="EDV2" s="5"/>
      <c r="EDW2" s="5"/>
      <c r="EDX2" s="5"/>
      <c r="EDY2" s="5"/>
      <c r="EDZ2" s="5"/>
      <c r="EEA2" s="5"/>
      <c r="EEB2" s="5"/>
      <c r="EEC2" s="5"/>
      <c r="EED2" s="5"/>
      <c r="EEE2" s="5"/>
      <c r="EEF2" s="5"/>
      <c r="EEG2" s="5"/>
      <c r="EEH2" s="5"/>
      <c r="EEI2" s="5"/>
      <c r="EEJ2" s="5"/>
      <c r="EEK2" s="5"/>
      <c r="EEL2" s="5"/>
      <c r="EEM2" s="5"/>
      <c r="EEN2" s="5"/>
      <c r="EEO2" s="5"/>
      <c r="EEP2" s="5"/>
      <c r="EEQ2" s="5"/>
      <c r="EER2" s="5"/>
      <c r="EES2" s="5"/>
      <c r="EET2" s="5"/>
      <c r="EEU2" s="5"/>
      <c r="EEV2" s="5"/>
      <c r="EEW2" s="5"/>
      <c r="EEX2" s="5"/>
      <c r="EEY2" s="5"/>
      <c r="EEZ2" s="5"/>
      <c r="EFA2" s="5"/>
      <c r="EFB2" s="5"/>
      <c r="EFC2" s="5"/>
      <c r="EFD2" s="5"/>
      <c r="EFE2" s="5"/>
      <c r="EFF2" s="5"/>
      <c r="EFG2" s="5"/>
      <c r="EFH2" s="5"/>
      <c r="EFI2" s="5"/>
      <c r="EFJ2" s="5"/>
      <c r="EFK2" s="5"/>
      <c r="EFL2" s="5"/>
      <c r="EFM2" s="5"/>
      <c r="EFN2" s="5"/>
      <c r="EFO2" s="5"/>
      <c r="EFP2" s="5"/>
      <c r="EFQ2" s="5"/>
      <c r="EFR2" s="5"/>
      <c r="EFS2" s="5"/>
      <c r="EFT2" s="5"/>
      <c r="EFU2" s="5"/>
      <c r="EFV2" s="5"/>
      <c r="EFW2" s="5"/>
      <c r="EFX2" s="5"/>
      <c r="EFY2" s="5"/>
      <c r="EFZ2" s="5"/>
      <c r="EGA2" s="5"/>
      <c r="EGB2" s="5"/>
      <c r="EGC2" s="5"/>
      <c r="EGD2" s="5"/>
      <c r="EGE2" s="5"/>
      <c r="EGF2" s="5"/>
      <c r="EGG2" s="5"/>
      <c r="EGH2" s="5"/>
      <c r="EGI2" s="5"/>
      <c r="EGJ2" s="5"/>
      <c r="EGK2" s="5"/>
      <c r="EGL2" s="5"/>
      <c r="EGM2" s="5"/>
      <c r="EGN2" s="5"/>
      <c r="EGO2" s="5"/>
      <c r="EGP2" s="5"/>
      <c r="EGQ2" s="5"/>
      <c r="EGR2" s="5"/>
      <c r="EGS2" s="5"/>
      <c r="EGT2" s="5"/>
      <c r="EGU2" s="5"/>
      <c r="EGV2" s="5"/>
      <c r="EGW2" s="5"/>
      <c r="EGX2" s="5"/>
      <c r="EGY2" s="5"/>
      <c r="EGZ2" s="5"/>
      <c r="EHA2" s="5"/>
      <c r="EHB2" s="5"/>
      <c r="EHC2" s="5"/>
      <c r="EHD2" s="5"/>
      <c r="EHE2" s="5"/>
      <c r="EHF2" s="5"/>
      <c r="EHG2" s="5"/>
      <c r="EHH2" s="5"/>
      <c r="EHI2" s="5"/>
      <c r="EHJ2" s="5"/>
      <c r="EHK2" s="5"/>
      <c r="EHL2" s="5"/>
      <c r="EHM2" s="5"/>
      <c r="EHN2" s="5"/>
      <c r="EHO2" s="5"/>
      <c r="EHP2" s="5"/>
      <c r="EHQ2" s="5"/>
      <c r="EHR2" s="5"/>
      <c r="EHS2" s="5"/>
      <c r="EHT2" s="5"/>
      <c r="EHU2" s="5"/>
      <c r="EHV2" s="5"/>
      <c r="EHW2" s="5"/>
      <c r="EHX2" s="5"/>
      <c r="EHY2" s="5"/>
      <c r="EHZ2" s="5"/>
      <c r="EIA2" s="5"/>
      <c r="EIB2" s="5"/>
      <c r="EIC2" s="5"/>
      <c r="EID2" s="5"/>
      <c r="EIE2" s="5"/>
      <c r="EIF2" s="5"/>
      <c r="EIG2" s="5"/>
      <c r="EIH2" s="5"/>
      <c r="EII2" s="5"/>
      <c r="EIJ2" s="5"/>
      <c r="EIK2" s="5"/>
      <c r="EIL2" s="5"/>
      <c r="EIM2" s="5"/>
      <c r="EIN2" s="5"/>
      <c r="EIO2" s="5"/>
      <c r="EIP2" s="5"/>
      <c r="EIQ2" s="5"/>
      <c r="EIR2" s="5"/>
      <c r="EIS2" s="5"/>
      <c r="EIT2" s="5"/>
      <c r="EIU2" s="5"/>
      <c r="EIV2" s="5"/>
      <c r="EIW2" s="5"/>
      <c r="EIX2" s="5"/>
      <c r="EIY2" s="5"/>
      <c r="EIZ2" s="5"/>
      <c r="EJA2" s="5"/>
      <c r="EJB2" s="5"/>
      <c r="EJC2" s="5"/>
      <c r="EJD2" s="5"/>
      <c r="EJE2" s="5"/>
      <c r="EJF2" s="5"/>
      <c r="EJG2" s="5"/>
      <c r="EJH2" s="5"/>
      <c r="EJI2" s="5"/>
      <c r="EJJ2" s="5"/>
      <c r="EJK2" s="5"/>
      <c r="EJL2" s="5"/>
      <c r="EJM2" s="5"/>
      <c r="EJN2" s="5"/>
      <c r="EJO2" s="5"/>
      <c r="EJP2" s="5"/>
      <c r="EJQ2" s="5"/>
      <c r="EJR2" s="5"/>
      <c r="EJS2" s="5"/>
      <c r="EJT2" s="5"/>
      <c r="EJU2" s="5"/>
      <c r="EJV2" s="5"/>
      <c r="EJW2" s="5"/>
      <c r="EJX2" s="5"/>
      <c r="EJY2" s="5"/>
      <c r="EJZ2" s="5"/>
      <c r="EKA2" s="5"/>
      <c r="EKB2" s="5"/>
      <c r="EKC2" s="5"/>
      <c r="EKD2" s="5"/>
      <c r="EKE2" s="5"/>
      <c r="EKF2" s="5"/>
      <c r="EKG2" s="5"/>
      <c r="EKH2" s="5"/>
      <c r="EKI2" s="5"/>
      <c r="EKJ2" s="5"/>
      <c r="EKK2" s="5"/>
      <c r="EKL2" s="5"/>
      <c r="EKM2" s="5"/>
      <c r="EKN2" s="5"/>
      <c r="EKO2" s="5"/>
      <c r="EKP2" s="5"/>
      <c r="EKQ2" s="5"/>
      <c r="EKR2" s="5"/>
      <c r="EKS2" s="5"/>
      <c r="EKT2" s="5"/>
      <c r="EKU2" s="5"/>
      <c r="EKV2" s="5"/>
      <c r="EKW2" s="5"/>
      <c r="EKX2" s="5"/>
      <c r="EKY2" s="5"/>
      <c r="EKZ2" s="5"/>
      <c r="ELA2" s="5"/>
      <c r="ELB2" s="5"/>
      <c r="ELC2" s="5"/>
      <c r="ELD2" s="5"/>
      <c r="ELE2" s="5"/>
      <c r="ELF2" s="5"/>
      <c r="ELG2" s="5"/>
      <c r="ELH2" s="5"/>
      <c r="ELI2" s="5"/>
      <c r="ELJ2" s="5"/>
      <c r="ELK2" s="5"/>
      <c r="ELL2" s="5"/>
      <c r="ELM2" s="5"/>
      <c r="ELN2" s="5"/>
      <c r="ELO2" s="5"/>
      <c r="ELP2" s="5"/>
      <c r="ELQ2" s="5"/>
      <c r="ELR2" s="5"/>
      <c r="ELS2" s="5"/>
      <c r="ELT2" s="5"/>
      <c r="ELU2" s="5"/>
      <c r="ELV2" s="5"/>
      <c r="ELW2" s="5"/>
      <c r="ELX2" s="5"/>
      <c r="ELY2" s="5"/>
      <c r="ELZ2" s="5"/>
      <c r="EMA2" s="5"/>
      <c r="EMB2" s="5"/>
      <c r="EMC2" s="5"/>
      <c r="EMD2" s="5"/>
      <c r="EME2" s="5"/>
      <c r="EMF2" s="5"/>
      <c r="EMG2" s="5"/>
      <c r="EMH2" s="5"/>
      <c r="EMI2" s="5"/>
      <c r="EMJ2" s="5"/>
      <c r="EMK2" s="5"/>
      <c r="EML2" s="5"/>
      <c r="EMM2" s="5"/>
      <c r="EMN2" s="5"/>
      <c r="EMO2" s="5"/>
      <c r="EMP2" s="5"/>
      <c r="EMQ2" s="5"/>
      <c r="EMR2" s="5"/>
      <c r="EMS2" s="5"/>
      <c r="EMT2" s="5"/>
      <c r="EMU2" s="5"/>
      <c r="EMV2" s="5"/>
      <c r="EMW2" s="5"/>
      <c r="EMX2" s="5"/>
      <c r="EMY2" s="5"/>
      <c r="EMZ2" s="5"/>
      <c r="ENA2" s="5"/>
      <c r="ENB2" s="5"/>
      <c r="ENC2" s="5"/>
      <c r="END2" s="5"/>
      <c r="ENE2" s="5"/>
      <c r="ENF2" s="5"/>
      <c r="ENG2" s="5"/>
      <c r="ENH2" s="5"/>
      <c r="ENI2" s="5"/>
      <c r="ENJ2" s="5"/>
      <c r="ENK2" s="5"/>
      <c r="ENL2" s="5"/>
      <c r="ENM2" s="5"/>
      <c r="ENN2" s="5"/>
      <c r="ENO2" s="5"/>
      <c r="ENP2" s="5"/>
      <c r="ENQ2" s="5"/>
      <c r="ENR2" s="5"/>
      <c r="ENS2" s="5"/>
      <c r="ENT2" s="5"/>
      <c r="ENU2" s="5"/>
      <c r="ENV2" s="5"/>
      <c r="ENW2" s="5"/>
      <c r="ENX2" s="5"/>
      <c r="ENY2" s="5"/>
      <c r="ENZ2" s="5"/>
      <c r="EOA2" s="5"/>
      <c r="EOB2" s="5"/>
      <c r="EOC2" s="5"/>
      <c r="EOD2" s="5"/>
      <c r="EOE2" s="5"/>
      <c r="EOF2" s="5"/>
      <c r="EOG2" s="5"/>
      <c r="EOH2" s="5"/>
      <c r="EOI2" s="5"/>
      <c r="EOJ2" s="5"/>
      <c r="EOK2" s="5"/>
      <c r="EOL2" s="5"/>
      <c r="EOM2" s="5"/>
      <c r="EON2" s="5"/>
      <c r="EOO2" s="5"/>
      <c r="EOP2" s="5"/>
      <c r="EOQ2" s="5"/>
      <c r="EOR2" s="5"/>
      <c r="EOS2" s="5"/>
      <c r="EOT2" s="5"/>
      <c r="EOU2" s="5"/>
      <c r="EOV2" s="5"/>
      <c r="EOW2" s="5"/>
      <c r="EOX2" s="5"/>
      <c r="EOY2" s="5"/>
      <c r="EOZ2" s="5"/>
      <c r="EPA2" s="5"/>
      <c r="EPB2" s="5"/>
      <c r="EPC2" s="5"/>
      <c r="EPD2" s="5"/>
      <c r="EPE2" s="5"/>
      <c r="EPF2" s="5"/>
      <c r="EPG2" s="5"/>
      <c r="EPH2" s="5"/>
      <c r="EPI2" s="5"/>
      <c r="EPJ2" s="5"/>
      <c r="EPK2" s="5"/>
      <c r="EPL2" s="5"/>
      <c r="EPM2" s="5"/>
      <c r="EPN2" s="5"/>
      <c r="EPO2" s="5"/>
      <c r="EPP2" s="5"/>
      <c r="EPQ2" s="5"/>
      <c r="EPR2" s="5"/>
      <c r="EPS2" s="5"/>
      <c r="EPT2" s="5"/>
      <c r="EPU2" s="5"/>
      <c r="EPV2" s="5"/>
      <c r="EPW2" s="5"/>
      <c r="EPX2" s="5"/>
      <c r="EPY2" s="5"/>
      <c r="EPZ2" s="5"/>
      <c r="EQA2" s="5"/>
      <c r="EQB2" s="5"/>
      <c r="EQC2" s="5"/>
      <c r="EQD2" s="5"/>
      <c r="EQE2" s="5"/>
      <c r="EQF2" s="5"/>
      <c r="EQG2" s="5"/>
      <c r="EQH2" s="5"/>
      <c r="EQI2" s="5"/>
      <c r="EQJ2" s="5"/>
      <c r="EQK2" s="5"/>
      <c r="EQL2" s="5"/>
      <c r="EQM2" s="5"/>
      <c r="EQN2" s="5"/>
      <c r="EQO2" s="5"/>
      <c r="EQP2" s="5"/>
      <c r="EQQ2" s="5"/>
      <c r="EQR2" s="5"/>
      <c r="EQS2" s="5"/>
      <c r="EQT2" s="5"/>
      <c r="EQU2" s="5"/>
      <c r="EQV2" s="5"/>
      <c r="EQW2" s="5"/>
      <c r="EQX2" s="5"/>
      <c r="EQY2" s="5"/>
      <c r="EQZ2" s="5"/>
      <c r="ERA2" s="5"/>
      <c r="ERB2" s="5"/>
      <c r="ERC2" s="5"/>
      <c r="ERD2" s="5"/>
      <c r="ERE2" s="5"/>
      <c r="ERF2" s="5"/>
      <c r="ERG2" s="5"/>
      <c r="ERH2" s="5"/>
      <c r="ERI2" s="5"/>
      <c r="ERJ2" s="5"/>
      <c r="ERK2" s="5"/>
      <c r="ERL2" s="5"/>
      <c r="ERM2" s="5"/>
      <c r="ERN2" s="5"/>
      <c r="ERO2" s="5"/>
      <c r="ERP2" s="5"/>
      <c r="ERQ2" s="5"/>
      <c r="ERR2" s="5"/>
      <c r="ERS2" s="5"/>
      <c r="ERT2" s="5"/>
      <c r="ERU2" s="5"/>
      <c r="ERV2" s="5"/>
      <c r="ERW2" s="5"/>
      <c r="ERX2" s="5"/>
      <c r="ERY2" s="5"/>
      <c r="ERZ2" s="5"/>
      <c r="ESA2" s="5"/>
      <c r="ESB2" s="5"/>
      <c r="ESC2" s="5"/>
      <c r="ESD2" s="5"/>
      <c r="ESE2" s="5"/>
      <c r="ESF2" s="5"/>
      <c r="ESG2" s="5"/>
      <c r="ESH2" s="5"/>
      <c r="ESI2" s="5"/>
      <c r="ESJ2" s="5"/>
      <c r="ESK2" s="5"/>
      <c r="ESL2" s="5"/>
      <c r="ESM2" s="5"/>
      <c r="ESN2" s="5"/>
      <c r="ESO2" s="5"/>
      <c r="ESP2" s="5"/>
      <c r="ESQ2" s="5"/>
      <c r="ESR2" s="5"/>
      <c r="ESS2" s="5"/>
      <c r="EST2" s="5"/>
      <c r="ESU2" s="5"/>
      <c r="ESV2" s="5"/>
      <c r="ESW2" s="5"/>
      <c r="ESX2" s="5"/>
      <c r="ESY2" s="5"/>
      <c r="ESZ2" s="5"/>
      <c r="ETA2" s="5"/>
      <c r="ETB2" s="5"/>
      <c r="ETC2" s="5"/>
      <c r="ETD2" s="5"/>
      <c r="ETE2" s="5"/>
      <c r="ETF2" s="5"/>
      <c r="ETG2" s="5"/>
      <c r="ETH2" s="5"/>
      <c r="ETI2" s="5"/>
      <c r="ETJ2" s="5"/>
      <c r="ETK2" s="5"/>
      <c r="ETL2" s="5"/>
      <c r="ETM2" s="5"/>
      <c r="ETN2" s="5"/>
      <c r="ETO2" s="5"/>
      <c r="ETP2" s="5"/>
      <c r="ETQ2" s="5"/>
      <c r="ETR2" s="5"/>
      <c r="ETS2" s="5"/>
      <c r="ETT2" s="5"/>
      <c r="ETU2" s="5"/>
      <c r="ETV2" s="5"/>
      <c r="ETW2" s="5"/>
      <c r="ETX2" s="5"/>
      <c r="ETY2" s="5"/>
      <c r="ETZ2" s="5"/>
      <c r="EUA2" s="5"/>
      <c r="EUB2" s="5"/>
      <c r="EUC2" s="5"/>
      <c r="EUD2" s="5"/>
      <c r="EUE2" s="5"/>
      <c r="EUF2" s="5"/>
      <c r="EUG2" s="5"/>
      <c r="EUH2" s="5"/>
      <c r="EUI2" s="5"/>
      <c r="EUJ2" s="5"/>
      <c r="EUK2" s="5"/>
      <c r="EUL2" s="5"/>
      <c r="EUM2" s="5"/>
      <c r="EUN2" s="5"/>
      <c r="EUO2" s="5"/>
      <c r="EUP2" s="5"/>
      <c r="EUQ2" s="5"/>
      <c r="EUR2" s="5"/>
      <c r="EUS2" s="5"/>
      <c r="EUT2" s="5"/>
      <c r="EUU2" s="5"/>
      <c r="EUV2" s="5"/>
      <c r="EUW2" s="5"/>
      <c r="EUX2" s="5"/>
      <c r="EUY2" s="5"/>
      <c r="EUZ2" s="5"/>
      <c r="EVA2" s="5"/>
      <c r="EVB2" s="5"/>
      <c r="EVC2" s="5"/>
      <c r="EVD2" s="5"/>
      <c r="EVE2" s="5"/>
      <c r="EVF2" s="5"/>
      <c r="EVG2" s="5"/>
      <c r="EVH2" s="5"/>
      <c r="EVI2" s="5"/>
      <c r="EVJ2" s="5"/>
      <c r="EVK2" s="5"/>
      <c r="EVL2" s="5"/>
      <c r="EVM2" s="5"/>
      <c r="EVN2" s="5"/>
      <c r="EVO2" s="5"/>
      <c r="EVP2" s="5"/>
      <c r="EVQ2" s="5"/>
      <c r="EVR2" s="5"/>
      <c r="EVS2" s="5"/>
      <c r="EVT2" s="5"/>
      <c r="EVU2" s="5"/>
      <c r="EVV2" s="5"/>
      <c r="EVW2" s="5"/>
      <c r="EVX2" s="5"/>
      <c r="EVY2" s="5"/>
      <c r="EVZ2" s="5"/>
      <c r="EWA2" s="5"/>
      <c r="EWB2" s="5"/>
      <c r="EWC2" s="5"/>
      <c r="EWD2" s="5"/>
      <c r="EWE2" s="5"/>
      <c r="EWF2" s="5"/>
      <c r="EWG2" s="5"/>
      <c r="EWH2" s="5"/>
      <c r="EWI2" s="5"/>
      <c r="EWJ2" s="5"/>
      <c r="EWK2" s="5"/>
      <c r="EWL2" s="5"/>
      <c r="EWM2" s="5"/>
      <c r="EWN2" s="5"/>
      <c r="EWO2" s="5"/>
      <c r="EWP2" s="5"/>
      <c r="EWQ2" s="5"/>
      <c r="EWR2" s="5"/>
      <c r="EWS2" s="5"/>
      <c r="EWT2" s="5"/>
      <c r="EWU2" s="5"/>
      <c r="EWV2" s="5"/>
      <c r="EWW2" s="5"/>
      <c r="EWX2" s="5"/>
      <c r="EWY2" s="5"/>
      <c r="EWZ2" s="5"/>
      <c r="EXA2" s="5"/>
      <c r="EXB2" s="5"/>
      <c r="EXC2" s="5"/>
      <c r="EXD2" s="5"/>
      <c r="EXE2" s="5"/>
      <c r="EXF2" s="5"/>
      <c r="EXG2" s="5"/>
      <c r="EXH2" s="5"/>
      <c r="EXI2" s="5"/>
      <c r="EXJ2" s="5"/>
      <c r="EXK2" s="5"/>
      <c r="EXL2" s="5"/>
      <c r="EXM2" s="5"/>
      <c r="EXN2" s="5"/>
      <c r="EXO2" s="5"/>
      <c r="EXP2" s="5"/>
      <c r="EXQ2" s="5"/>
      <c r="EXR2" s="5"/>
      <c r="EXS2" s="5"/>
      <c r="EXT2" s="5"/>
      <c r="EXU2" s="5"/>
      <c r="EXV2" s="5"/>
      <c r="EXW2" s="5"/>
      <c r="EXX2" s="5"/>
      <c r="EXY2" s="5"/>
      <c r="EXZ2" s="5"/>
      <c r="EYA2" s="5"/>
      <c r="EYB2" s="5"/>
      <c r="EYC2" s="5"/>
      <c r="EYD2" s="5"/>
      <c r="EYE2" s="5"/>
      <c r="EYF2" s="5"/>
      <c r="EYG2" s="5"/>
      <c r="EYH2" s="5"/>
      <c r="EYI2" s="5"/>
      <c r="EYJ2" s="5"/>
      <c r="EYK2" s="5"/>
      <c r="EYL2" s="5"/>
      <c r="EYM2" s="5"/>
      <c r="EYN2" s="5"/>
      <c r="EYO2" s="5"/>
      <c r="EYP2" s="5"/>
      <c r="EYQ2" s="5"/>
      <c r="EYR2" s="5"/>
      <c r="EYS2" s="5"/>
      <c r="EYT2" s="5"/>
      <c r="EYU2" s="5"/>
      <c r="EYV2" s="5"/>
      <c r="EYW2" s="5"/>
      <c r="EYX2" s="5"/>
      <c r="EYY2" s="5"/>
      <c r="EYZ2" s="5"/>
      <c r="EZA2" s="5"/>
      <c r="EZB2" s="5"/>
      <c r="EZC2" s="5"/>
      <c r="EZD2" s="5"/>
      <c r="EZE2" s="5"/>
      <c r="EZF2" s="5"/>
      <c r="EZG2" s="5"/>
      <c r="EZH2" s="5"/>
      <c r="EZI2" s="5"/>
      <c r="EZJ2" s="5"/>
      <c r="EZK2" s="5"/>
      <c r="EZL2" s="5"/>
      <c r="EZM2" s="5"/>
      <c r="EZN2" s="5"/>
      <c r="EZO2" s="5"/>
      <c r="EZP2" s="5"/>
      <c r="EZQ2" s="5"/>
      <c r="EZR2" s="5"/>
      <c r="EZS2" s="5"/>
      <c r="EZT2" s="5"/>
      <c r="EZU2" s="5"/>
      <c r="EZV2" s="5"/>
      <c r="EZW2" s="5"/>
      <c r="EZX2" s="5"/>
      <c r="EZY2" s="5"/>
      <c r="EZZ2" s="5"/>
      <c r="FAA2" s="5"/>
      <c r="FAB2" s="5"/>
      <c r="FAC2" s="5"/>
      <c r="FAD2" s="5"/>
      <c r="FAE2" s="5"/>
      <c r="FAF2" s="5"/>
      <c r="FAG2" s="5"/>
      <c r="FAH2" s="5"/>
      <c r="FAI2" s="5"/>
      <c r="FAJ2" s="5"/>
      <c r="FAK2" s="5"/>
      <c r="FAL2" s="5"/>
      <c r="FAM2" s="5"/>
      <c r="FAN2" s="5"/>
      <c r="FAO2" s="5"/>
      <c r="FAP2" s="5"/>
      <c r="FAQ2" s="5"/>
      <c r="FAR2" s="5"/>
      <c r="FAS2" s="5"/>
      <c r="FAT2" s="5"/>
      <c r="FAU2" s="5"/>
      <c r="FAV2" s="5"/>
      <c r="FAW2" s="5"/>
      <c r="FAX2" s="5"/>
      <c r="FAY2" s="5"/>
      <c r="FAZ2" s="5"/>
      <c r="FBA2" s="5"/>
      <c r="FBB2" s="5"/>
      <c r="FBC2" s="5"/>
      <c r="FBD2" s="5"/>
      <c r="FBE2" s="5"/>
      <c r="FBF2" s="5"/>
      <c r="FBG2" s="5"/>
      <c r="FBH2" s="5"/>
      <c r="FBI2" s="5"/>
      <c r="FBJ2" s="5"/>
      <c r="FBK2" s="5"/>
      <c r="FBL2" s="5"/>
      <c r="FBM2" s="5"/>
      <c r="FBN2" s="5"/>
      <c r="FBO2" s="5"/>
      <c r="FBP2" s="5"/>
      <c r="FBQ2" s="5"/>
      <c r="FBR2" s="5"/>
      <c r="FBS2" s="5"/>
      <c r="FBT2" s="5"/>
      <c r="FBU2" s="5"/>
      <c r="FBV2" s="5"/>
      <c r="FBW2" s="5"/>
      <c r="FBX2" s="5"/>
      <c r="FBY2" s="5"/>
      <c r="FBZ2" s="5"/>
      <c r="FCA2" s="5"/>
      <c r="FCB2" s="5"/>
      <c r="FCC2" s="5"/>
      <c r="FCD2" s="5"/>
      <c r="FCE2" s="5"/>
      <c r="FCF2" s="5"/>
      <c r="FCG2" s="5"/>
      <c r="FCH2" s="5"/>
      <c r="FCI2" s="5"/>
      <c r="FCJ2" s="5"/>
      <c r="FCK2" s="5"/>
      <c r="FCL2" s="5"/>
      <c r="FCM2" s="5"/>
      <c r="FCN2" s="5"/>
      <c r="FCO2" s="5"/>
      <c r="FCP2" s="5"/>
      <c r="FCQ2" s="5"/>
      <c r="FCR2" s="5"/>
      <c r="FCS2" s="5"/>
      <c r="FCT2" s="5"/>
      <c r="FCU2" s="5"/>
      <c r="FCV2" s="5"/>
      <c r="FCW2" s="5"/>
      <c r="FCX2" s="5"/>
      <c r="FCY2" s="5"/>
      <c r="FCZ2" s="5"/>
      <c r="FDA2" s="5"/>
      <c r="FDB2" s="5"/>
      <c r="FDC2" s="5"/>
      <c r="FDD2" s="5"/>
      <c r="FDE2" s="5"/>
      <c r="FDF2" s="5"/>
      <c r="FDG2" s="5"/>
      <c r="FDH2" s="5"/>
      <c r="FDI2" s="5"/>
      <c r="FDJ2" s="5"/>
      <c r="FDK2" s="5"/>
      <c r="FDL2" s="5"/>
      <c r="FDM2" s="5"/>
      <c r="FDN2" s="5"/>
      <c r="FDO2" s="5"/>
      <c r="FDP2" s="5"/>
      <c r="FDQ2" s="5"/>
      <c r="FDR2" s="5"/>
      <c r="FDS2" s="5"/>
      <c r="FDT2" s="5"/>
      <c r="FDU2" s="5"/>
      <c r="FDV2" s="5"/>
      <c r="FDW2" s="5"/>
      <c r="FDX2" s="5"/>
      <c r="FDY2" s="5"/>
      <c r="FDZ2" s="5"/>
      <c r="FEA2" s="5"/>
      <c r="FEB2" s="5"/>
      <c r="FEC2" s="5"/>
      <c r="FED2" s="5"/>
      <c r="FEE2" s="5"/>
      <c r="FEF2" s="5"/>
      <c r="FEG2" s="5"/>
      <c r="FEH2" s="5"/>
      <c r="FEI2" s="5"/>
      <c r="FEJ2" s="5"/>
      <c r="FEK2" s="5"/>
      <c r="FEL2" s="5"/>
      <c r="FEM2" s="5"/>
      <c r="FEN2" s="5"/>
      <c r="FEO2" s="5"/>
      <c r="FEP2" s="5"/>
      <c r="FEQ2" s="5"/>
      <c r="FER2" s="5"/>
      <c r="FES2" s="5"/>
      <c r="FET2" s="5"/>
      <c r="FEU2" s="5"/>
      <c r="FEV2" s="5"/>
      <c r="FEW2" s="5"/>
      <c r="FEX2" s="5"/>
      <c r="FEY2" s="5"/>
      <c r="FEZ2" s="5"/>
      <c r="FFA2" s="5"/>
      <c r="FFB2" s="5"/>
      <c r="FFC2" s="5"/>
      <c r="FFD2" s="5"/>
      <c r="FFE2" s="5"/>
      <c r="FFF2" s="5"/>
      <c r="FFG2" s="5"/>
      <c r="FFH2" s="5"/>
      <c r="FFI2" s="5"/>
      <c r="FFJ2" s="5"/>
      <c r="FFK2" s="5"/>
      <c r="FFL2" s="5"/>
      <c r="FFM2" s="5"/>
      <c r="FFN2" s="5"/>
      <c r="FFO2" s="5"/>
      <c r="FFP2" s="5"/>
      <c r="FFQ2" s="5"/>
      <c r="FFR2" s="5"/>
      <c r="FFS2" s="5"/>
      <c r="FFT2" s="5"/>
      <c r="FFU2" s="5"/>
      <c r="FFV2" s="5"/>
      <c r="FFW2" s="5"/>
      <c r="FFX2" s="5"/>
      <c r="FFY2" s="5"/>
      <c r="FFZ2" s="5"/>
      <c r="FGA2" s="5"/>
      <c r="FGB2" s="5"/>
      <c r="FGC2" s="5"/>
      <c r="FGD2" s="5"/>
      <c r="FGE2" s="5"/>
      <c r="FGF2" s="5"/>
      <c r="FGG2" s="5"/>
      <c r="FGH2" s="5"/>
      <c r="FGI2" s="5"/>
      <c r="FGJ2" s="5"/>
      <c r="FGK2" s="5"/>
      <c r="FGL2" s="5"/>
      <c r="FGM2" s="5"/>
      <c r="FGN2" s="5"/>
      <c r="FGO2" s="5"/>
      <c r="FGP2" s="5"/>
      <c r="FGQ2" s="5"/>
      <c r="FGR2" s="5"/>
      <c r="FGS2" s="5"/>
      <c r="FGT2" s="5"/>
      <c r="FGU2" s="5"/>
      <c r="FGV2" s="5"/>
      <c r="FGW2" s="5"/>
      <c r="FGX2" s="5"/>
      <c r="FGY2" s="5"/>
      <c r="FGZ2" s="5"/>
      <c r="FHA2" s="5"/>
      <c r="FHB2" s="5"/>
      <c r="FHC2" s="5"/>
      <c r="FHD2" s="5"/>
      <c r="FHE2" s="5"/>
      <c r="FHF2" s="5"/>
      <c r="FHG2" s="5"/>
      <c r="FHH2" s="5"/>
      <c r="FHI2" s="5"/>
      <c r="FHJ2" s="5"/>
      <c r="FHK2" s="5"/>
      <c r="FHL2" s="5"/>
      <c r="FHM2" s="5"/>
      <c r="FHN2" s="5"/>
      <c r="FHO2" s="5"/>
      <c r="FHP2" s="5"/>
      <c r="FHQ2" s="5"/>
      <c r="FHR2" s="5"/>
      <c r="FHS2" s="5"/>
      <c r="FHT2" s="5"/>
      <c r="FHU2" s="5"/>
      <c r="FHV2" s="5"/>
      <c r="FHW2" s="5"/>
      <c r="FHX2" s="5"/>
      <c r="FHY2" s="5"/>
      <c r="FHZ2" s="5"/>
      <c r="FIA2" s="5"/>
      <c r="FIB2" s="5"/>
      <c r="FIC2" s="5"/>
      <c r="FID2" s="5"/>
      <c r="FIE2" s="5"/>
      <c r="FIF2" s="5"/>
      <c r="FIG2" s="5"/>
      <c r="FIH2" s="5"/>
      <c r="FII2" s="5"/>
      <c r="FIJ2" s="5"/>
      <c r="FIK2" s="5"/>
      <c r="FIL2" s="5"/>
      <c r="FIM2" s="5"/>
      <c r="FIN2" s="5"/>
      <c r="FIO2" s="5"/>
      <c r="FIP2" s="5"/>
      <c r="FIQ2" s="5"/>
      <c r="FIR2" s="5"/>
      <c r="FIS2" s="5"/>
      <c r="FIT2" s="5"/>
      <c r="FIU2" s="5"/>
      <c r="FIV2" s="5"/>
      <c r="FIW2" s="5"/>
      <c r="FIX2" s="5"/>
      <c r="FIY2" s="5"/>
      <c r="FIZ2" s="5"/>
      <c r="FJA2" s="5"/>
      <c r="FJB2" s="5"/>
      <c r="FJC2" s="5"/>
      <c r="FJD2" s="5"/>
      <c r="FJE2" s="5"/>
      <c r="FJF2" s="5"/>
      <c r="FJG2" s="5"/>
      <c r="FJH2" s="5"/>
      <c r="FJI2" s="5"/>
      <c r="FJJ2" s="5"/>
      <c r="FJK2" s="5"/>
      <c r="FJL2" s="5"/>
      <c r="FJM2" s="5"/>
      <c r="FJN2" s="5"/>
      <c r="FJO2" s="5"/>
      <c r="FJP2" s="5"/>
      <c r="FJQ2" s="5"/>
      <c r="FJR2" s="5"/>
      <c r="FJS2" s="5"/>
      <c r="FJT2" s="5"/>
      <c r="FJU2" s="5"/>
      <c r="FJV2" s="5"/>
      <c r="FJW2" s="5"/>
      <c r="FJX2" s="5"/>
      <c r="FJY2" s="5"/>
      <c r="FJZ2" s="5"/>
      <c r="FKA2" s="5"/>
      <c r="FKB2" s="5"/>
      <c r="FKC2" s="5"/>
      <c r="FKD2" s="5"/>
      <c r="FKE2" s="5"/>
      <c r="FKF2" s="5"/>
      <c r="FKG2" s="5"/>
      <c r="FKH2" s="5"/>
      <c r="FKI2" s="5"/>
      <c r="FKJ2" s="5"/>
      <c r="FKK2" s="5"/>
      <c r="FKL2" s="5"/>
      <c r="FKM2" s="5"/>
      <c r="FKN2" s="5"/>
      <c r="FKO2" s="5"/>
      <c r="FKP2" s="5"/>
      <c r="FKQ2" s="5"/>
      <c r="FKR2" s="5"/>
      <c r="FKS2" s="5"/>
      <c r="FKT2" s="5"/>
      <c r="FKU2" s="5"/>
      <c r="FKV2" s="5"/>
      <c r="FKW2" s="5"/>
      <c r="FKX2" s="5"/>
      <c r="FKY2" s="5"/>
      <c r="FKZ2" s="5"/>
      <c r="FLA2" s="5"/>
      <c r="FLB2" s="5"/>
      <c r="FLC2" s="5"/>
      <c r="FLD2" s="5"/>
      <c r="FLE2" s="5"/>
      <c r="FLF2" s="5"/>
      <c r="FLG2" s="5"/>
      <c r="FLH2" s="5"/>
      <c r="FLI2" s="5"/>
      <c r="FLJ2" s="5"/>
      <c r="FLK2" s="5"/>
      <c r="FLL2" s="5"/>
      <c r="FLM2" s="5"/>
      <c r="FLN2" s="5"/>
      <c r="FLO2" s="5"/>
      <c r="FLP2" s="5"/>
      <c r="FLQ2" s="5"/>
      <c r="FLR2" s="5"/>
      <c r="FLS2" s="5"/>
      <c r="FLT2" s="5"/>
      <c r="FLU2" s="5"/>
      <c r="FLV2" s="5"/>
      <c r="FLW2" s="5"/>
      <c r="FLX2" s="5"/>
      <c r="FLY2" s="5"/>
      <c r="FLZ2" s="5"/>
      <c r="FMA2" s="5"/>
      <c r="FMB2" s="5"/>
      <c r="FMC2" s="5"/>
      <c r="FMD2" s="5"/>
      <c r="FME2" s="5"/>
      <c r="FMF2" s="5"/>
      <c r="FMG2" s="5"/>
      <c r="FMH2" s="5"/>
      <c r="FMI2" s="5"/>
      <c r="FMJ2" s="5"/>
      <c r="FMK2" s="5"/>
      <c r="FML2" s="5"/>
      <c r="FMM2" s="5"/>
      <c r="FMN2" s="5"/>
      <c r="FMO2" s="5"/>
      <c r="FMP2" s="5"/>
      <c r="FMQ2" s="5"/>
      <c r="FMR2" s="5"/>
      <c r="FMS2" s="5"/>
      <c r="FMT2" s="5"/>
      <c r="FMU2" s="5"/>
      <c r="FMV2" s="5"/>
      <c r="FMW2" s="5"/>
      <c r="FMX2" s="5"/>
      <c r="FMY2" s="5"/>
      <c r="FMZ2" s="5"/>
      <c r="FNA2" s="5"/>
      <c r="FNB2" s="5"/>
      <c r="FNC2" s="5"/>
      <c r="FND2" s="5"/>
      <c r="FNE2" s="5"/>
      <c r="FNF2" s="5"/>
      <c r="FNG2" s="5"/>
      <c r="FNH2" s="5"/>
      <c r="FNI2" s="5"/>
      <c r="FNJ2" s="5"/>
      <c r="FNK2" s="5"/>
      <c r="FNL2" s="5"/>
      <c r="FNM2" s="5"/>
      <c r="FNN2" s="5"/>
      <c r="FNO2" s="5"/>
      <c r="FNP2" s="5"/>
      <c r="FNQ2" s="5"/>
      <c r="FNR2" s="5"/>
      <c r="FNS2" s="5"/>
      <c r="FNT2" s="5"/>
      <c r="FNU2" s="5"/>
      <c r="FNV2" s="5"/>
      <c r="FNW2" s="5"/>
      <c r="FNX2" s="5"/>
      <c r="FNY2" s="5"/>
      <c r="FNZ2" s="5"/>
      <c r="FOA2" s="5"/>
      <c r="FOB2" s="5"/>
      <c r="FOC2" s="5"/>
      <c r="FOD2" s="5"/>
      <c r="FOE2" s="5"/>
      <c r="FOF2" s="5"/>
      <c r="FOG2" s="5"/>
      <c r="FOH2" s="5"/>
      <c r="FOI2" s="5"/>
      <c r="FOJ2" s="5"/>
      <c r="FOK2" s="5"/>
      <c r="FOL2" s="5"/>
      <c r="FOM2" s="5"/>
      <c r="FON2" s="5"/>
      <c r="FOO2" s="5"/>
      <c r="FOP2" s="5"/>
      <c r="FOQ2" s="5"/>
      <c r="FOR2" s="5"/>
      <c r="FOS2" s="5"/>
      <c r="FOT2" s="5"/>
      <c r="FOU2" s="5"/>
      <c r="FOV2" s="5"/>
      <c r="FOW2" s="5"/>
      <c r="FOX2" s="5"/>
      <c r="FOY2" s="5"/>
      <c r="FOZ2" s="5"/>
      <c r="FPA2" s="5"/>
      <c r="FPB2" s="5"/>
      <c r="FPC2" s="5"/>
      <c r="FPD2" s="5"/>
      <c r="FPE2" s="5"/>
      <c r="FPF2" s="5"/>
      <c r="FPG2" s="5"/>
      <c r="FPH2" s="5"/>
      <c r="FPI2" s="5"/>
      <c r="FPJ2" s="5"/>
      <c r="FPK2" s="5"/>
      <c r="FPL2" s="5"/>
      <c r="FPM2" s="5"/>
      <c r="FPN2" s="5"/>
      <c r="FPO2" s="5"/>
      <c r="FPP2" s="5"/>
      <c r="FPQ2" s="5"/>
      <c r="FPR2" s="5"/>
      <c r="FPS2" s="5"/>
      <c r="FPT2" s="5"/>
      <c r="FPU2" s="5"/>
      <c r="FPV2" s="5"/>
      <c r="FPW2" s="5"/>
      <c r="FPX2" s="5"/>
      <c r="FPY2" s="5"/>
      <c r="FPZ2" s="5"/>
      <c r="FQA2" s="5"/>
      <c r="FQB2" s="5"/>
      <c r="FQC2" s="5"/>
      <c r="FQD2" s="5"/>
      <c r="FQE2" s="5"/>
      <c r="FQF2" s="5"/>
      <c r="FQG2" s="5"/>
      <c r="FQH2" s="5"/>
      <c r="FQI2" s="5"/>
      <c r="FQJ2" s="5"/>
      <c r="FQK2" s="5"/>
      <c r="FQL2" s="5"/>
      <c r="FQM2" s="5"/>
      <c r="FQN2" s="5"/>
      <c r="FQO2" s="5"/>
      <c r="FQP2" s="5"/>
      <c r="FQQ2" s="5"/>
      <c r="FQR2" s="5"/>
      <c r="FQS2" s="5"/>
      <c r="FQT2" s="5"/>
      <c r="FQU2" s="5"/>
      <c r="FQV2" s="5"/>
      <c r="FQW2" s="5"/>
      <c r="FQX2" s="5"/>
      <c r="FQY2" s="5"/>
      <c r="FQZ2" s="5"/>
      <c r="FRA2" s="5"/>
      <c r="FRB2" s="5"/>
      <c r="FRC2" s="5"/>
      <c r="FRD2" s="5"/>
      <c r="FRE2" s="5"/>
      <c r="FRF2" s="5"/>
      <c r="FRG2" s="5"/>
      <c r="FRH2" s="5"/>
      <c r="FRI2" s="5"/>
      <c r="FRJ2" s="5"/>
      <c r="FRK2" s="5"/>
      <c r="FRL2" s="5"/>
      <c r="FRM2" s="5"/>
      <c r="FRN2" s="5"/>
      <c r="FRO2" s="5"/>
      <c r="FRP2" s="5"/>
      <c r="FRQ2" s="5"/>
      <c r="FRR2" s="5"/>
      <c r="FRS2" s="5"/>
      <c r="FRT2" s="5"/>
      <c r="FRU2" s="5"/>
      <c r="FRV2" s="5"/>
      <c r="FRW2" s="5"/>
      <c r="FRX2" s="5"/>
      <c r="FRY2" s="5"/>
      <c r="FRZ2" s="5"/>
      <c r="FSA2" s="5"/>
      <c r="FSB2" s="5"/>
      <c r="FSC2" s="5"/>
      <c r="FSD2" s="5"/>
      <c r="FSE2" s="5"/>
      <c r="FSF2" s="5"/>
      <c r="FSG2" s="5"/>
      <c r="FSH2" s="5"/>
      <c r="FSI2" s="5"/>
      <c r="FSJ2" s="5"/>
      <c r="FSK2" s="5"/>
      <c r="FSL2" s="5"/>
      <c r="FSM2" s="5"/>
      <c r="FSN2" s="5"/>
      <c r="FSO2" s="5"/>
      <c r="FSP2" s="5"/>
      <c r="FSQ2" s="5"/>
      <c r="FSR2" s="5"/>
      <c r="FSS2" s="5"/>
      <c r="FST2" s="5"/>
      <c r="FSU2" s="5"/>
      <c r="FSV2" s="5"/>
      <c r="FSW2" s="5"/>
      <c r="FSX2" s="5"/>
      <c r="FSY2" s="5"/>
      <c r="FSZ2" s="5"/>
      <c r="FTA2" s="5"/>
      <c r="FTB2" s="5"/>
      <c r="FTC2" s="5"/>
      <c r="FTD2" s="5"/>
      <c r="FTE2" s="5"/>
      <c r="FTF2" s="5"/>
      <c r="FTG2" s="5"/>
      <c r="FTH2" s="5"/>
      <c r="FTI2" s="5"/>
      <c r="FTJ2" s="5"/>
      <c r="FTK2" s="5"/>
      <c r="FTL2" s="5"/>
      <c r="FTM2" s="5"/>
      <c r="FTN2" s="5"/>
      <c r="FTO2" s="5"/>
      <c r="FTP2" s="5"/>
      <c r="FTQ2" s="5"/>
      <c r="FTR2" s="5"/>
      <c r="FTS2" s="5"/>
      <c r="FTT2" s="5"/>
      <c r="FTU2" s="5"/>
      <c r="FTV2" s="5"/>
      <c r="FTW2" s="5"/>
      <c r="FTX2" s="5"/>
      <c r="FTY2" s="5"/>
      <c r="FTZ2" s="5"/>
      <c r="FUA2" s="5"/>
      <c r="FUB2" s="5"/>
      <c r="FUC2" s="5"/>
      <c r="FUD2" s="5"/>
      <c r="FUE2" s="5"/>
      <c r="FUF2" s="5"/>
      <c r="FUG2" s="5"/>
      <c r="FUH2" s="5"/>
      <c r="FUI2" s="5"/>
      <c r="FUJ2" s="5"/>
      <c r="FUK2" s="5"/>
      <c r="FUL2" s="5"/>
      <c r="FUM2" s="5"/>
      <c r="FUN2" s="5"/>
      <c r="FUO2" s="5"/>
      <c r="FUP2" s="5"/>
      <c r="FUQ2" s="5"/>
      <c r="FUR2" s="5"/>
      <c r="FUS2" s="5"/>
      <c r="FUT2" s="5"/>
      <c r="FUU2" s="5"/>
      <c r="FUV2" s="5"/>
      <c r="FUW2" s="5"/>
      <c r="FUX2" s="5"/>
      <c r="FUY2" s="5"/>
      <c r="FUZ2" s="5"/>
      <c r="FVA2" s="5"/>
      <c r="FVB2" s="5"/>
      <c r="FVC2" s="5"/>
      <c r="FVD2" s="5"/>
      <c r="FVE2" s="5"/>
      <c r="FVF2" s="5"/>
      <c r="FVG2" s="5"/>
      <c r="FVH2" s="5"/>
      <c r="FVI2" s="5"/>
      <c r="FVJ2" s="5"/>
      <c r="FVK2" s="5"/>
      <c r="FVL2" s="5"/>
      <c r="FVM2" s="5"/>
      <c r="FVN2" s="5"/>
      <c r="FVO2" s="5"/>
      <c r="FVP2" s="5"/>
      <c r="FVQ2" s="5"/>
      <c r="FVR2" s="5"/>
      <c r="FVS2" s="5"/>
      <c r="FVT2" s="5"/>
      <c r="FVU2" s="5"/>
      <c r="FVV2" s="5"/>
      <c r="FVW2" s="5"/>
      <c r="FVX2" s="5"/>
      <c r="FVY2" s="5"/>
      <c r="FVZ2" s="5"/>
      <c r="FWA2" s="5"/>
      <c r="FWB2" s="5"/>
      <c r="FWC2" s="5"/>
      <c r="FWD2" s="5"/>
      <c r="FWE2" s="5"/>
      <c r="FWF2" s="5"/>
      <c r="FWG2" s="5"/>
      <c r="FWH2" s="5"/>
      <c r="FWI2" s="5"/>
      <c r="FWJ2" s="5"/>
      <c r="FWK2" s="5"/>
      <c r="FWL2" s="5"/>
      <c r="FWM2" s="5"/>
      <c r="FWN2" s="5"/>
      <c r="FWO2" s="5"/>
      <c r="FWP2" s="5"/>
      <c r="FWQ2" s="5"/>
      <c r="FWR2" s="5"/>
      <c r="FWS2" s="5"/>
      <c r="FWT2" s="5"/>
      <c r="FWU2" s="5"/>
      <c r="FWV2" s="5"/>
      <c r="FWW2" s="5"/>
      <c r="FWX2" s="5"/>
      <c r="FWY2" s="5"/>
      <c r="FWZ2" s="5"/>
      <c r="FXA2" s="5"/>
      <c r="FXB2" s="5"/>
      <c r="FXC2" s="5"/>
      <c r="FXD2" s="5"/>
      <c r="FXE2" s="5"/>
      <c r="FXF2" s="5"/>
      <c r="FXG2" s="5"/>
      <c r="FXH2" s="5"/>
      <c r="FXI2" s="5"/>
      <c r="FXJ2" s="5"/>
      <c r="FXK2" s="5"/>
      <c r="FXL2" s="5"/>
      <c r="FXM2" s="5"/>
      <c r="FXN2" s="5"/>
      <c r="FXO2" s="5"/>
      <c r="FXP2" s="5"/>
      <c r="FXQ2" s="5"/>
      <c r="FXR2" s="5"/>
      <c r="FXS2" s="5"/>
      <c r="FXT2" s="5"/>
      <c r="FXU2" s="5"/>
      <c r="FXV2" s="5"/>
      <c r="FXW2" s="5"/>
      <c r="FXX2" s="5"/>
      <c r="FXY2" s="5"/>
      <c r="FXZ2" s="5"/>
      <c r="FYA2" s="5"/>
      <c r="FYB2" s="5"/>
      <c r="FYC2" s="5"/>
      <c r="FYD2" s="5"/>
      <c r="FYE2" s="5"/>
      <c r="FYF2" s="5"/>
      <c r="FYG2" s="5"/>
      <c r="FYH2" s="5"/>
      <c r="FYI2" s="5"/>
      <c r="FYJ2" s="5"/>
      <c r="FYK2" s="5"/>
      <c r="FYL2" s="5"/>
      <c r="FYM2" s="5"/>
      <c r="FYN2" s="5"/>
      <c r="FYO2" s="5"/>
      <c r="FYP2" s="5"/>
      <c r="FYQ2" s="5"/>
      <c r="FYR2" s="5"/>
      <c r="FYS2" s="5"/>
      <c r="FYT2" s="5"/>
      <c r="FYU2" s="5"/>
      <c r="FYV2" s="5"/>
      <c r="FYW2" s="5"/>
      <c r="FYX2" s="5"/>
      <c r="FYY2" s="5"/>
      <c r="FYZ2" s="5"/>
      <c r="FZA2" s="5"/>
      <c r="FZB2" s="5"/>
      <c r="FZC2" s="5"/>
      <c r="FZD2" s="5"/>
      <c r="FZE2" s="5"/>
      <c r="FZF2" s="5"/>
      <c r="FZG2" s="5"/>
      <c r="FZH2" s="5"/>
      <c r="FZI2" s="5"/>
      <c r="FZJ2" s="5"/>
      <c r="FZK2" s="5"/>
      <c r="FZL2" s="5"/>
      <c r="FZM2" s="5"/>
      <c r="FZN2" s="5"/>
      <c r="FZO2" s="5"/>
      <c r="FZP2" s="5"/>
      <c r="FZQ2" s="5"/>
      <c r="FZR2" s="5"/>
      <c r="FZS2" s="5"/>
      <c r="FZT2" s="5"/>
      <c r="FZU2" s="5"/>
      <c r="FZV2" s="5"/>
      <c r="FZW2" s="5"/>
      <c r="FZX2" s="5"/>
      <c r="FZY2" s="5"/>
      <c r="FZZ2" s="5"/>
      <c r="GAA2" s="5"/>
      <c r="GAB2" s="5"/>
      <c r="GAC2" s="5"/>
      <c r="GAD2" s="5"/>
      <c r="GAE2" s="5"/>
      <c r="GAF2" s="5"/>
      <c r="GAG2" s="5"/>
      <c r="GAH2" s="5"/>
      <c r="GAI2" s="5"/>
      <c r="GAJ2" s="5"/>
      <c r="GAK2" s="5"/>
      <c r="GAL2" s="5"/>
      <c r="GAM2" s="5"/>
      <c r="GAN2" s="5"/>
      <c r="GAO2" s="5"/>
      <c r="GAP2" s="5"/>
      <c r="GAQ2" s="5"/>
      <c r="GAR2" s="5"/>
      <c r="GAS2" s="5"/>
      <c r="GAT2" s="5"/>
      <c r="GAU2" s="5"/>
      <c r="GAV2" s="5"/>
      <c r="GAW2" s="5"/>
      <c r="GAX2" s="5"/>
      <c r="GAY2" s="5"/>
      <c r="GAZ2" s="5"/>
      <c r="GBA2" s="5"/>
      <c r="GBB2" s="5"/>
      <c r="GBC2" s="5"/>
      <c r="GBD2" s="5"/>
      <c r="GBE2" s="5"/>
      <c r="GBF2" s="5"/>
      <c r="GBG2" s="5"/>
      <c r="GBH2" s="5"/>
      <c r="GBI2" s="5"/>
      <c r="GBJ2" s="5"/>
      <c r="GBK2" s="5"/>
      <c r="GBL2" s="5"/>
      <c r="GBM2" s="5"/>
      <c r="GBN2" s="5"/>
      <c r="GBO2" s="5"/>
      <c r="GBP2" s="5"/>
      <c r="GBQ2" s="5"/>
      <c r="GBR2" s="5"/>
      <c r="GBS2" s="5"/>
      <c r="GBT2" s="5"/>
      <c r="GBU2" s="5"/>
      <c r="GBV2" s="5"/>
      <c r="GBW2" s="5"/>
      <c r="GBX2" s="5"/>
      <c r="GBY2" s="5"/>
      <c r="GBZ2" s="5"/>
      <c r="GCA2" s="5"/>
      <c r="GCB2" s="5"/>
      <c r="GCC2" s="5"/>
      <c r="GCD2" s="5"/>
      <c r="GCE2" s="5"/>
      <c r="GCF2" s="5"/>
      <c r="GCG2" s="5"/>
      <c r="GCH2" s="5"/>
      <c r="GCI2" s="5"/>
      <c r="GCJ2" s="5"/>
      <c r="GCK2" s="5"/>
      <c r="GCL2" s="5"/>
      <c r="GCM2" s="5"/>
      <c r="GCN2" s="5"/>
      <c r="GCO2" s="5"/>
      <c r="GCP2" s="5"/>
      <c r="GCQ2" s="5"/>
      <c r="GCR2" s="5"/>
      <c r="GCS2" s="5"/>
      <c r="GCT2" s="5"/>
      <c r="GCU2" s="5"/>
      <c r="GCV2" s="5"/>
      <c r="GCW2" s="5"/>
      <c r="GCX2" s="5"/>
      <c r="GCY2" s="5"/>
      <c r="GCZ2" s="5"/>
      <c r="GDA2" s="5"/>
      <c r="GDB2" s="5"/>
      <c r="GDC2" s="5"/>
      <c r="GDD2" s="5"/>
      <c r="GDE2" s="5"/>
      <c r="GDF2" s="5"/>
      <c r="GDG2" s="5"/>
      <c r="GDH2" s="5"/>
      <c r="GDI2" s="5"/>
      <c r="GDJ2" s="5"/>
      <c r="GDK2" s="5"/>
      <c r="GDL2" s="5"/>
      <c r="GDM2" s="5"/>
      <c r="GDN2" s="5"/>
      <c r="GDO2" s="5"/>
      <c r="GDP2" s="5"/>
      <c r="GDQ2" s="5"/>
      <c r="GDR2" s="5"/>
      <c r="GDS2" s="5"/>
      <c r="GDT2" s="5"/>
      <c r="GDU2" s="5"/>
      <c r="GDV2" s="5"/>
      <c r="GDW2" s="5"/>
      <c r="GDX2" s="5"/>
      <c r="GDY2" s="5"/>
      <c r="GDZ2" s="5"/>
      <c r="GEA2" s="5"/>
      <c r="GEB2" s="5"/>
      <c r="GEC2" s="5"/>
      <c r="GED2" s="5"/>
      <c r="GEE2" s="5"/>
      <c r="GEF2" s="5"/>
      <c r="GEG2" s="5"/>
      <c r="GEH2" s="5"/>
      <c r="GEI2" s="5"/>
      <c r="GEJ2" s="5"/>
      <c r="GEK2" s="5"/>
      <c r="GEL2" s="5"/>
      <c r="GEM2" s="5"/>
      <c r="GEN2" s="5"/>
      <c r="GEO2" s="5"/>
      <c r="GEP2" s="5"/>
      <c r="GEQ2" s="5"/>
      <c r="GER2" s="5"/>
      <c r="GES2" s="5"/>
      <c r="GET2" s="5"/>
      <c r="GEU2" s="5"/>
      <c r="GEV2" s="5"/>
      <c r="GEW2" s="5"/>
      <c r="GEX2" s="5"/>
      <c r="GEY2" s="5"/>
      <c r="GEZ2" s="5"/>
      <c r="GFA2" s="5"/>
      <c r="GFB2" s="5"/>
      <c r="GFC2" s="5"/>
      <c r="GFD2" s="5"/>
      <c r="GFE2" s="5"/>
      <c r="GFF2" s="5"/>
      <c r="GFG2" s="5"/>
      <c r="GFH2" s="5"/>
      <c r="GFI2" s="5"/>
      <c r="GFJ2" s="5"/>
      <c r="GFK2" s="5"/>
      <c r="GFL2" s="5"/>
      <c r="GFM2" s="5"/>
      <c r="GFN2" s="5"/>
      <c r="GFO2" s="5"/>
      <c r="GFP2" s="5"/>
      <c r="GFQ2" s="5"/>
      <c r="GFR2" s="5"/>
      <c r="GFS2" s="5"/>
      <c r="GFT2" s="5"/>
      <c r="GFU2" s="5"/>
      <c r="GFV2" s="5"/>
      <c r="GFW2" s="5"/>
      <c r="GFX2" s="5"/>
      <c r="GFY2" s="5"/>
      <c r="GFZ2" s="5"/>
      <c r="GGA2" s="5"/>
      <c r="GGB2" s="5"/>
      <c r="GGC2" s="5"/>
      <c r="GGD2" s="5"/>
      <c r="GGE2" s="5"/>
      <c r="GGF2" s="5"/>
      <c r="GGG2" s="5"/>
      <c r="GGH2" s="5"/>
      <c r="GGI2" s="5"/>
      <c r="GGJ2" s="5"/>
      <c r="GGK2" s="5"/>
      <c r="GGL2" s="5"/>
      <c r="GGM2" s="5"/>
      <c r="GGN2" s="5"/>
      <c r="GGO2" s="5"/>
      <c r="GGP2" s="5"/>
      <c r="GGQ2" s="5"/>
      <c r="GGR2" s="5"/>
      <c r="GGS2" s="5"/>
      <c r="GGT2" s="5"/>
      <c r="GGU2" s="5"/>
      <c r="GGV2" s="5"/>
      <c r="GGW2" s="5"/>
      <c r="GGX2" s="5"/>
      <c r="GGY2" s="5"/>
      <c r="GGZ2" s="5"/>
      <c r="GHA2" s="5"/>
      <c r="GHB2" s="5"/>
      <c r="GHC2" s="5"/>
      <c r="GHD2" s="5"/>
      <c r="GHE2" s="5"/>
      <c r="GHF2" s="5"/>
      <c r="GHG2" s="5"/>
      <c r="GHH2" s="5"/>
      <c r="GHI2" s="5"/>
      <c r="GHJ2" s="5"/>
      <c r="GHK2" s="5"/>
      <c r="GHL2" s="5"/>
      <c r="GHM2" s="5"/>
      <c r="GHN2" s="5"/>
      <c r="GHO2" s="5"/>
      <c r="GHP2" s="5"/>
      <c r="GHQ2" s="5"/>
      <c r="GHR2" s="5"/>
      <c r="GHS2" s="5"/>
      <c r="GHT2" s="5"/>
      <c r="GHU2" s="5"/>
      <c r="GHV2" s="5"/>
      <c r="GHW2" s="5"/>
      <c r="GHX2" s="5"/>
      <c r="GHY2" s="5"/>
      <c r="GHZ2" s="5"/>
      <c r="GIA2" s="5"/>
      <c r="GIB2" s="5"/>
      <c r="GIC2" s="5"/>
      <c r="GID2" s="5"/>
      <c r="GIE2" s="5"/>
      <c r="GIF2" s="5"/>
      <c r="GIG2" s="5"/>
      <c r="GIH2" s="5"/>
      <c r="GII2" s="5"/>
      <c r="GIJ2" s="5"/>
      <c r="GIK2" s="5"/>
      <c r="GIL2" s="5"/>
      <c r="GIM2" s="5"/>
      <c r="GIN2" s="5"/>
      <c r="GIO2" s="5"/>
      <c r="GIP2" s="5"/>
      <c r="GIQ2" s="5"/>
      <c r="GIR2" s="5"/>
      <c r="GIS2" s="5"/>
      <c r="GIT2" s="5"/>
      <c r="GIU2" s="5"/>
      <c r="GIV2" s="5"/>
      <c r="GIW2" s="5"/>
      <c r="GIX2" s="5"/>
      <c r="GIY2" s="5"/>
      <c r="GIZ2" s="5"/>
      <c r="GJA2" s="5"/>
      <c r="GJB2" s="5"/>
      <c r="GJC2" s="5"/>
      <c r="GJD2" s="5"/>
      <c r="GJE2" s="5"/>
      <c r="GJF2" s="5"/>
      <c r="GJG2" s="5"/>
      <c r="GJH2" s="5"/>
      <c r="GJI2" s="5"/>
      <c r="GJJ2" s="5"/>
      <c r="GJK2" s="5"/>
      <c r="GJL2" s="5"/>
      <c r="GJM2" s="5"/>
      <c r="GJN2" s="5"/>
      <c r="GJO2" s="5"/>
      <c r="GJP2" s="5"/>
      <c r="GJQ2" s="5"/>
      <c r="GJR2" s="5"/>
      <c r="GJS2" s="5"/>
      <c r="GJT2" s="5"/>
      <c r="GJU2" s="5"/>
      <c r="GJV2" s="5"/>
      <c r="GJW2" s="5"/>
      <c r="GJX2" s="5"/>
      <c r="GJY2" s="5"/>
      <c r="GJZ2" s="5"/>
      <c r="GKA2" s="5"/>
      <c r="GKB2" s="5"/>
      <c r="GKC2" s="5"/>
      <c r="GKD2" s="5"/>
      <c r="GKE2" s="5"/>
      <c r="GKF2" s="5"/>
      <c r="GKG2" s="5"/>
      <c r="GKH2" s="5"/>
      <c r="GKI2" s="5"/>
      <c r="GKJ2" s="5"/>
      <c r="GKK2" s="5"/>
      <c r="GKL2" s="5"/>
      <c r="GKM2" s="5"/>
      <c r="GKN2" s="5"/>
      <c r="GKO2" s="5"/>
      <c r="GKP2" s="5"/>
      <c r="GKQ2" s="5"/>
      <c r="GKR2" s="5"/>
      <c r="GKS2" s="5"/>
      <c r="GKT2" s="5"/>
      <c r="GKU2" s="5"/>
      <c r="GKV2" s="5"/>
      <c r="GKW2" s="5"/>
      <c r="GKX2" s="5"/>
      <c r="GKY2" s="5"/>
      <c r="GKZ2" s="5"/>
      <c r="GLA2" s="5"/>
      <c r="GLB2" s="5"/>
      <c r="GLC2" s="5"/>
      <c r="GLD2" s="5"/>
      <c r="GLE2" s="5"/>
      <c r="GLF2" s="5"/>
      <c r="GLG2" s="5"/>
      <c r="GLH2" s="5"/>
      <c r="GLI2" s="5"/>
      <c r="GLJ2" s="5"/>
      <c r="GLK2" s="5"/>
      <c r="GLL2" s="5"/>
      <c r="GLM2" s="5"/>
      <c r="GLN2" s="5"/>
      <c r="GLO2" s="5"/>
      <c r="GLP2" s="5"/>
      <c r="GLQ2" s="5"/>
      <c r="GLR2" s="5"/>
      <c r="GLS2" s="5"/>
      <c r="GLT2" s="5"/>
      <c r="GLU2" s="5"/>
      <c r="GLV2" s="5"/>
      <c r="GLW2" s="5"/>
      <c r="GLX2" s="5"/>
      <c r="GLY2" s="5"/>
      <c r="GLZ2" s="5"/>
      <c r="GMA2" s="5"/>
      <c r="GMB2" s="5"/>
      <c r="GMC2" s="5"/>
      <c r="GMD2" s="5"/>
      <c r="GME2" s="5"/>
      <c r="GMF2" s="5"/>
      <c r="GMG2" s="5"/>
      <c r="GMH2" s="5"/>
      <c r="GMI2" s="5"/>
      <c r="GMJ2" s="5"/>
      <c r="GMK2" s="5"/>
      <c r="GML2" s="5"/>
      <c r="GMM2" s="5"/>
      <c r="GMN2" s="5"/>
      <c r="GMO2" s="5"/>
      <c r="GMP2" s="5"/>
      <c r="GMQ2" s="5"/>
      <c r="GMR2" s="5"/>
      <c r="GMS2" s="5"/>
      <c r="GMT2" s="5"/>
      <c r="GMU2" s="5"/>
      <c r="GMV2" s="5"/>
      <c r="GMW2" s="5"/>
      <c r="GMX2" s="5"/>
      <c r="GMY2" s="5"/>
      <c r="GMZ2" s="5"/>
      <c r="GNA2" s="5"/>
      <c r="GNB2" s="5"/>
      <c r="GNC2" s="5"/>
      <c r="GND2" s="5"/>
      <c r="GNE2" s="5"/>
      <c r="GNF2" s="5"/>
      <c r="GNG2" s="5"/>
      <c r="GNH2" s="5"/>
      <c r="GNI2" s="5"/>
      <c r="GNJ2" s="5"/>
      <c r="GNK2" s="5"/>
      <c r="GNL2" s="5"/>
      <c r="GNM2" s="5"/>
      <c r="GNN2" s="5"/>
      <c r="GNO2" s="5"/>
      <c r="GNP2" s="5"/>
      <c r="GNQ2" s="5"/>
      <c r="GNR2" s="5"/>
      <c r="GNS2" s="5"/>
      <c r="GNT2" s="5"/>
      <c r="GNU2" s="5"/>
      <c r="GNV2" s="5"/>
      <c r="GNW2" s="5"/>
      <c r="GNX2" s="5"/>
      <c r="GNY2" s="5"/>
      <c r="GNZ2" s="5"/>
      <c r="GOA2" s="5"/>
      <c r="GOB2" s="5"/>
      <c r="GOC2" s="5"/>
      <c r="GOD2" s="5"/>
      <c r="GOE2" s="5"/>
      <c r="GOF2" s="5"/>
      <c r="GOG2" s="5"/>
      <c r="GOH2" s="5"/>
      <c r="GOI2" s="5"/>
      <c r="GOJ2" s="5"/>
      <c r="GOK2" s="5"/>
      <c r="GOL2" s="5"/>
      <c r="GOM2" s="5"/>
      <c r="GON2" s="5"/>
      <c r="GOO2" s="5"/>
      <c r="GOP2" s="5"/>
      <c r="GOQ2" s="5"/>
      <c r="GOR2" s="5"/>
      <c r="GOS2" s="5"/>
      <c r="GOT2" s="5"/>
      <c r="GOU2" s="5"/>
      <c r="GOV2" s="5"/>
      <c r="GOW2" s="5"/>
      <c r="GOX2" s="5"/>
      <c r="GOY2" s="5"/>
      <c r="GOZ2" s="5"/>
      <c r="GPA2" s="5"/>
      <c r="GPB2" s="5"/>
      <c r="GPC2" s="5"/>
      <c r="GPD2" s="5"/>
      <c r="GPE2" s="5"/>
      <c r="GPF2" s="5"/>
      <c r="GPG2" s="5"/>
      <c r="GPH2" s="5"/>
      <c r="GPI2" s="5"/>
      <c r="GPJ2" s="5"/>
      <c r="GPK2" s="5"/>
      <c r="GPL2" s="5"/>
      <c r="GPM2" s="5"/>
      <c r="GPN2" s="5"/>
      <c r="GPO2" s="5"/>
      <c r="GPP2" s="5"/>
      <c r="GPQ2" s="5"/>
      <c r="GPR2" s="5"/>
      <c r="GPS2" s="5"/>
      <c r="GPT2" s="5"/>
      <c r="GPU2" s="5"/>
      <c r="GPV2" s="5"/>
      <c r="GPW2" s="5"/>
      <c r="GPX2" s="5"/>
      <c r="GPY2" s="5"/>
      <c r="GPZ2" s="5"/>
      <c r="GQA2" s="5"/>
      <c r="GQB2" s="5"/>
      <c r="GQC2" s="5"/>
      <c r="GQD2" s="5"/>
      <c r="GQE2" s="5"/>
      <c r="GQF2" s="5"/>
      <c r="GQG2" s="5"/>
      <c r="GQH2" s="5"/>
      <c r="GQI2" s="5"/>
      <c r="GQJ2" s="5"/>
      <c r="GQK2" s="5"/>
      <c r="GQL2" s="5"/>
      <c r="GQM2" s="5"/>
      <c r="GQN2" s="5"/>
      <c r="GQO2" s="5"/>
      <c r="GQP2" s="5"/>
      <c r="GQQ2" s="5"/>
      <c r="GQR2" s="5"/>
      <c r="GQS2" s="5"/>
      <c r="GQT2" s="5"/>
      <c r="GQU2" s="5"/>
      <c r="GQV2" s="5"/>
      <c r="GQW2" s="5"/>
      <c r="GQX2" s="5"/>
      <c r="GQY2" s="5"/>
      <c r="GQZ2" s="5"/>
      <c r="GRA2" s="5"/>
      <c r="GRB2" s="5"/>
      <c r="GRC2" s="5"/>
      <c r="GRD2" s="5"/>
      <c r="GRE2" s="5"/>
      <c r="GRF2" s="5"/>
      <c r="GRG2" s="5"/>
      <c r="GRH2" s="5"/>
      <c r="GRI2" s="5"/>
      <c r="GRJ2" s="5"/>
      <c r="GRK2" s="5"/>
      <c r="GRL2" s="5"/>
      <c r="GRM2" s="5"/>
      <c r="GRN2" s="5"/>
      <c r="GRO2" s="5"/>
      <c r="GRP2" s="5"/>
      <c r="GRQ2" s="5"/>
      <c r="GRR2" s="5"/>
      <c r="GRS2" s="5"/>
      <c r="GRT2" s="5"/>
      <c r="GRU2" s="5"/>
      <c r="GRV2" s="5"/>
      <c r="GRW2" s="5"/>
      <c r="GRX2" s="5"/>
      <c r="GRY2" s="5"/>
      <c r="GRZ2" s="5"/>
      <c r="GSA2" s="5"/>
      <c r="GSB2" s="5"/>
      <c r="GSC2" s="5"/>
      <c r="GSD2" s="5"/>
      <c r="GSE2" s="5"/>
      <c r="GSF2" s="5"/>
      <c r="GSG2" s="5"/>
      <c r="GSH2" s="5"/>
      <c r="GSI2" s="5"/>
      <c r="GSJ2" s="5"/>
      <c r="GSK2" s="5"/>
      <c r="GSL2" s="5"/>
      <c r="GSM2" s="5"/>
      <c r="GSN2" s="5"/>
      <c r="GSO2" s="5"/>
      <c r="GSP2" s="5"/>
      <c r="GSQ2" s="5"/>
      <c r="GSR2" s="5"/>
      <c r="GSS2" s="5"/>
      <c r="GST2" s="5"/>
      <c r="GSU2" s="5"/>
      <c r="GSV2" s="5"/>
      <c r="GSW2" s="5"/>
      <c r="GSX2" s="5"/>
      <c r="GSY2" s="5"/>
      <c r="GSZ2" s="5"/>
      <c r="GTA2" s="5"/>
      <c r="GTB2" s="5"/>
      <c r="GTC2" s="5"/>
      <c r="GTD2" s="5"/>
      <c r="GTE2" s="5"/>
      <c r="GTF2" s="5"/>
      <c r="GTG2" s="5"/>
      <c r="GTH2" s="5"/>
      <c r="GTI2" s="5"/>
      <c r="GTJ2" s="5"/>
      <c r="GTK2" s="5"/>
      <c r="GTL2" s="5"/>
      <c r="GTM2" s="5"/>
      <c r="GTN2" s="5"/>
      <c r="GTO2" s="5"/>
      <c r="GTP2" s="5"/>
      <c r="GTQ2" s="5"/>
      <c r="GTR2" s="5"/>
      <c r="GTS2" s="5"/>
      <c r="GTT2" s="5"/>
      <c r="GTU2" s="5"/>
      <c r="GTV2" s="5"/>
      <c r="GTW2" s="5"/>
      <c r="GTX2" s="5"/>
      <c r="GTY2" s="5"/>
      <c r="GTZ2" s="5"/>
      <c r="GUA2" s="5"/>
      <c r="GUB2" s="5"/>
      <c r="GUC2" s="5"/>
      <c r="GUD2" s="5"/>
      <c r="GUE2" s="5"/>
      <c r="GUF2" s="5"/>
      <c r="GUG2" s="5"/>
      <c r="GUH2" s="5"/>
      <c r="GUI2" s="5"/>
      <c r="GUJ2" s="5"/>
      <c r="GUK2" s="5"/>
      <c r="GUL2" s="5"/>
      <c r="GUM2" s="5"/>
      <c r="GUN2" s="5"/>
      <c r="GUO2" s="5"/>
      <c r="GUP2" s="5"/>
      <c r="GUQ2" s="5"/>
      <c r="GUR2" s="5"/>
      <c r="GUS2" s="5"/>
      <c r="GUT2" s="5"/>
      <c r="GUU2" s="5"/>
      <c r="GUV2" s="5"/>
      <c r="GUW2" s="5"/>
      <c r="GUX2" s="5"/>
      <c r="GUY2" s="5"/>
      <c r="GUZ2" s="5"/>
      <c r="GVA2" s="5"/>
      <c r="GVB2" s="5"/>
      <c r="GVC2" s="5"/>
      <c r="GVD2" s="5"/>
      <c r="GVE2" s="5"/>
      <c r="GVF2" s="5"/>
      <c r="GVG2" s="5"/>
      <c r="GVH2" s="5"/>
      <c r="GVI2" s="5"/>
      <c r="GVJ2" s="5"/>
      <c r="GVK2" s="5"/>
      <c r="GVL2" s="5"/>
      <c r="GVM2" s="5"/>
      <c r="GVN2" s="5"/>
      <c r="GVO2" s="5"/>
      <c r="GVP2" s="5"/>
      <c r="GVQ2" s="5"/>
      <c r="GVR2" s="5"/>
      <c r="GVS2" s="5"/>
      <c r="GVT2" s="5"/>
      <c r="GVU2" s="5"/>
      <c r="GVV2" s="5"/>
      <c r="GVW2" s="5"/>
      <c r="GVX2" s="5"/>
      <c r="GVY2" s="5"/>
      <c r="GVZ2" s="5"/>
      <c r="GWA2" s="5"/>
      <c r="GWB2" s="5"/>
      <c r="GWC2" s="5"/>
      <c r="GWD2" s="5"/>
      <c r="GWE2" s="5"/>
      <c r="GWF2" s="5"/>
      <c r="GWG2" s="5"/>
      <c r="GWH2" s="5"/>
      <c r="GWI2" s="5"/>
      <c r="GWJ2" s="5"/>
      <c r="GWK2" s="5"/>
      <c r="GWL2" s="5"/>
      <c r="GWM2" s="5"/>
      <c r="GWN2" s="5"/>
      <c r="GWO2" s="5"/>
      <c r="GWP2" s="5"/>
      <c r="GWQ2" s="5"/>
      <c r="GWR2" s="5"/>
      <c r="GWS2" s="5"/>
      <c r="GWT2" s="5"/>
      <c r="GWU2" s="5"/>
      <c r="GWV2" s="5"/>
      <c r="GWW2" s="5"/>
      <c r="GWX2" s="5"/>
      <c r="GWY2" s="5"/>
      <c r="GWZ2" s="5"/>
      <c r="GXA2" s="5"/>
      <c r="GXB2" s="5"/>
      <c r="GXC2" s="5"/>
      <c r="GXD2" s="5"/>
      <c r="GXE2" s="5"/>
      <c r="GXF2" s="5"/>
      <c r="GXG2" s="5"/>
      <c r="GXH2" s="5"/>
      <c r="GXI2" s="5"/>
      <c r="GXJ2" s="5"/>
      <c r="GXK2" s="5"/>
      <c r="GXL2" s="5"/>
      <c r="GXM2" s="5"/>
      <c r="GXN2" s="5"/>
      <c r="GXO2" s="5"/>
      <c r="GXP2" s="5"/>
      <c r="GXQ2" s="5"/>
      <c r="GXR2" s="5"/>
      <c r="GXS2" s="5"/>
      <c r="GXT2" s="5"/>
      <c r="GXU2" s="5"/>
      <c r="GXV2" s="5"/>
      <c r="GXW2" s="5"/>
      <c r="GXX2" s="5"/>
      <c r="GXY2" s="5"/>
      <c r="GXZ2" s="5"/>
      <c r="GYA2" s="5"/>
      <c r="GYB2" s="5"/>
      <c r="GYC2" s="5"/>
      <c r="GYD2" s="5"/>
      <c r="GYE2" s="5"/>
      <c r="GYF2" s="5"/>
      <c r="GYG2" s="5"/>
      <c r="GYH2" s="5"/>
      <c r="GYI2" s="5"/>
      <c r="GYJ2" s="5"/>
      <c r="GYK2" s="5"/>
      <c r="GYL2" s="5"/>
      <c r="GYM2" s="5"/>
      <c r="GYN2" s="5"/>
      <c r="GYO2" s="5"/>
      <c r="GYP2" s="5"/>
      <c r="GYQ2" s="5"/>
      <c r="GYR2" s="5"/>
      <c r="GYS2" s="5"/>
      <c r="GYT2" s="5"/>
      <c r="GYU2" s="5"/>
      <c r="GYV2" s="5"/>
      <c r="GYW2" s="5"/>
      <c r="GYX2" s="5"/>
      <c r="GYY2" s="5"/>
      <c r="GYZ2" s="5"/>
      <c r="GZA2" s="5"/>
      <c r="GZB2" s="5"/>
      <c r="GZC2" s="5"/>
      <c r="GZD2" s="5"/>
      <c r="GZE2" s="5"/>
      <c r="GZF2" s="5"/>
      <c r="GZG2" s="5"/>
      <c r="GZH2" s="5"/>
      <c r="GZI2" s="5"/>
      <c r="GZJ2" s="5"/>
      <c r="GZK2" s="5"/>
      <c r="GZL2" s="5"/>
      <c r="GZM2" s="5"/>
      <c r="GZN2" s="5"/>
      <c r="GZO2" s="5"/>
      <c r="GZP2" s="5"/>
      <c r="GZQ2" s="5"/>
      <c r="GZR2" s="5"/>
      <c r="GZS2" s="5"/>
      <c r="GZT2" s="5"/>
      <c r="GZU2" s="5"/>
      <c r="GZV2" s="5"/>
      <c r="GZW2" s="5"/>
      <c r="GZX2" s="5"/>
      <c r="GZY2" s="5"/>
      <c r="GZZ2" s="5"/>
      <c r="HAA2" s="5"/>
      <c r="HAB2" s="5"/>
      <c r="HAC2" s="5"/>
      <c r="HAD2" s="5"/>
      <c r="HAE2" s="5"/>
      <c r="HAF2" s="5"/>
      <c r="HAG2" s="5"/>
      <c r="HAH2" s="5"/>
      <c r="HAI2" s="5"/>
      <c r="HAJ2" s="5"/>
      <c r="HAK2" s="5"/>
      <c r="HAL2" s="5"/>
      <c r="HAM2" s="5"/>
      <c r="HAN2" s="5"/>
      <c r="HAO2" s="5"/>
      <c r="HAP2" s="5"/>
      <c r="HAQ2" s="5"/>
      <c r="HAR2" s="5"/>
      <c r="HAS2" s="5"/>
      <c r="HAT2" s="5"/>
      <c r="HAU2" s="5"/>
      <c r="HAV2" s="5"/>
      <c r="HAW2" s="5"/>
      <c r="HAX2" s="5"/>
      <c r="HAY2" s="5"/>
      <c r="HAZ2" s="5"/>
      <c r="HBA2" s="5"/>
      <c r="HBB2" s="5"/>
      <c r="HBC2" s="5"/>
      <c r="HBD2" s="5"/>
      <c r="HBE2" s="5"/>
      <c r="HBF2" s="5"/>
      <c r="HBG2" s="5"/>
      <c r="HBH2" s="5"/>
      <c r="HBI2" s="5"/>
      <c r="HBJ2" s="5"/>
      <c r="HBK2" s="5"/>
      <c r="HBL2" s="5"/>
      <c r="HBM2" s="5"/>
      <c r="HBN2" s="5"/>
      <c r="HBO2" s="5"/>
      <c r="HBP2" s="5"/>
      <c r="HBQ2" s="5"/>
      <c r="HBR2" s="5"/>
      <c r="HBS2" s="5"/>
      <c r="HBT2" s="5"/>
      <c r="HBU2" s="5"/>
      <c r="HBV2" s="5"/>
      <c r="HBW2" s="5"/>
      <c r="HBX2" s="5"/>
      <c r="HBY2" s="5"/>
      <c r="HBZ2" s="5"/>
      <c r="HCA2" s="5"/>
      <c r="HCB2" s="5"/>
      <c r="HCC2" s="5"/>
      <c r="HCD2" s="5"/>
      <c r="HCE2" s="5"/>
      <c r="HCF2" s="5"/>
      <c r="HCG2" s="5"/>
      <c r="HCH2" s="5"/>
      <c r="HCI2" s="5"/>
      <c r="HCJ2" s="5"/>
      <c r="HCK2" s="5"/>
      <c r="HCL2" s="5"/>
      <c r="HCM2" s="5"/>
      <c r="HCN2" s="5"/>
      <c r="HCO2" s="5"/>
      <c r="HCP2" s="5"/>
      <c r="HCQ2" s="5"/>
      <c r="HCR2" s="5"/>
      <c r="HCS2" s="5"/>
      <c r="HCT2" s="5"/>
      <c r="HCU2" s="5"/>
      <c r="HCV2" s="5"/>
      <c r="HCW2" s="5"/>
      <c r="HCX2" s="5"/>
      <c r="HCY2" s="5"/>
      <c r="HCZ2" s="5"/>
      <c r="HDA2" s="5"/>
      <c r="HDB2" s="5"/>
      <c r="HDC2" s="5"/>
      <c r="HDD2" s="5"/>
      <c r="HDE2" s="5"/>
      <c r="HDF2" s="5"/>
      <c r="HDG2" s="5"/>
      <c r="HDH2" s="5"/>
      <c r="HDI2" s="5"/>
      <c r="HDJ2" s="5"/>
      <c r="HDK2" s="5"/>
      <c r="HDL2" s="5"/>
      <c r="HDM2" s="5"/>
      <c r="HDN2" s="5"/>
      <c r="HDO2" s="5"/>
      <c r="HDP2" s="5"/>
      <c r="HDQ2" s="5"/>
      <c r="HDR2" s="5"/>
      <c r="HDS2" s="5"/>
      <c r="HDT2" s="5"/>
      <c r="HDU2" s="5"/>
      <c r="HDV2" s="5"/>
      <c r="HDW2" s="5"/>
      <c r="HDX2" s="5"/>
      <c r="HDY2" s="5"/>
      <c r="HDZ2" s="5"/>
      <c r="HEA2" s="5"/>
      <c r="HEB2" s="5"/>
      <c r="HEC2" s="5"/>
      <c r="HED2" s="5"/>
      <c r="HEE2" s="5"/>
      <c r="HEF2" s="5"/>
      <c r="HEG2" s="5"/>
      <c r="HEH2" s="5"/>
      <c r="HEI2" s="5"/>
      <c r="HEJ2" s="5"/>
      <c r="HEK2" s="5"/>
      <c r="HEL2" s="5"/>
      <c r="HEM2" s="5"/>
      <c r="HEN2" s="5"/>
      <c r="HEO2" s="5"/>
      <c r="HEP2" s="5"/>
      <c r="HEQ2" s="5"/>
      <c r="HER2" s="5"/>
      <c r="HES2" s="5"/>
      <c r="HET2" s="5"/>
      <c r="HEU2" s="5"/>
      <c r="HEV2" s="5"/>
      <c r="HEW2" s="5"/>
      <c r="HEX2" s="5"/>
      <c r="HEY2" s="5"/>
      <c r="HEZ2" s="5"/>
      <c r="HFA2" s="5"/>
      <c r="HFB2" s="5"/>
      <c r="HFC2" s="5"/>
      <c r="HFD2" s="5"/>
      <c r="HFE2" s="5"/>
      <c r="HFF2" s="5"/>
      <c r="HFG2" s="5"/>
      <c r="HFH2" s="5"/>
      <c r="HFI2" s="5"/>
      <c r="HFJ2" s="5"/>
      <c r="HFK2" s="5"/>
      <c r="HFL2" s="5"/>
      <c r="HFM2" s="5"/>
      <c r="HFN2" s="5"/>
      <c r="HFO2" s="5"/>
      <c r="HFP2" s="5"/>
      <c r="HFQ2" s="5"/>
      <c r="HFR2" s="5"/>
      <c r="HFS2" s="5"/>
      <c r="HFT2" s="5"/>
      <c r="HFU2" s="5"/>
      <c r="HFV2" s="5"/>
      <c r="HFW2" s="5"/>
      <c r="HFX2" s="5"/>
      <c r="HFY2" s="5"/>
      <c r="HFZ2" s="5"/>
      <c r="HGA2" s="5"/>
      <c r="HGB2" s="5"/>
      <c r="HGC2" s="5"/>
      <c r="HGD2" s="5"/>
      <c r="HGE2" s="5"/>
      <c r="HGF2" s="5"/>
      <c r="HGG2" s="5"/>
      <c r="HGH2" s="5"/>
      <c r="HGI2" s="5"/>
      <c r="HGJ2" s="5"/>
      <c r="HGK2" s="5"/>
      <c r="HGL2" s="5"/>
      <c r="HGM2" s="5"/>
      <c r="HGN2" s="5"/>
      <c r="HGO2" s="5"/>
      <c r="HGP2" s="5"/>
      <c r="HGQ2" s="5"/>
      <c r="HGR2" s="5"/>
      <c r="HGS2" s="5"/>
      <c r="HGT2" s="5"/>
      <c r="HGU2" s="5"/>
      <c r="HGV2" s="5"/>
      <c r="HGW2" s="5"/>
      <c r="HGX2" s="5"/>
      <c r="HGY2" s="5"/>
      <c r="HGZ2" s="5"/>
      <c r="HHA2" s="5"/>
      <c r="HHB2" s="5"/>
      <c r="HHC2" s="5"/>
      <c r="HHD2" s="5"/>
      <c r="HHE2" s="5"/>
      <c r="HHF2" s="5"/>
      <c r="HHG2" s="5"/>
      <c r="HHH2" s="5"/>
      <c r="HHI2" s="5"/>
      <c r="HHJ2" s="5"/>
      <c r="HHK2" s="5"/>
      <c r="HHL2" s="5"/>
      <c r="HHM2" s="5"/>
      <c r="HHN2" s="5"/>
      <c r="HHO2" s="5"/>
      <c r="HHP2" s="5"/>
      <c r="HHQ2" s="5"/>
      <c r="HHR2" s="5"/>
      <c r="HHS2" s="5"/>
      <c r="HHT2" s="5"/>
      <c r="HHU2" s="5"/>
      <c r="HHV2" s="5"/>
      <c r="HHW2" s="5"/>
      <c r="HHX2" s="5"/>
      <c r="HHY2" s="5"/>
      <c r="HHZ2" s="5"/>
      <c r="HIA2" s="5"/>
      <c r="HIB2" s="5"/>
      <c r="HIC2" s="5"/>
      <c r="HID2" s="5"/>
      <c r="HIE2" s="5"/>
      <c r="HIF2" s="5"/>
      <c r="HIG2" s="5"/>
      <c r="HIH2" s="5"/>
      <c r="HII2" s="5"/>
      <c r="HIJ2" s="5"/>
      <c r="HIK2" s="5"/>
      <c r="HIL2" s="5"/>
      <c r="HIM2" s="5"/>
      <c r="HIN2" s="5"/>
      <c r="HIO2" s="5"/>
      <c r="HIP2" s="5"/>
      <c r="HIQ2" s="5"/>
      <c r="HIR2" s="5"/>
      <c r="HIS2" s="5"/>
      <c r="HIT2" s="5"/>
      <c r="HIU2" s="5"/>
      <c r="HIV2" s="5"/>
      <c r="HIW2" s="5"/>
      <c r="HIX2" s="5"/>
      <c r="HIY2" s="5"/>
      <c r="HIZ2" s="5"/>
      <c r="HJA2" s="5"/>
      <c r="HJB2" s="5"/>
      <c r="HJC2" s="5"/>
      <c r="HJD2" s="5"/>
      <c r="HJE2" s="5"/>
      <c r="HJF2" s="5"/>
      <c r="HJG2" s="5"/>
      <c r="HJH2" s="5"/>
      <c r="HJI2" s="5"/>
      <c r="HJJ2" s="5"/>
      <c r="HJK2" s="5"/>
      <c r="HJL2" s="5"/>
      <c r="HJM2" s="5"/>
      <c r="HJN2" s="5"/>
      <c r="HJO2" s="5"/>
      <c r="HJP2" s="5"/>
      <c r="HJQ2" s="5"/>
      <c r="HJR2" s="5"/>
      <c r="HJS2" s="5"/>
      <c r="HJT2" s="5"/>
      <c r="HJU2" s="5"/>
      <c r="HJV2" s="5"/>
      <c r="HJW2" s="5"/>
      <c r="HJX2" s="5"/>
      <c r="HJY2" s="5"/>
      <c r="HJZ2" s="5"/>
      <c r="HKA2" s="5"/>
      <c r="HKB2" s="5"/>
      <c r="HKC2" s="5"/>
      <c r="HKD2" s="5"/>
      <c r="HKE2" s="5"/>
      <c r="HKF2" s="5"/>
      <c r="HKG2" s="5"/>
      <c r="HKH2" s="5"/>
      <c r="HKI2" s="5"/>
      <c r="HKJ2" s="5"/>
      <c r="HKK2" s="5"/>
      <c r="HKL2" s="5"/>
      <c r="HKM2" s="5"/>
      <c r="HKN2" s="5"/>
      <c r="HKO2" s="5"/>
      <c r="HKP2" s="5"/>
      <c r="HKQ2" s="5"/>
      <c r="HKR2" s="5"/>
      <c r="HKS2" s="5"/>
      <c r="HKT2" s="5"/>
      <c r="HKU2" s="5"/>
      <c r="HKV2" s="5"/>
      <c r="HKW2" s="5"/>
      <c r="HKX2" s="5"/>
      <c r="HKY2" s="5"/>
      <c r="HKZ2" s="5"/>
      <c r="HLA2" s="5"/>
      <c r="HLB2" s="5"/>
      <c r="HLC2" s="5"/>
      <c r="HLD2" s="5"/>
      <c r="HLE2" s="5"/>
      <c r="HLF2" s="5"/>
      <c r="HLG2" s="5"/>
      <c r="HLH2" s="5"/>
      <c r="HLI2" s="5"/>
      <c r="HLJ2" s="5"/>
      <c r="HLK2" s="5"/>
      <c r="HLL2" s="5"/>
      <c r="HLM2" s="5"/>
      <c r="HLN2" s="5"/>
      <c r="HLO2" s="5"/>
      <c r="HLP2" s="5"/>
      <c r="HLQ2" s="5"/>
      <c r="HLR2" s="5"/>
      <c r="HLS2" s="5"/>
      <c r="HLT2" s="5"/>
      <c r="HLU2" s="5"/>
      <c r="HLV2" s="5"/>
      <c r="HLW2" s="5"/>
      <c r="HLX2" s="5"/>
      <c r="HLY2" s="5"/>
      <c r="HLZ2" s="5"/>
      <c r="HMA2" s="5"/>
      <c r="HMB2" s="5"/>
      <c r="HMC2" s="5"/>
      <c r="HMD2" s="5"/>
      <c r="HME2" s="5"/>
      <c r="HMF2" s="5"/>
      <c r="HMG2" s="5"/>
      <c r="HMH2" s="5"/>
      <c r="HMI2" s="5"/>
      <c r="HMJ2" s="5"/>
      <c r="HMK2" s="5"/>
      <c r="HML2" s="5"/>
      <c r="HMM2" s="5"/>
      <c r="HMN2" s="5"/>
      <c r="HMO2" s="5"/>
      <c r="HMP2" s="5"/>
      <c r="HMQ2" s="5"/>
      <c r="HMR2" s="5"/>
      <c r="HMS2" s="5"/>
      <c r="HMT2" s="5"/>
      <c r="HMU2" s="5"/>
      <c r="HMV2" s="5"/>
      <c r="HMW2" s="5"/>
      <c r="HMX2" s="5"/>
      <c r="HMY2" s="5"/>
      <c r="HMZ2" s="5"/>
      <c r="HNA2" s="5"/>
      <c r="HNB2" s="5"/>
      <c r="HNC2" s="5"/>
      <c r="HND2" s="5"/>
      <c r="HNE2" s="5"/>
      <c r="HNF2" s="5"/>
      <c r="HNG2" s="5"/>
      <c r="HNH2" s="5"/>
      <c r="HNI2" s="5"/>
      <c r="HNJ2" s="5"/>
      <c r="HNK2" s="5"/>
      <c r="HNL2" s="5"/>
      <c r="HNM2" s="5"/>
      <c r="HNN2" s="5"/>
      <c r="HNO2" s="5"/>
      <c r="HNP2" s="5"/>
      <c r="HNQ2" s="5"/>
      <c r="HNR2" s="5"/>
      <c r="HNS2" s="5"/>
      <c r="HNT2" s="5"/>
      <c r="HNU2" s="5"/>
      <c r="HNV2" s="5"/>
      <c r="HNW2" s="5"/>
      <c r="HNX2" s="5"/>
      <c r="HNY2" s="5"/>
      <c r="HNZ2" s="5"/>
      <c r="HOA2" s="5"/>
      <c r="HOB2" s="5"/>
      <c r="HOC2" s="5"/>
      <c r="HOD2" s="5"/>
      <c r="HOE2" s="5"/>
      <c r="HOF2" s="5"/>
      <c r="HOG2" s="5"/>
      <c r="HOH2" s="5"/>
      <c r="HOI2" s="5"/>
      <c r="HOJ2" s="5"/>
      <c r="HOK2" s="5"/>
      <c r="HOL2" s="5"/>
      <c r="HOM2" s="5"/>
      <c r="HON2" s="5"/>
      <c r="HOO2" s="5"/>
      <c r="HOP2" s="5"/>
      <c r="HOQ2" s="5"/>
      <c r="HOR2" s="5"/>
      <c r="HOS2" s="5"/>
      <c r="HOT2" s="5"/>
      <c r="HOU2" s="5"/>
      <c r="HOV2" s="5"/>
      <c r="HOW2" s="5"/>
      <c r="HOX2" s="5"/>
      <c r="HOY2" s="5"/>
      <c r="HOZ2" s="5"/>
      <c r="HPA2" s="5"/>
      <c r="HPB2" s="5"/>
      <c r="HPC2" s="5"/>
      <c r="HPD2" s="5"/>
      <c r="HPE2" s="5"/>
      <c r="HPF2" s="5"/>
      <c r="HPG2" s="5"/>
      <c r="HPH2" s="5"/>
      <c r="HPI2" s="5"/>
      <c r="HPJ2" s="5"/>
      <c r="HPK2" s="5"/>
      <c r="HPL2" s="5"/>
      <c r="HPM2" s="5"/>
      <c r="HPN2" s="5"/>
      <c r="HPO2" s="5"/>
      <c r="HPP2" s="5"/>
      <c r="HPQ2" s="5"/>
      <c r="HPR2" s="5"/>
      <c r="HPS2" s="5"/>
      <c r="HPT2" s="5"/>
      <c r="HPU2" s="5"/>
      <c r="HPV2" s="5"/>
      <c r="HPW2" s="5"/>
      <c r="HPX2" s="5"/>
      <c r="HPY2" s="5"/>
      <c r="HPZ2" s="5"/>
      <c r="HQA2" s="5"/>
      <c r="HQB2" s="5"/>
      <c r="HQC2" s="5"/>
      <c r="HQD2" s="5"/>
      <c r="HQE2" s="5"/>
      <c r="HQF2" s="5"/>
      <c r="HQG2" s="5"/>
      <c r="HQH2" s="5"/>
      <c r="HQI2" s="5"/>
      <c r="HQJ2" s="5"/>
      <c r="HQK2" s="5"/>
      <c r="HQL2" s="5"/>
      <c r="HQM2" s="5"/>
      <c r="HQN2" s="5"/>
      <c r="HQO2" s="5"/>
      <c r="HQP2" s="5"/>
      <c r="HQQ2" s="5"/>
      <c r="HQR2" s="5"/>
      <c r="HQS2" s="5"/>
      <c r="HQT2" s="5"/>
      <c r="HQU2" s="5"/>
      <c r="HQV2" s="5"/>
      <c r="HQW2" s="5"/>
      <c r="HQX2" s="5"/>
      <c r="HQY2" s="5"/>
      <c r="HQZ2" s="5"/>
      <c r="HRA2" s="5"/>
      <c r="HRB2" s="5"/>
      <c r="HRC2" s="5"/>
      <c r="HRD2" s="5"/>
      <c r="HRE2" s="5"/>
      <c r="HRF2" s="5"/>
      <c r="HRG2" s="5"/>
      <c r="HRH2" s="5"/>
      <c r="HRI2" s="5"/>
      <c r="HRJ2" s="5"/>
      <c r="HRK2" s="5"/>
      <c r="HRL2" s="5"/>
      <c r="HRM2" s="5"/>
      <c r="HRN2" s="5"/>
      <c r="HRO2" s="5"/>
      <c r="HRP2" s="5"/>
      <c r="HRQ2" s="5"/>
      <c r="HRR2" s="5"/>
      <c r="HRS2" s="5"/>
      <c r="HRT2" s="5"/>
      <c r="HRU2" s="5"/>
      <c r="HRV2" s="5"/>
      <c r="HRW2" s="5"/>
      <c r="HRX2" s="5"/>
      <c r="HRY2" s="5"/>
      <c r="HRZ2" s="5"/>
      <c r="HSA2" s="5"/>
      <c r="HSB2" s="5"/>
      <c r="HSC2" s="5"/>
      <c r="HSD2" s="5"/>
      <c r="HSE2" s="5"/>
      <c r="HSF2" s="5"/>
      <c r="HSG2" s="5"/>
      <c r="HSH2" s="5"/>
      <c r="HSI2" s="5"/>
      <c r="HSJ2" s="5"/>
      <c r="HSK2" s="5"/>
      <c r="HSL2" s="5"/>
      <c r="HSM2" s="5"/>
      <c r="HSN2" s="5"/>
      <c r="HSO2" s="5"/>
      <c r="HSP2" s="5"/>
      <c r="HSQ2" s="5"/>
      <c r="HSR2" s="5"/>
      <c r="HSS2" s="5"/>
      <c r="HST2" s="5"/>
      <c r="HSU2" s="5"/>
      <c r="HSV2" s="5"/>
      <c r="HSW2" s="5"/>
      <c r="HSX2" s="5"/>
      <c r="HSY2" s="5"/>
      <c r="HSZ2" s="5"/>
      <c r="HTA2" s="5"/>
      <c r="HTB2" s="5"/>
      <c r="HTC2" s="5"/>
      <c r="HTD2" s="5"/>
      <c r="HTE2" s="5"/>
      <c r="HTF2" s="5"/>
      <c r="HTG2" s="5"/>
      <c r="HTH2" s="5"/>
      <c r="HTI2" s="5"/>
      <c r="HTJ2" s="5"/>
      <c r="HTK2" s="5"/>
      <c r="HTL2" s="5"/>
      <c r="HTM2" s="5"/>
      <c r="HTN2" s="5"/>
      <c r="HTO2" s="5"/>
      <c r="HTP2" s="5"/>
      <c r="HTQ2" s="5"/>
      <c r="HTR2" s="5"/>
      <c r="HTS2" s="5"/>
      <c r="HTT2" s="5"/>
      <c r="HTU2" s="5"/>
      <c r="HTV2" s="5"/>
      <c r="HTW2" s="5"/>
      <c r="HTX2" s="5"/>
      <c r="HTY2" s="5"/>
      <c r="HTZ2" s="5"/>
      <c r="HUA2" s="5"/>
      <c r="HUB2" s="5"/>
      <c r="HUC2" s="5"/>
      <c r="HUD2" s="5"/>
      <c r="HUE2" s="5"/>
      <c r="HUF2" s="5"/>
      <c r="HUG2" s="5"/>
      <c r="HUH2" s="5"/>
      <c r="HUI2" s="5"/>
      <c r="HUJ2" s="5"/>
      <c r="HUK2" s="5"/>
      <c r="HUL2" s="5"/>
      <c r="HUM2" s="5"/>
      <c r="HUN2" s="5"/>
      <c r="HUO2" s="5"/>
      <c r="HUP2" s="5"/>
      <c r="HUQ2" s="5"/>
      <c r="HUR2" s="5"/>
      <c r="HUS2" s="5"/>
      <c r="HUT2" s="5"/>
      <c r="HUU2" s="5"/>
      <c r="HUV2" s="5"/>
      <c r="HUW2" s="5"/>
      <c r="HUX2" s="5"/>
      <c r="HUY2" s="5"/>
      <c r="HUZ2" s="5"/>
      <c r="HVA2" s="5"/>
      <c r="HVB2" s="5"/>
      <c r="HVC2" s="5"/>
      <c r="HVD2" s="5"/>
      <c r="HVE2" s="5"/>
      <c r="HVF2" s="5"/>
      <c r="HVG2" s="5"/>
      <c r="HVH2" s="5"/>
      <c r="HVI2" s="5"/>
      <c r="HVJ2" s="5"/>
      <c r="HVK2" s="5"/>
      <c r="HVL2" s="5"/>
      <c r="HVM2" s="5"/>
      <c r="HVN2" s="5"/>
      <c r="HVO2" s="5"/>
      <c r="HVP2" s="5"/>
      <c r="HVQ2" s="5"/>
      <c r="HVR2" s="5"/>
      <c r="HVS2" s="5"/>
      <c r="HVT2" s="5"/>
      <c r="HVU2" s="5"/>
      <c r="HVV2" s="5"/>
      <c r="HVW2" s="5"/>
      <c r="HVX2" s="5"/>
      <c r="HVY2" s="5"/>
      <c r="HVZ2" s="5"/>
      <c r="HWA2" s="5"/>
      <c r="HWB2" s="5"/>
      <c r="HWC2" s="5"/>
      <c r="HWD2" s="5"/>
      <c r="HWE2" s="5"/>
      <c r="HWF2" s="5"/>
      <c r="HWG2" s="5"/>
      <c r="HWH2" s="5"/>
      <c r="HWI2" s="5"/>
      <c r="HWJ2" s="5"/>
      <c r="HWK2" s="5"/>
      <c r="HWL2" s="5"/>
      <c r="HWM2" s="5"/>
      <c r="HWN2" s="5"/>
      <c r="HWO2" s="5"/>
      <c r="HWP2" s="5"/>
      <c r="HWQ2" s="5"/>
      <c r="HWR2" s="5"/>
      <c r="HWS2" s="5"/>
      <c r="HWT2" s="5"/>
      <c r="HWU2" s="5"/>
      <c r="HWV2" s="5"/>
      <c r="HWW2" s="5"/>
      <c r="HWX2" s="5"/>
      <c r="HWY2" s="5"/>
      <c r="HWZ2" s="5"/>
      <c r="HXA2" s="5"/>
      <c r="HXB2" s="5"/>
      <c r="HXC2" s="5"/>
      <c r="HXD2" s="5"/>
      <c r="HXE2" s="5"/>
      <c r="HXF2" s="5"/>
      <c r="HXG2" s="5"/>
      <c r="HXH2" s="5"/>
      <c r="HXI2" s="5"/>
      <c r="HXJ2" s="5"/>
      <c r="HXK2" s="5"/>
      <c r="HXL2" s="5"/>
      <c r="HXM2" s="5"/>
      <c r="HXN2" s="5"/>
      <c r="HXO2" s="5"/>
      <c r="HXP2" s="5"/>
      <c r="HXQ2" s="5"/>
      <c r="HXR2" s="5"/>
      <c r="HXS2" s="5"/>
      <c r="HXT2" s="5"/>
      <c r="HXU2" s="5"/>
      <c r="HXV2" s="5"/>
      <c r="HXW2" s="5"/>
      <c r="HXX2" s="5"/>
      <c r="HXY2" s="5"/>
      <c r="HXZ2" s="5"/>
      <c r="HYA2" s="5"/>
      <c r="HYB2" s="5"/>
      <c r="HYC2" s="5"/>
      <c r="HYD2" s="5"/>
      <c r="HYE2" s="5"/>
      <c r="HYF2" s="5"/>
      <c r="HYG2" s="5"/>
      <c r="HYH2" s="5"/>
      <c r="HYI2" s="5"/>
      <c r="HYJ2" s="5"/>
      <c r="HYK2" s="5"/>
      <c r="HYL2" s="5"/>
      <c r="HYM2" s="5"/>
      <c r="HYN2" s="5"/>
      <c r="HYO2" s="5"/>
      <c r="HYP2" s="5"/>
      <c r="HYQ2" s="5"/>
      <c r="HYR2" s="5"/>
      <c r="HYS2" s="5"/>
      <c r="HYT2" s="5"/>
      <c r="HYU2" s="5"/>
      <c r="HYV2" s="5"/>
      <c r="HYW2" s="5"/>
      <c r="HYX2" s="5"/>
      <c r="HYY2" s="5"/>
      <c r="HYZ2" s="5"/>
      <c r="HZA2" s="5"/>
      <c r="HZB2" s="5"/>
      <c r="HZC2" s="5"/>
      <c r="HZD2" s="5"/>
      <c r="HZE2" s="5"/>
      <c r="HZF2" s="5"/>
      <c r="HZG2" s="5"/>
      <c r="HZH2" s="5"/>
      <c r="HZI2" s="5"/>
      <c r="HZJ2" s="5"/>
      <c r="HZK2" s="5"/>
      <c r="HZL2" s="5"/>
      <c r="HZM2" s="5"/>
      <c r="HZN2" s="5"/>
      <c r="HZO2" s="5"/>
      <c r="HZP2" s="5"/>
      <c r="HZQ2" s="5"/>
      <c r="HZR2" s="5"/>
      <c r="HZS2" s="5"/>
      <c r="HZT2" s="5"/>
      <c r="HZU2" s="5"/>
      <c r="HZV2" s="5"/>
      <c r="HZW2" s="5"/>
      <c r="HZX2" s="5"/>
      <c r="HZY2" s="5"/>
      <c r="HZZ2" s="5"/>
      <c r="IAA2" s="5"/>
      <c r="IAB2" s="5"/>
      <c r="IAC2" s="5"/>
      <c r="IAD2" s="5"/>
      <c r="IAE2" s="5"/>
      <c r="IAF2" s="5"/>
      <c r="IAG2" s="5"/>
      <c r="IAH2" s="5"/>
      <c r="IAI2" s="5"/>
      <c r="IAJ2" s="5"/>
      <c r="IAK2" s="5"/>
      <c r="IAL2" s="5"/>
      <c r="IAM2" s="5"/>
      <c r="IAN2" s="5"/>
      <c r="IAO2" s="5"/>
      <c r="IAP2" s="5"/>
      <c r="IAQ2" s="5"/>
      <c r="IAR2" s="5"/>
      <c r="IAS2" s="5"/>
      <c r="IAT2" s="5"/>
      <c r="IAU2" s="5"/>
      <c r="IAV2" s="5"/>
      <c r="IAW2" s="5"/>
      <c r="IAX2" s="5"/>
      <c r="IAY2" s="5"/>
      <c r="IAZ2" s="5"/>
      <c r="IBA2" s="5"/>
      <c r="IBB2" s="5"/>
      <c r="IBC2" s="5"/>
      <c r="IBD2" s="5"/>
      <c r="IBE2" s="5"/>
      <c r="IBF2" s="5"/>
      <c r="IBG2" s="5"/>
      <c r="IBH2" s="5"/>
      <c r="IBI2" s="5"/>
      <c r="IBJ2" s="5"/>
      <c r="IBK2" s="5"/>
      <c r="IBL2" s="5"/>
      <c r="IBM2" s="5"/>
      <c r="IBN2" s="5"/>
      <c r="IBO2" s="5"/>
      <c r="IBP2" s="5"/>
      <c r="IBQ2" s="5"/>
      <c r="IBR2" s="5"/>
      <c r="IBS2" s="5"/>
      <c r="IBT2" s="5"/>
      <c r="IBU2" s="5"/>
      <c r="IBV2" s="5"/>
      <c r="IBW2" s="5"/>
      <c r="IBX2" s="5"/>
      <c r="IBY2" s="5"/>
      <c r="IBZ2" s="5"/>
      <c r="ICA2" s="5"/>
      <c r="ICB2" s="5"/>
      <c r="ICC2" s="5"/>
      <c r="ICD2" s="5"/>
      <c r="ICE2" s="5"/>
      <c r="ICF2" s="5"/>
      <c r="ICG2" s="5"/>
      <c r="ICH2" s="5"/>
      <c r="ICI2" s="5"/>
      <c r="ICJ2" s="5"/>
      <c r="ICK2" s="5"/>
      <c r="ICL2" s="5"/>
      <c r="ICM2" s="5"/>
      <c r="ICN2" s="5"/>
      <c r="ICO2" s="5"/>
      <c r="ICP2" s="5"/>
      <c r="ICQ2" s="5"/>
      <c r="ICR2" s="5"/>
      <c r="ICS2" s="5"/>
      <c r="ICT2" s="5"/>
      <c r="ICU2" s="5"/>
      <c r="ICV2" s="5"/>
      <c r="ICW2" s="5"/>
      <c r="ICX2" s="5"/>
      <c r="ICY2" s="5"/>
      <c r="ICZ2" s="5"/>
      <c r="IDA2" s="5"/>
      <c r="IDB2" s="5"/>
      <c r="IDC2" s="5"/>
      <c r="IDD2" s="5"/>
      <c r="IDE2" s="5"/>
      <c r="IDF2" s="5"/>
      <c r="IDG2" s="5"/>
      <c r="IDH2" s="5"/>
      <c r="IDI2" s="5"/>
      <c r="IDJ2" s="5"/>
      <c r="IDK2" s="5"/>
      <c r="IDL2" s="5"/>
      <c r="IDM2" s="5"/>
      <c r="IDN2" s="5"/>
      <c r="IDO2" s="5"/>
      <c r="IDP2" s="5"/>
      <c r="IDQ2" s="5"/>
      <c r="IDR2" s="5"/>
      <c r="IDS2" s="5"/>
      <c r="IDT2" s="5"/>
      <c r="IDU2" s="5"/>
      <c r="IDV2" s="5"/>
      <c r="IDW2" s="5"/>
      <c r="IDX2" s="5"/>
      <c r="IDY2" s="5"/>
      <c r="IDZ2" s="5"/>
      <c r="IEA2" s="5"/>
      <c r="IEB2" s="5"/>
      <c r="IEC2" s="5"/>
      <c r="IED2" s="5"/>
      <c r="IEE2" s="5"/>
      <c r="IEF2" s="5"/>
      <c r="IEG2" s="5"/>
      <c r="IEH2" s="5"/>
      <c r="IEI2" s="5"/>
      <c r="IEJ2" s="5"/>
      <c r="IEK2" s="5"/>
      <c r="IEL2" s="5"/>
      <c r="IEM2" s="5"/>
      <c r="IEN2" s="5"/>
      <c r="IEO2" s="5"/>
      <c r="IEP2" s="5"/>
      <c r="IEQ2" s="5"/>
      <c r="IER2" s="5"/>
      <c r="IES2" s="5"/>
      <c r="IET2" s="5"/>
      <c r="IEU2" s="5"/>
      <c r="IEV2" s="5"/>
      <c r="IEW2" s="5"/>
      <c r="IEX2" s="5"/>
      <c r="IEY2" s="5"/>
      <c r="IEZ2" s="5"/>
      <c r="IFA2" s="5"/>
      <c r="IFB2" s="5"/>
      <c r="IFC2" s="5"/>
      <c r="IFD2" s="5"/>
      <c r="IFE2" s="5"/>
      <c r="IFF2" s="5"/>
      <c r="IFG2" s="5"/>
      <c r="IFH2" s="5"/>
      <c r="IFI2" s="5"/>
      <c r="IFJ2" s="5"/>
      <c r="IFK2" s="5"/>
      <c r="IFL2" s="5"/>
      <c r="IFM2" s="5"/>
      <c r="IFN2" s="5"/>
      <c r="IFO2" s="5"/>
      <c r="IFP2" s="5"/>
      <c r="IFQ2" s="5"/>
      <c r="IFR2" s="5"/>
      <c r="IFS2" s="5"/>
      <c r="IFT2" s="5"/>
      <c r="IFU2" s="5"/>
      <c r="IFV2" s="5"/>
      <c r="IFW2" s="5"/>
      <c r="IFX2" s="5"/>
      <c r="IFY2" s="5"/>
      <c r="IFZ2" s="5"/>
      <c r="IGA2" s="5"/>
      <c r="IGB2" s="5"/>
      <c r="IGC2" s="5"/>
      <c r="IGD2" s="5"/>
      <c r="IGE2" s="5"/>
      <c r="IGF2" s="5"/>
      <c r="IGG2" s="5"/>
      <c r="IGH2" s="5"/>
      <c r="IGI2" s="5"/>
      <c r="IGJ2" s="5"/>
      <c r="IGK2" s="5"/>
      <c r="IGL2" s="5"/>
      <c r="IGM2" s="5"/>
      <c r="IGN2" s="5"/>
      <c r="IGO2" s="5"/>
      <c r="IGP2" s="5"/>
      <c r="IGQ2" s="5"/>
      <c r="IGR2" s="5"/>
      <c r="IGS2" s="5"/>
      <c r="IGT2" s="5"/>
      <c r="IGU2" s="5"/>
      <c r="IGV2" s="5"/>
      <c r="IGW2" s="5"/>
      <c r="IGX2" s="5"/>
      <c r="IGY2" s="5"/>
      <c r="IGZ2" s="5"/>
      <c r="IHA2" s="5"/>
      <c r="IHB2" s="5"/>
      <c r="IHC2" s="5"/>
      <c r="IHD2" s="5"/>
      <c r="IHE2" s="5"/>
      <c r="IHF2" s="5"/>
      <c r="IHG2" s="5"/>
      <c r="IHH2" s="5"/>
      <c r="IHI2" s="5"/>
      <c r="IHJ2" s="5"/>
      <c r="IHK2" s="5"/>
      <c r="IHL2" s="5"/>
      <c r="IHM2" s="5"/>
      <c r="IHN2" s="5"/>
      <c r="IHO2" s="5"/>
      <c r="IHP2" s="5"/>
      <c r="IHQ2" s="5"/>
      <c r="IHR2" s="5"/>
      <c r="IHS2" s="5"/>
      <c r="IHT2" s="5"/>
      <c r="IHU2" s="5"/>
      <c r="IHV2" s="5"/>
      <c r="IHW2" s="5"/>
      <c r="IHX2" s="5"/>
      <c r="IHY2" s="5"/>
      <c r="IHZ2" s="5"/>
      <c r="IIA2" s="5"/>
      <c r="IIB2" s="5"/>
      <c r="IIC2" s="5"/>
      <c r="IID2" s="5"/>
      <c r="IIE2" s="5"/>
      <c r="IIF2" s="5"/>
      <c r="IIG2" s="5"/>
      <c r="IIH2" s="5"/>
      <c r="III2" s="5"/>
      <c r="IIJ2" s="5"/>
      <c r="IIK2" s="5"/>
      <c r="IIL2" s="5"/>
      <c r="IIM2" s="5"/>
      <c r="IIN2" s="5"/>
      <c r="IIO2" s="5"/>
      <c r="IIP2" s="5"/>
      <c r="IIQ2" s="5"/>
      <c r="IIR2" s="5"/>
      <c r="IIS2" s="5"/>
      <c r="IIT2" s="5"/>
      <c r="IIU2" s="5"/>
      <c r="IIV2" s="5"/>
      <c r="IIW2" s="5"/>
      <c r="IIX2" s="5"/>
      <c r="IIY2" s="5"/>
      <c r="IIZ2" s="5"/>
      <c r="IJA2" s="5"/>
      <c r="IJB2" s="5"/>
      <c r="IJC2" s="5"/>
      <c r="IJD2" s="5"/>
      <c r="IJE2" s="5"/>
      <c r="IJF2" s="5"/>
      <c r="IJG2" s="5"/>
      <c r="IJH2" s="5"/>
      <c r="IJI2" s="5"/>
      <c r="IJJ2" s="5"/>
      <c r="IJK2" s="5"/>
      <c r="IJL2" s="5"/>
      <c r="IJM2" s="5"/>
      <c r="IJN2" s="5"/>
      <c r="IJO2" s="5"/>
      <c r="IJP2" s="5"/>
      <c r="IJQ2" s="5"/>
      <c r="IJR2" s="5"/>
      <c r="IJS2" s="5"/>
      <c r="IJT2" s="5"/>
      <c r="IJU2" s="5"/>
      <c r="IJV2" s="5"/>
      <c r="IJW2" s="5"/>
      <c r="IJX2" s="5"/>
      <c r="IJY2" s="5"/>
      <c r="IJZ2" s="5"/>
      <c r="IKA2" s="5"/>
      <c r="IKB2" s="5"/>
      <c r="IKC2" s="5"/>
      <c r="IKD2" s="5"/>
      <c r="IKE2" s="5"/>
      <c r="IKF2" s="5"/>
      <c r="IKG2" s="5"/>
      <c r="IKH2" s="5"/>
      <c r="IKI2" s="5"/>
      <c r="IKJ2" s="5"/>
      <c r="IKK2" s="5"/>
      <c r="IKL2" s="5"/>
      <c r="IKM2" s="5"/>
      <c r="IKN2" s="5"/>
      <c r="IKO2" s="5"/>
      <c r="IKP2" s="5"/>
      <c r="IKQ2" s="5"/>
      <c r="IKR2" s="5"/>
      <c r="IKS2" s="5"/>
      <c r="IKT2" s="5"/>
      <c r="IKU2" s="5"/>
      <c r="IKV2" s="5"/>
      <c r="IKW2" s="5"/>
      <c r="IKX2" s="5"/>
      <c r="IKY2" s="5"/>
      <c r="IKZ2" s="5"/>
      <c r="ILA2" s="5"/>
      <c r="ILB2" s="5"/>
      <c r="ILC2" s="5"/>
      <c r="ILD2" s="5"/>
      <c r="ILE2" s="5"/>
      <c r="ILF2" s="5"/>
      <c r="ILG2" s="5"/>
      <c r="ILH2" s="5"/>
      <c r="ILI2" s="5"/>
      <c r="ILJ2" s="5"/>
      <c r="ILK2" s="5"/>
      <c r="ILL2" s="5"/>
      <c r="ILM2" s="5"/>
      <c r="ILN2" s="5"/>
      <c r="ILO2" s="5"/>
      <c r="ILP2" s="5"/>
      <c r="ILQ2" s="5"/>
      <c r="ILR2" s="5"/>
      <c r="ILS2" s="5"/>
      <c r="ILT2" s="5"/>
      <c r="ILU2" s="5"/>
      <c r="ILV2" s="5"/>
      <c r="ILW2" s="5"/>
      <c r="ILX2" s="5"/>
      <c r="ILY2" s="5"/>
      <c r="ILZ2" s="5"/>
      <c r="IMA2" s="5"/>
      <c r="IMB2" s="5"/>
      <c r="IMC2" s="5"/>
      <c r="IMD2" s="5"/>
      <c r="IME2" s="5"/>
      <c r="IMF2" s="5"/>
      <c r="IMG2" s="5"/>
      <c r="IMH2" s="5"/>
      <c r="IMI2" s="5"/>
      <c r="IMJ2" s="5"/>
      <c r="IMK2" s="5"/>
      <c r="IML2" s="5"/>
      <c r="IMM2" s="5"/>
      <c r="IMN2" s="5"/>
      <c r="IMO2" s="5"/>
      <c r="IMP2" s="5"/>
      <c r="IMQ2" s="5"/>
      <c r="IMR2" s="5"/>
      <c r="IMS2" s="5"/>
      <c r="IMT2" s="5"/>
      <c r="IMU2" s="5"/>
      <c r="IMV2" s="5"/>
      <c r="IMW2" s="5"/>
      <c r="IMX2" s="5"/>
      <c r="IMY2" s="5"/>
      <c r="IMZ2" s="5"/>
      <c r="INA2" s="5"/>
      <c r="INB2" s="5"/>
      <c r="INC2" s="5"/>
      <c r="IND2" s="5"/>
      <c r="INE2" s="5"/>
      <c r="INF2" s="5"/>
      <c r="ING2" s="5"/>
      <c r="INH2" s="5"/>
      <c r="INI2" s="5"/>
      <c r="INJ2" s="5"/>
      <c r="INK2" s="5"/>
      <c r="INL2" s="5"/>
      <c r="INM2" s="5"/>
      <c r="INN2" s="5"/>
      <c r="INO2" s="5"/>
      <c r="INP2" s="5"/>
      <c r="INQ2" s="5"/>
      <c r="INR2" s="5"/>
      <c r="INS2" s="5"/>
      <c r="INT2" s="5"/>
      <c r="INU2" s="5"/>
      <c r="INV2" s="5"/>
      <c r="INW2" s="5"/>
      <c r="INX2" s="5"/>
      <c r="INY2" s="5"/>
      <c r="INZ2" s="5"/>
      <c r="IOA2" s="5"/>
      <c r="IOB2" s="5"/>
      <c r="IOC2" s="5"/>
      <c r="IOD2" s="5"/>
      <c r="IOE2" s="5"/>
      <c r="IOF2" s="5"/>
      <c r="IOG2" s="5"/>
      <c r="IOH2" s="5"/>
      <c r="IOI2" s="5"/>
      <c r="IOJ2" s="5"/>
      <c r="IOK2" s="5"/>
      <c r="IOL2" s="5"/>
      <c r="IOM2" s="5"/>
      <c r="ION2" s="5"/>
      <c r="IOO2" s="5"/>
      <c r="IOP2" s="5"/>
      <c r="IOQ2" s="5"/>
      <c r="IOR2" s="5"/>
      <c r="IOS2" s="5"/>
      <c r="IOT2" s="5"/>
      <c r="IOU2" s="5"/>
      <c r="IOV2" s="5"/>
      <c r="IOW2" s="5"/>
      <c r="IOX2" s="5"/>
      <c r="IOY2" s="5"/>
      <c r="IOZ2" s="5"/>
      <c r="IPA2" s="5"/>
      <c r="IPB2" s="5"/>
      <c r="IPC2" s="5"/>
      <c r="IPD2" s="5"/>
      <c r="IPE2" s="5"/>
      <c r="IPF2" s="5"/>
      <c r="IPG2" s="5"/>
      <c r="IPH2" s="5"/>
      <c r="IPI2" s="5"/>
      <c r="IPJ2" s="5"/>
      <c r="IPK2" s="5"/>
      <c r="IPL2" s="5"/>
      <c r="IPM2" s="5"/>
      <c r="IPN2" s="5"/>
      <c r="IPO2" s="5"/>
      <c r="IPP2" s="5"/>
      <c r="IPQ2" s="5"/>
      <c r="IPR2" s="5"/>
      <c r="IPS2" s="5"/>
      <c r="IPT2" s="5"/>
      <c r="IPU2" s="5"/>
      <c r="IPV2" s="5"/>
      <c r="IPW2" s="5"/>
      <c r="IPX2" s="5"/>
      <c r="IPY2" s="5"/>
      <c r="IPZ2" s="5"/>
      <c r="IQA2" s="5"/>
      <c r="IQB2" s="5"/>
      <c r="IQC2" s="5"/>
      <c r="IQD2" s="5"/>
      <c r="IQE2" s="5"/>
      <c r="IQF2" s="5"/>
      <c r="IQG2" s="5"/>
      <c r="IQH2" s="5"/>
      <c r="IQI2" s="5"/>
      <c r="IQJ2" s="5"/>
      <c r="IQK2" s="5"/>
      <c r="IQL2" s="5"/>
      <c r="IQM2" s="5"/>
      <c r="IQN2" s="5"/>
      <c r="IQO2" s="5"/>
      <c r="IQP2" s="5"/>
      <c r="IQQ2" s="5"/>
      <c r="IQR2" s="5"/>
      <c r="IQS2" s="5"/>
      <c r="IQT2" s="5"/>
      <c r="IQU2" s="5"/>
      <c r="IQV2" s="5"/>
      <c r="IQW2" s="5"/>
      <c r="IQX2" s="5"/>
      <c r="IQY2" s="5"/>
      <c r="IQZ2" s="5"/>
      <c r="IRA2" s="5"/>
      <c r="IRB2" s="5"/>
      <c r="IRC2" s="5"/>
      <c r="IRD2" s="5"/>
      <c r="IRE2" s="5"/>
      <c r="IRF2" s="5"/>
      <c r="IRG2" s="5"/>
      <c r="IRH2" s="5"/>
      <c r="IRI2" s="5"/>
      <c r="IRJ2" s="5"/>
      <c r="IRK2" s="5"/>
      <c r="IRL2" s="5"/>
      <c r="IRM2" s="5"/>
      <c r="IRN2" s="5"/>
      <c r="IRO2" s="5"/>
      <c r="IRP2" s="5"/>
      <c r="IRQ2" s="5"/>
      <c r="IRR2" s="5"/>
      <c r="IRS2" s="5"/>
      <c r="IRT2" s="5"/>
      <c r="IRU2" s="5"/>
      <c r="IRV2" s="5"/>
      <c r="IRW2" s="5"/>
      <c r="IRX2" s="5"/>
      <c r="IRY2" s="5"/>
      <c r="IRZ2" s="5"/>
      <c r="ISA2" s="5"/>
      <c r="ISB2" s="5"/>
      <c r="ISC2" s="5"/>
      <c r="ISD2" s="5"/>
      <c r="ISE2" s="5"/>
      <c r="ISF2" s="5"/>
      <c r="ISG2" s="5"/>
      <c r="ISH2" s="5"/>
      <c r="ISI2" s="5"/>
      <c r="ISJ2" s="5"/>
      <c r="ISK2" s="5"/>
      <c r="ISL2" s="5"/>
      <c r="ISM2" s="5"/>
      <c r="ISN2" s="5"/>
      <c r="ISO2" s="5"/>
      <c r="ISP2" s="5"/>
      <c r="ISQ2" s="5"/>
      <c r="ISR2" s="5"/>
      <c r="ISS2" s="5"/>
      <c r="IST2" s="5"/>
      <c r="ISU2" s="5"/>
      <c r="ISV2" s="5"/>
      <c r="ISW2" s="5"/>
      <c r="ISX2" s="5"/>
      <c r="ISY2" s="5"/>
      <c r="ISZ2" s="5"/>
      <c r="ITA2" s="5"/>
      <c r="ITB2" s="5"/>
      <c r="ITC2" s="5"/>
      <c r="ITD2" s="5"/>
      <c r="ITE2" s="5"/>
      <c r="ITF2" s="5"/>
      <c r="ITG2" s="5"/>
      <c r="ITH2" s="5"/>
      <c r="ITI2" s="5"/>
      <c r="ITJ2" s="5"/>
      <c r="ITK2" s="5"/>
      <c r="ITL2" s="5"/>
      <c r="ITM2" s="5"/>
      <c r="ITN2" s="5"/>
      <c r="ITO2" s="5"/>
      <c r="ITP2" s="5"/>
      <c r="ITQ2" s="5"/>
      <c r="ITR2" s="5"/>
      <c r="ITS2" s="5"/>
      <c r="ITT2" s="5"/>
      <c r="ITU2" s="5"/>
      <c r="ITV2" s="5"/>
      <c r="ITW2" s="5"/>
      <c r="ITX2" s="5"/>
      <c r="ITY2" s="5"/>
      <c r="ITZ2" s="5"/>
      <c r="IUA2" s="5"/>
      <c r="IUB2" s="5"/>
      <c r="IUC2" s="5"/>
      <c r="IUD2" s="5"/>
      <c r="IUE2" s="5"/>
      <c r="IUF2" s="5"/>
      <c r="IUG2" s="5"/>
      <c r="IUH2" s="5"/>
      <c r="IUI2" s="5"/>
      <c r="IUJ2" s="5"/>
      <c r="IUK2" s="5"/>
      <c r="IUL2" s="5"/>
      <c r="IUM2" s="5"/>
      <c r="IUN2" s="5"/>
      <c r="IUO2" s="5"/>
      <c r="IUP2" s="5"/>
      <c r="IUQ2" s="5"/>
      <c r="IUR2" s="5"/>
      <c r="IUS2" s="5"/>
      <c r="IUT2" s="5"/>
      <c r="IUU2" s="5"/>
      <c r="IUV2" s="5"/>
      <c r="IUW2" s="5"/>
      <c r="IUX2" s="5"/>
      <c r="IUY2" s="5"/>
      <c r="IUZ2" s="5"/>
      <c r="IVA2" s="5"/>
      <c r="IVB2" s="5"/>
      <c r="IVC2" s="5"/>
      <c r="IVD2" s="5"/>
      <c r="IVE2" s="5"/>
      <c r="IVF2" s="5"/>
      <c r="IVG2" s="5"/>
      <c r="IVH2" s="5"/>
      <c r="IVI2" s="5"/>
      <c r="IVJ2" s="5"/>
      <c r="IVK2" s="5"/>
      <c r="IVL2" s="5"/>
      <c r="IVM2" s="5"/>
      <c r="IVN2" s="5"/>
      <c r="IVO2" s="5"/>
      <c r="IVP2" s="5"/>
      <c r="IVQ2" s="5"/>
      <c r="IVR2" s="5"/>
      <c r="IVS2" s="5"/>
      <c r="IVT2" s="5"/>
      <c r="IVU2" s="5"/>
      <c r="IVV2" s="5"/>
      <c r="IVW2" s="5"/>
      <c r="IVX2" s="5"/>
      <c r="IVY2" s="5"/>
      <c r="IVZ2" s="5"/>
      <c r="IWA2" s="5"/>
      <c r="IWB2" s="5"/>
      <c r="IWC2" s="5"/>
      <c r="IWD2" s="5"/>
      <c r="IWE2" s="5"/>
      <c r="IWF2" s="5"/>
      <c r="IWG2" s="5"/>
      <c r="IWH2" s="5"/>
      <c r="IWI2" s="5"/>
      <c r="IWJ2" s="5"/>
      <c r="IWK2" s="5"/>
      <c r="IWL2" s="5"/>
      <c r="IWM2" s="5"/>
      <c r="IWN2" s="5"/>
      <c r="IWO2" s="5"/>
      <c r="IWP2" s="5"/>
      <c r="IWQ2" s="5"/>
      <c r="IWR2" s="5"/>
      <c r="IWS2" s="5"/>
      <c r="IWT2" s="5"/>
      <c r="IWU2" s="5"/>
      <c r="IWV2" s="5"/>
      <c r="IWW2" s="5"/>
      <c r="IWX2" s="5"/>
      <c r="IWY2" s="5"/>
      <c r="IWZ2" s="5"/>
      <c r="IXA2" s="5"/>
      <c r="IXB2" s="5"/>
      <c r="IXC2" s="5"/>
      <c r="IXD2" s="5"/>
      <c r="IXE2" s="5"/>
      <c r="IXF2" s="5"/>
      <c r="IXG2" s="5"/>
      <c r="IXH2" s="5"/>
      <c r="IXI2" s="5"/>
      <c r="IXJ2" s="5"/>
      <c r="IXK2" s="5"/>
      <c r="IXL2" s="5"/>
      <c r="IXM2" s="5"/>
      <c r="IXN2" s="5"/>
      <c r="IXO2" s="5"/>
      <c r="IXP2" s="5"/>
      <c r="IXQ2" s="5"/>
      <c r="IXR2" s="5"/>
      <c r="IXS2" s="5"/>
      <c r="IXT2" s="5"/>
      <c r="IXU2" s="5"/>
      <c r="IXV2" s="5"/>
      <c r="IXW2" s="5"/>
      <c r="IXX2" s="5"/>
      <c r="IXY2" s="5"/>
      <c r="IXZ2" s="5"/>
      <c r="IYA2" s="5"/>
      <c r="IYB2" s="5"/>
      <c r="IYC2" s="5"/>
      <c r="IYD2" s="5"/>
      <c r="IYE2" s="5"/>
      <c r="IYF2" s="5"/>
      <c r="IYG2" s="5"/>
      <c r="IYH2" s="5"/>
      <c r="IYI2" s="5"/>
      <c r="IYJ2" s="5"/>
      <c r="IYK2" s="5"/>
      <c r="IYL2" s="5"/>
      <c r="IYM2" s="5"/>
      <c r="IYN2" s="5"/>
      <c r="IYO2" s="5"/>
      <c r="IYP2" s="5"/>
      <c r="IYQ2" s="5"/>
      <c r="IYR2" s="5"/>
      <c r="IYS2" s="5"/>
      <c r="IYT2" s="5"/>
      <c r="IYU2" s="5"/>
      <c r="IYV2" s="5"/>
      <c r="IYW2" s="5"/>
      <c r="IYX2" s="5"/>
      <c r="IYY2" s="5"/>
      <c r="IYZ2" s="5"/>
      <c r="IZA2" s="5"/>
      <c r="IZB2" s="5"/>
      <c r="IZC2" s="5"/>
      <c r="IZD2" s="5"/>
      <c r="IZE2" s="5"/>
      <c r="IZF2" s="5"/>
      <c r="IZG2" s="5"/>
      <c r="IZH2" s="5"/>
      <c r="IZI2" s="5"/>
      <c r="IZJ2" s="5"/>
      <c r="IZK2" s="5"/>
      <c r="IZL2" s="5"/>
      <c r="IZM2" s="5"/>
      <c r="IZN2" s="5"/>
      <c r="IZO2" s="5"/>
      <c r="IZP2" s="5"/>
      <c r="IZQ2" s="5"/>
      <c r="IZR2" s="5"/>
      <c r="IZS2" s="5"/>
      <c r="IZT2" s="5"/>
      <c r="IZU2" s="5"/>
      <c r="IZV2" s="5"/>
      <c r="IZW2" s="5"/>
      <c r="IZX2" s="5"/>
      <c r="IZY2" s="5"/>
      <c r="IZZ2" s="5"/>
      <c r="JAA2" s="5"/>
      <c r="JAB2" s="5"/>
      <c r="JAC2" s="5"/>
      <c r="JAD2" s="5"/>
      <c r="JAE2" s="5"/>
      <c r="JAF2" s="5"/>
      <c r="JAG2" s="5"/>
      <c r="JAH2" s="5"/>
      <c r="JAI2" s="5"/>
      <c r="JAJ2" s="5"/>
      <c r="JAK2" s="5"/>
      <c r="JAL2" s="5"/>
      <c r="JAM2" s="5"/>
      <c r="JAN2" s="5"/>
      <c r="JAO2" s="5"/>
      <c r="JAP2" s="5"/>
      <c r="JAQ2" s="5"/>
      <c r="JAR2" s="5"/>
      <c r="JAS2" s="5"/>
      <c r="JAT2" s="5"/>
      <c r="JAU2" s="5"/>
      <c r="JAV2" s="5"/>
      <c r="JAW2" s="5"/>
      <c r="JAX2" s="5"/>
      <c r="JAY2" s="5"/>
      <c r="JAZ2" s="5"/>
      <c r="JBA2" s="5"/>
      <c r="JBB2" s="5"/>
      <c r="JBC2" s="5"/>
      <c r="JBD2" s="5"/>
      <c r="JBE2" s="5"/>
      <c r="JBF2" s="5"/>
      <c r="JBG2" s="5"/>
      <c r="JBH2" s="5"/>
      <c r="JBI2" s="5"/>
      <c r="JBJ2" s="5"/>
      <c r="JBK2" s="5"/>
      <c r="JBL2" s="5"/>
      <c r="JBM2" s="5"/>
      <c r="JBN2" s="5"/>
      <c r="JBO2" s="5"/>
      <c r="JBP2" s="5"/>
      <c r="JBQ2" s="5"/>
      <c r="JBR2" s="5"/>
      <c r="JBS2" s="5"/>
      <c r="JBT2" s="5"/>
      <c r="JBU2" s="5"/>
      <c r="JBV2" s="5"/>
      <c r="JBW2" s="5"/>
      <c r="JBX2" s="5"/>
      <c r="JBY2" s="5"/>
      <c r="JBZ2" s="5"/>
      <c r="JCA2" s="5"/>
      <c r="JCB2" s="5"/>
      <c r="JCC2" s="5"/>
      <c r="JCD2" s="5"/>
      <c r="JCE2" s="5"/>
      <c r="JCF2" s="5"/>
      <c r="JCG2" s="5"/>
      <c r="JCH2" s="5"/>
      <c r="JCI2" s="5"/>
      <c r="JCJ2" s="5"/>
      <c r="JCK2" s="5"/>
      <c r="JCL2" s="5"/>
      <c r="JCM2" s="5"/>
      <c r="JCN2" s="5"/>
      <c r="JCO2" s="5"/>
      <c r="JCP2" s="5"/>
      <c r="JCQ2" s="5"/>
      <c r="JCR2" s="5"/>
      <c r="JCS2" s="5"/>
      <c r="JCT2" s="5"/>
      <c r="JCU2" s="5"/>
      <c r="JCV2" s="5"/>
      <c r="JCW2" s="5"/>
      <c r="JCX2" s="5"/>
      <c r="JCY2" s="5"/>
      <c r="JCZ2" s="5"/>
      <c r="JDA2" s="5"/>
      <c r="JDB2" s="5"/>
      <c r="JDC2" s="5"/>
      <c r="JDD2" s="5"/>
      <c r="JDE2" s="5"/>
      <c r="JDF2" s="5"/>
      <c r="JDG2" s="5"/>
      <c r="JDH2" s="5"/>
      <c r="JDI2" s="5"/>
      <c r="JDJ2" s="5"/>
      <c r="JDK2" s="5"/>
      <c r="JDL2" s="5"/>
      <c r="JDM2" s="5"/>
      <c r="JDN2" s="5"/>
      <c r="JDO2" s="5"/>
      <c r="JDP2" s="5"/>
      <c r="JDQ2" s="5"/>
      <c r="JDR2" s="5"/>
      <c r="JDS2" s="5"/>
      <c r="JDT2" s="5"/>
      <c r="JDU2" s="5"/>
      <c r="JDV2" s="5"/>
      <c r="JDW2" s="5"/>
      <c r="JDX2" s="5"/>
      <c r="JDY2" s="5"/>
      <c r="JDZ2" s="5"/>
      <c r="JEA2" s="5"/>
      <c r="JEB2" s="5"/>
      <c r="JEC2" s="5"/>
      <c r="JED2" s="5"/>
      <c r="JEE2" s="5"/>
      <c r="JEF2" s="5"/>
      <c r="JEG2" s="5"/>
      <c r="JEH2" s="5"/>
      <c r="JEI2" s="5"/>
      <c r="JEJ2" s="5"/>
      <c r="JEK2" s="5"/>
      <c r="JEL2" s="5"/>
      <c r="JEM2" s="5"/>
      <c r="JEN2" s="5"/>
      <c r="JEO2" s="5"/>
      <c r="JEP2" s="5"/>
      <c r="JEQ2" s="5"/>
      <c r="JER2" s="5"/>
      <c r="JES2" s="5"/>
      <c r="JET2" s="5"/>
      <c r="JEU2" s="5"/>
      <c r="JEV2" s="5"/>
      <c r="JEW2" s="5"/>
      <c r="JEX2" s="5"/>
      <c r="JEY2" s="5"/>
      <c r="JEZ2" s="5"/>
      <c r="JFA2" s="5"/>
      <c r="JFB2" s="5"/>
      <c r="JFC2" s="5"/>
      <c r="JFD2" s="5"/>
      <c r="JFE2" s="5"/>
      <c r="JFF2" s="5"/>
      <c r="JFG2" s="5"/>
      <c r="JFH2" s="5"/>
      <c r="JFI2" s="5"/>
      <c r="JFJ2" s="5"/>
      <c r="JFK2" s="5"/>
      <c r="JFL2" s="5"/>
      <c r="JFM2" s="5"/>
      <c r="JFN2" s="5"/>
      <c r="JFO2" s="5"/>
      <c r="JFP2" s="5"/>
      <c r="JFQ2" s="5"/>
      <c r="JFR2" s="5"/>
      <c r="JFS2" s="5"/>
      <c r="JFT2" s="5"/>
      <c r="JFU2" s="5"/>
      <c r="JFV2" s="5"/>
      <c r="JFW2" s="5"/>
      <c r="JFX2" s="5"/>
      <c r="JFY2" s="5"/>
      <c r="JFZ2" s="5"/>
      <c r="JGA2" s="5"/>
      <c r="JGB2" s="5"/>
      <c r="JGC2" s="5"/>
      <c r="JGD2" s="5"/>
      <c r="JGE2" s="5"/>
      <c r="JGF2" s="5"/>
      <c r="JGG2" s="5"/>
      <c r="JGH2" s="5"/>
      <c r="JGI2" s="5"/>
      <c r="JGJ2" s="5"/>
      <c r="JGK2" s="5"/>
      <c r="JGL2" s="5"/>
      <c r="JGM2" s="5"/>
      <c r="JGN2" s="5"/>
      <c r="JGO2" s="5"/>
      <c r="JGP2" s="5"/>
      <c r="JGQ2" s="5"/>
      <c r="JGR2" s="5"/>
      <c r="JGS2" s="5"/>
      <c r="JGT2" s="5"/>
      <c r="JGU2" s="5"/>
      <c r="JGV2" s="5"/>
      <c r="JGW2" s="5"/>
      <c r="JGX2" s="5"/>
      <c r="JGY2" s="5"/>
      <c r="JGZ2" s="5"/>
      <c r="JHA2" s="5"/>
      <c r="JHB2" s="5"/>
      <c r="JHC2" s="5"/>
      <c r="JHD2" s="5"/>
      <c r="JHE2" s="5"/>
      <c r="JHF2" s="5"/>
      <c r="JHG2" s="5"/>
      <c r="JHH2" s="5"/>
      <c r="JHI2" s="5"/>
      <c r="JHJ2" s="5"/>
      <c r="JHK2" s="5"/>
      <c r="JHL2" s="5"/>
      <c r="JHM2" s="5"/>
      <c r="JHN2" s="5"/>
      <c r="JHO2" s="5"/>
      <c r="JHP2" s="5"/>
      <c r="JHQ2" s="5"/>
      <c r="JHR2" s="5"/>
      <c r="JHS2" s="5"/>
      <c r="JHT2" s="5"/>
      <c r="JHU2" s="5"/>
      <c r="JHV2" s="5"/>
      <c r="JHW2" s="5"/>
      <c r="JHX2" s="5"/>
      <c r="JHY2" s="5"/>
      <c r="JHZ2" s="5"/>
      <c r="JIA2" s="5"/>
      <c r="JIB2" s="5"/>
      <c r="JIC2" s="5"/>
      <c r="JID2" s="5"/>
      <c r="JIE2" s="5"/>
      <c r="JIF2" s="5"/>
      <c r="JIG2" s="5"/>
      <c r="JIH2" s="5"/>
      <c r="JII2" s="5"/>
      <c r="JIJ2" s="5"/>
      <c r="JIK2" s="5"/>
      <c r="JIL2" s="5"/>
      <c r="JIM2" s="5"/>
      <c r="JIN2" s="5"/>
      <c r="JIO2" s="5"/>
      <c r="JIP2" s="5"/>
      <c r="JIQ2" s="5"/>
      <c r="JIR2" s="5"/>
      <c r="JIS2" s="5"/>
      <c r="JIT2" s="5"/>
      <c r="JIU2" s="5"/>
      <c r="JIV2" s="5"/>
      <c r="JIW2" s="5"/>
      <c r="JIX2" s="5"/>
      <c r="JIY2" s="5"/>
      <c r="JIZ2" s="5"/>
      <c r="JJA2" s="5"/>
      <c r="JJB2" s="5"/>
      <c r="JJC2" s="5"/>
      <c r="JJD2" s="5"/>
      <c r="JJE2" s="5"/>
      <c r="JJF2" s="5"/>
      <c r="JJG2" s="5"/>
      <c r="JJH2" s="5"/>
      <c r="JJI2" s="5"/>
      <c r="JJJ2" s="5"/>
      <c r="JJK2" s="5"/>
      <c r="JJL2" s="5"/>
      <c r="JJM2" s="5"/>
      <c r="JJN2" s="5"/>
      <c r="JJO2" s="5"/>
      <c r="JJP2" s="5"/>
      <c r="JJQ2" s="5"/>
      <c r="JJR2" s="5"/>
      <c r="JJS2" s="5"/>
      <c r="JJT2" s="5"/>
      <c r="JJU2" s="5"/>
      <c r="JJV2" s="5"/>
      <c r="JJW2" s="5"/>
      <c r="JJX2" s="5"/>
      <c r="JJY2" s="5"/>
      <c r="JJZ2" s="5"/>
      <c r="JKA2" s="5"/>
      <c r="JKB2" s="5"/>
      <c r="JKC2" s="5"/>
      <c r="JKD2" s="5"/>
      <c r="JKE2" s="5"/>
      <c r="JKF2" s="5"/>
      <c r="JKG2" s="5"/>
      <c r="JKH2" s="5"/>
      <c r="JKI2" s="5"/>
      <c r="JKJ2" s="5"/>
      <c r="JKK2" s="5"/>
      <c r="JKL2" s="5"/>
      <c r="JKM2" s="5"/>
      <c r="JKN2" s="5"/>
      <c r="JKO2" s="5"/>
      <c r="JKP2" s="5"/>
      <c r="JKQ2" s="5"/>
      <c r="JKR2" s="5"/>
      <c r="JKS2" s="5"/>
      <c r="JKT2" s="5"/>
      <c r="JKU2" s="5"/>
      <c r="JKV2" s="5"/>
      <c r="JKW2" s="5"/>
      <c r="JKX2" s="5"/>
      <c r="JKY2" s="5"/>
      <c r="JKZ2" s="5"/>
      <c r="JLA2" s="5"/>
      <c r="JLB2" s="5"/>
      <c r="JLC2" s="5"/>
      <c r="JLD2" s="5"/>
      <c r="JLE2" s="5"/>
      <c r="JLF2" s="5"/>
      <c r="JLG2" s="5"/>
      <c r="JLH2" s="5"/>
      <c r="JLI2" s="5"/>
      <c r="JLJ2" s="5"/>
      <c r="JLK2" s="5"/>
      <c r="JLL2" s="5"/>
      <c r="JLM2" s="5"/>
      <c r="JLN2" s="5"/>
      <c r="JLO2" s="5"/>
      <c r="JLP2" s="5"/>
      <c r="JLQ2" s="5"/>
      <c r="JLR2" s="5"/>
      <c r="JLS2" s="5"/>
      <c r="JLT2" s="5"/>
      <c r="JLU2" s="5"/>
      <c r="JLV2" s="5"/>
      <c r="JLW2" s="5"/>
      <c r="JLX2" s="5"/>
      <c r="JLY2" s="5"/>
      <c r="JLZ2" s="5"/>
      <c r="JMA2" s="5"/>
      <c r="JMB2" s="5"/>
      <c r="JMC2" s="5"/>
      <c r="JMD2" s="5"/>
      <c r="JME2" s="5"/>
      <c r="JMF2" s="5"/>
      <c r="JMG2" s="5"/>
      <c r="JMH2" s="5"/>
      <c r="JMI2" s="5"/>
      <c r="JMJ2" s="5"/>
      <c r="JMK2" s="5"/>
      <c r="JML2" s="5"/>
      <c r="JMM2" s="5"/>
      <c r="JMN2" s="5"/>
      <c r="JMO2" s="5"/>
      <c r="JMP2" s="5"/>
      <c r="JMQ2" s="5"/>
      <c r="JMR2" s="5"/>
      <c r="JMS2" s="5"/>
      <c r="JMT2" s="5"/>
      <c r="JMU2" s="5"/>
      <c r="JMV2" s="5"/>
      <c r="JMW2" s="5"/>
      <c r="JMX2" s="5"/>
      <c r="JMY2" s="5"/>
      <c r="JMZ2" s="5"/>
      <c r="JNA2" s="5"/>
      <c r="JNB2" s="5"/>
      <c r="JNC2" s="5"/>
      <c r="JND2" s="5"/>
      <c r="JNE2" s="5"/>
      <c r="JNF2" s="5"/>
      <c r="JNG2" s="5"/>
      <c r="JNH2" s="5"/>
      <c r="JNI2" s="5"/>
      <c r="JNJ2" s="5"/>
      <c r="JNK2" s="5"/>
      <c r="JNL2" s="5"/>
      <c r="JNM2" s="5"/>
      <c r="JNN2" s="5"/>
      <c r="JNO2" s="5"/>
      <c r="JNP2" s="5"/>
      <c r="JNQ2" s="5"/>
      <c r="JNR2" s="5"/>
      <c r="JNS2" s="5"/>
      <c r="JNT2" s="5"/>
      <c r="JNU2" s="5"/>
      <c r="JNV2" s="5"/>
      <c r="JNW2" s="5"/>
      <c r="JNX2" s="5"/>
      <c r="JNY2" s="5"/>
      <c r="JNZ2" s="5"/>
      <c r="JOA2" s="5"/>
      <c r="JOB2" s="5"/>
      <c r="JOC2" s="5"/>
      <c r="JOD2" s="5"/>
      <c r="JOE2" s="5"/>
      <c r="JOF2" s="5"/>
      <c r="JOG2" s="5"/>
      <c r="JOH2" s="5"/>
      <c r="JOI2" s="5"/>
      <c r="JOJ2" s="5"/>
      <c r="JOK2" s="5"/>
      <c r="JOL2" s="5"/>
      <c r="JOM2" s="5"/>
      <c r="JON2" s="5"/>
      <c r="JOO2" s="5"/>
      <c r="JOP2" s="5"/>
      <c r="JOQ2" s="5"/>
      <c r="JOR2" s="5"/>
      <c r="JOS2" s="5"/>
      <c r="JOT2" s="5"/>
      <c r="JOU2" s="5"/>
      <c r="JOV2" s="5"/>
      <c r="JOW2" s="5"/>
      <c r="JOX2" s="5"/>
      <c r="JOY2" s="5"/>
      <c r="JOZ2" s="5"/>
      <c r="JPA2" s="5"/>
      <c r="JPB2" s="5"/>
      <c r="JPC2" s="5"/>
      <c r="JPD2" s="5"/>
      <c r="JPE2" s="5"/>
      <c r="JPF2" s="5"/>
      <c r="JPG2" s="5"/>
      <c r="JPH2" s="5"/>
      <c r="JPI2" s="5"/>
      <c r="JPJ2" s="5"/>
      <c r="JPK2" s="5"/>
      <c r="JPL2" s="5"/>
      <c r="JPM2" s="5"/>
      <c r="JPN2" s="5"/>
      <c r="JPO2" s="5"/>
      <c r="JPP2" s="5"/>
      <c r="JPQ2" s="5"/>
      <c r="JPR2" s="5"/>
      <c r="JPS2" s="5"/>
      <c r="JPT2" s="5"/>
      <c r="JPU2" s="5"/>
      <c r="JPV2" s="5"/>
      <c r="JPW2" s="5"/>
      <c r="JPX2" s="5"/>
      <c r="JPY2" s="5"/>
      <c r="JPZ2" s="5"/>
      <c r="JQA2" s="5"/>
      <c r="JQB2" s="5"/>
      <c r="JQC2" s="5"/>
      <c r="JQD2" s="5"/>
      <c r="JQE2" s="5"/>
      <c r="JQF2" s="5"/>
      <c r="JQG2" s="5"/>
      <c r="JQH2" s="5"/>
      <c r="JQI2" s="5"/>
      <c r="JQJ2" s="5"/>
      <c r="JQK2" s="5"/>
      <c r="JQL2" s="5"/>
      <c r="JQM2" s="5"/>
      <c r="JQN2" s="5"/>
      <c r="JQO2" s="5"/>
      <c r="JQP2" s="5"/>
      <c r="JQQ2" s="5"/>
      <c r="JQR2" s="5"/>
      <c r="JQS2" s="5"/>
      <c r="JQT2" s="5"/>
      <c r="JQU2" s="5"/>
      <c r="JQV2" s="5"/>
      <c r="JQW2" s="5"/>
      <c r="JQX2" s="5"/>
      <c r="JQY2" s="5"/>
      <c r="JQZ2" s="5"/>
      <c r="JRA2" s="5"/>
      <c r="JRB2" s="5"/>
      <c r="JRC2" s="5"/>
      <c r="JRD2" s="5"/>
      <c r="JRE2" s="5"/>
      <c r="JRF2" s="5"/>
      <c r="JRG2" s="5"/>
      <c r="JRH2" s="5"/>
      <c r="JRI2" s="5"/>
      <c r="JRJ2" s="5"/>
      <c r="JRK2" s="5"/>
      <c r="JRL2" s="5"/>
      <c r="JRM2" s="5"/>
      <c r="JRN2" s="5"/>
      <c r="JRO2" s="5"/>
      <c r="JRP2" s="5"/>
      <c r="JRQ2" s="5"/>
      <c r="JRR2" s="5"/>
      <c r="JRS2" s="5"/>
      <c r="JRT2" s="5"/>
      <c r="JRU2" s="5"/>
      <c r="JRV2" s="5"/>
      <c r="JRW2" s="5"/>
      <c r="JRX2" s="5"/>
      <c r="JRY2" s="5"/>
      <c r="JRZ2" s="5"/>
      <c r="JSA2" s="5"/>
      <c r="JSB2" s="5"/>
      <c r="JSC2" s="5"/>
      <c r="JSD2" s="5"/>
      <c r="JSE2" s="5"/>
      <c r="JSF2" s="5"/>
      <c r="JSG2" s="5"/>
      <c r="JSH2" s="5"/>
      <c r="JSI2" s="5"/>
      <c r="JSJ2" s="5"/>
      <c r="JSK2" s="5"/>
      <c r="JSL2" s="5"/>
      <c r="JSM2" s="5"/>
      <c r="JSN2" s="5"/>
      <c r="JSO2" s="5"/>
      <c r="JSP2" s="5"/>
      <c r="JSQ2" s="5"/>
      <c r="JSR2" s="5"/>
      <c r="JSS2" s="5"/>
      <c r="JST2" s="5"/>
      <c r="JSU2" s="5"/>
      <c r="JSV2" s="5"/>
      <c r="JSW2" s="5"/>
      <c r="JSX2" s="5"/>
      <c r="JSY2" s="5"/>
      <c r="JSZ2" s="5"/>
      <c r="JTA2" s="5"/>
      <c r="JTB2" s="5"/>
      <c r="JTC2" s="5"/>
      <c r="JTD2" s="5"/>
      <c r="JTE2" s="5"/>
      <c r="JTF2" s="5"/>
      <c r="JTG2" s="5"/>
      <c r="JTH2" s="5"/>
      <c r="JTI2" s="5"/>
      <c r="JTJ2" s="5"/>
      <c r="JTK2" s="5"/>
      <c r="JTL2" s="5"/>
      <c r="JTM2" s="5"/>
      <c r="JTN2" s="5"/>
      <c r="JTO2" s="5"/>
      <c r="JTP2" s="5"/>
      <c r="JTQ2" s="5"/>
      <c r="JTR2" s="5"/>
      <c r="JTS2" s="5"/>
      <c r="JTT2" s="5"/>
      <c r="JTU2" s="5"/>
      <c r="JTV2" s="5"/>
      <c r="JTW2" s="5"/>
      <c r="JTX2" s="5"/>
      <c r="JTY2" s="5"/>
      <c r="JTZ2" s="5"/>
      <c r="JUA2" s="5"/>
      <c r="JUB2" s="5"/>
      <c r="JUC2" s="5"/>
      <c r="JUD2" s="5"/>
      <c r="JUE2" s="5"/>
      <c r="JUF2" s="5"/>
      <c r="JUG2" s="5"/>
      <c r="JUH2" s="5"/>
      <c r="JUI2" s="5"/>
      <c r="JUJ2" s="5"/>
      <c r="JUK2" s="5"/>
      <c r="JUL2" s="5"/>
      <c r="JUM2" s="5"/>
      <c r="JUN2" s="5"/>
      <c r="JUO2" s="5"/>
      <c r="JUP2" s="5"/>
      <c r="JUQ2" s="5"/>
      <c r="JUR2" s="5"/>
      <c r="JUS2" s="5"/>
      <c r="JUT2" s="5"/>
      <c r="JUU2" s="5"/>
      <c r="JUV2" s="5"/>
      <c r="JUW2" s="5"/>
      <c r="JUX2" s="5"/>
      <c r="JUY2" s="5"/>
      <c r="JUZ2" s="5"/>
      <c r="JVA2" s="5"/>
      <c r="JVB2" s="5"/>
      <c r="JVC2" s="5"/>
      <c r="JVD2" s="5"/>
      <c r="JVE2" s="5"/>
      <c r="JVF2" s="5"/>
      <c r="JVG2" s="5"/>
      <c r="JVH2" s="5"/>
      <c r="JVI2" s="5"/>
      <c r="JVJ2" s="5"/>
      <c r="JVK2" s="5"/>
      <c r="JVL2" s="5"/>
      <c r="JVM2" s="5"/>
      <c r="JVN2" s="5"/>
      <c r="JVO2" s="5"/>
      <c r="JVP2" s="5"/>
      <c r="JVQ2" s="5"/>
      <c r="JVR2" s="5"/>
      <c r="JVS2" s="5"/>
      <c r="JVT2" s="5"/>
      <c r="JVU2" s="5"/>
      <c r="JVV2" s="5"/>
      <c r="JVW2" s="5"/>
      <c r="JVX2" s="5"/>
      <c r="JVY2" s="5"/>
      <c r="JVZ2" s="5"/>
      <c r="JWA2" s="5"/>
      <c r="JWB2" s="5"/>
      <c r="JWC2" s="5"/>
      <c r="JWD2" s="5"/>
      <c r="JWE2" s="5"/>
      <c r="JWF2" s="5"/>
      <c r="JWG2" s="5"/>
      <c r="JWH2" s="5"/>
      <c r="JWI2" s="5"/>
      <c r="JWJ2" s="5"/>
      <c r="JWK2" s="5"/>
      <c r="JWL2" s="5"/>
      <c r="JWM2" s="5"/>
      <c r="JWN2" s="5"/>
      <c r="JWO2" s="5"/>
      <c r="JWP2" s="5"/>
      <c r="JWQ2" s="5"/>
      <c r="JWR2" s="5"/>
      <c r="JWS2" s="5"/>
      <c r="JWT2" s="5"/>
      <c r="JWU2" s="5"/>
      <c r="JWV2" s="5"/>
      <c r="JWW2" s="5"/>
      <c r="JWX2" s="5"/>
      <c r="JWY2" s="5"/>
      <c r="JWZ2" s="5"/>
      <c r="JXA2" s="5"/>
      <c r="JXB2" s="5"/>
      <c r="JXC2" s="5"/>
      <c r="JXD2" s="5"/>
      <c r="JXE2" s="5"/>
      <c r="JXF2" s="5"/>
      <c r="JXG2" s="5"/>
      <c r="JXH2" s="5"/>
      <c r="JXI2" s="5"/>
      <c r="JXJ2" s="5"/>
      <c r="JXK2" s="5"/>
      <c r="JXL2" s="5"/>
      <c r="JXM2" s="5"/>
      <c r="JXN2" s="5"/>
      <c r="JXO2" s="5"/>
      <c r="JXP2" s="5"/>
      <c r="JXQ2" s="5"/>
      <c r="JXR2" s="5"/>
      <c r="JXS2" s="5"/>
      <c r="JXT2" s="5"/>
      <c r="JXU2" s="5"/>
      <c r="JXV2" s="5"/>
      <c r="JXW2" s="5"/>
      <c r="JXX2" s="5"/>
      <c r="JXY2" s="5"/>
      <c r="JXZ2" s="5"/>
      <c r="JYA2" s="5"/>
      <c r="JYB2" s="5"/>
      <c r="JYC2" s="5"/>
      <c r="JYD2" s="5"/>
      <c r="JYE2" s="5"/>
      <c r="JYF2" s="5"/>
      <c r="JYG2" s="5"/>
      <c r="JYH2" s="5"/>
      <c r="JYI2" s="5"/>
      <c r="JYJ2" s="5"/>
      <c r="JYK2" s="5"/>
      <c r="JYL2" s="5"/>
      <c r="JYM2" s="5"/>
      <c r="JYN2" s="5"/>
      <c r="JYO2" s="5"/>
      <c r="JYP2" s="5"/>
      <c r="JYQ2" s="5"/>
      <c r="JYR2" s="5"/>
      <c r="JYS2" s="5"/>
      <c r="JYT2" s="5"/>
      <c r="JYU2" s="5"/>
      <c r="JYV2" s="5"/>
      <c r="JYW2" s="5"/>
      <c r="JYX2" s="5"/>
      <c r="JYY2" s="5"/>
      <c r="JYZ2" s="5"/>
      <c r="JZA2" s="5"/>
      <c r="JZB2" s="5"/>
      <c r="JZC2" s="5"/>
      <c r="JZD2" s="5"/>
      <c r="JZE2" s="5"/>
      <c r="JZF2" s="5"/>
      <c r="JZG2" s="5"/>
      <c r="JZH2" s="5"/>
      <c r="JZI2" s="5"/>
      <c r="JZJ2" s="5"/>
      <c r="JZK2" s="5"/>
      <c r="JZL2" s="5"/>
      <c r="JZM2" s="5"/>
      <c r="JZN2" s="5"/>
      <c r="JZO2" s="5"/>
      <c r="JZP2" s="5"/>
      <c r="JZQ2" s="5"/>
      <c r="JZR2" s="5"/>
      <c r="JZS2" s="5"/>
      <c r="JZT2" s="5"/>
      <c r="JZU2" s="5"/>
      <c r="JZV2" s="5"/>
      <c r="JZW2" s="5"/>
      <c r="JZX2" s="5"/>
      <c r="JZY2" s="5"/>
      <c r="JZZ2" s="5"/>
      <c r="KAA2" s="5"/>
      <c r="KAB2" s="5"/>
      <c r="KAC2" s="5"/>
      <c r="KAD2" s="5"/>
      <c r="KAE2" s="5"/>
      <c r="KAF2" s="5"/>
      <c r="KAG2" s="5"/>
      <c r="KAH2" s="5"/>
      <c r="KAI2" s="5"/>
      <c r="KAJ2" s="5"/>
      <c r="KAK2" s="5"/>
      <c r="KAL2" s="5"/>
      <c r="KAM2" s="5"/>
      <c r="KAN2" s="5"/>
      <c r="KAO2" s="5"/>
      <c r="KAP2" s="5"/>
      <c r="KAQ2" s="5"/>
      <c r="KAR2" s="5"/>
      <c r="KAS2" s="5"/>
      <c r="KAT2" s="5"/>
      <c r="KAU2" s="5"/>
      <c r="KAV2" s="5"/>
      <c r="KAW2" s="5"/>
      <c r="KAX2" s="5"/>
      <c r="KAY2" s="5"/>
      <c r="KAZ2" s="5"/>
      <c r="KBA2" s="5"/>
      <c r="KBB2" s="5"/>
      <c r="KBC2" s="5"/>
      <c r="KBD2" s="5"/>
      <c r="KBE2" s="5"/>
      <c r="KBF2" s="5"/>
      <c r="KBG2" s="5"/>
      <c r="KBH2" s="5"/>
      <c r="KBI2" s="5"/>
      <c r="KBJ2" s="5"/>
      <c r="KBK2" s="5"/>
      <c r="KBL2" s="5"/>
      <c r="KBM2" s="5"/>
      <c r="KBN2" s="5"/>
      <c r="KBO2" s="5"/>
      <c r="KBP2" s="5"/>
      <c r="KBQ2" s="5"/>
      <c r="KBR2" s="5"/>
      <c r="KBS2" s="5"/>
      <c r="KBT2" s="5"/>
      <c r="KBU2" s="5"/>
      <c r="KBV2" s="5"/>
      <c r="KBW2" s="5"/>
      <c r="KBX2" s="5"/>
      <c r="KBY2" s="5"/>
      <c r="KBZ2" s="5"/>
      <c r="KCA2" s="5"/>
      <c r="KCB2" s="5"/>
      <c r="KCC2" s="5"/>
      <c r="KCD2" s="5"/>
      <c r="KCE2" s="5"/>
      <c r="KCF2" s="5"/>
      <c r="KCG2" s="5"/>
      <c r="KCH2" s="5"/>
      <c r="KCI2" s="5"/>
      <c r="KCJ2" s="5"/>
      <c r="KCK2" s="5"/>
      <c r="KCL2" s="5"/>
      <c r="KCM2" s="5"/>
      <c r="KCN2" s="5"/>
      <c r="KCO2" s="5"/>
      <c r="KCP2" s="5"/>
      <c r="KCQ2" s="5"/>
      <c r="KCR2" s="5"/>
      <c r="KCS2" s="5"/>
      <c r="KCT2" s="5"/>
      <c r="KCU2" s="5"/>
      <c r="KCV2" s="5"/>
      <c r="KCW2" s="5"/>
      <c r="KCX2" s="5"/>
      <c r="KCY2" s="5"/>
      <c r="KCZ2" s="5"/>
      <c r="KDA2" s="5"/>
      <c r="KDB2" s="5"/>
      <c r="KDC2" s="5"/>
      <c r="KDD2" s="5"/>
      <c r="KDE2" s="5"/>
      <c r="KDF2" s="5"/>
      <c r="KDG2" s="5"/>
      <c r="KDH2" s="5"/>
      <c r="KDI2" s="5"/>
      <c r="KDJ2" s="5"/>
      <c r="KDK2" s="5"/>
      <c r="KDL2" s="5"/>
      <c r="KDM2" s="5"/>
      <c r="KDN2" s="5"/>
      <c r="KDO2" s="5"/>
      <c r="KDP2" s="5"/>
      <c r="KDQ2" s="5"/>
      <c r="KDR2" s="5"/>
      <c r="KDS2" s="5"/>
      <c r="KDT2" s="5"/>
      <c r="KDU2" s="5"/>
      <c r="KDV2" s="5"/>
      <c r="KDW2" s="5"/>
      <c r="KDX2" s="5"/>
      <c r="KDY2" s="5"/>
      <c r="KDZ2" s="5"/>
      <c r="KEA2" s="5"/>
      <c r="KEB2" s="5"/>
      <c r="KEC2" s="5"/>
      <c r="KED2" s="5"/>
      <c r="KEE2" s="5"/>
      <c r="KEF2" s="5"/>
      <c r="KEG2" s="5"/>
      <c r="KEH2" s="5"/>
      <c r="KEI2" s="5"/>
      <c r="KEJ2" s="5"/>
      <c r="KEK2" s="5"/>
      <c r="KEL2" s="5"/>
      <c r="KEM2" s="5"/>
      <c r="KEN2" s="5"/>
      <c r="KEO2" s="5"/>
      <c r="KEP2" s="5"/>
      <c r="KEQ2" s="5"/>
      <c r="KER2" s="5"/>
      <c r="KES2" s="5"/>
      <c r="KET2" s="5"/>
      <c r="KEU2" s="5"/>
      <c r="KEV2" s="5"/>
      <c r="KEW2" s="5"/>
      <c r="KEX2" s="5"/>
      <c r="KEY2" s="5"/>
      <c r="KEZ2" s="5"/>
      <c r="KFA2" s="5"/>
      <c r="KFB2" s="5"/>
      <c r="KFC2" s="5"/>
      <c r="KFD2" s="5"/>
      <c r="KFE2" s="5"/>
      <c r="KFF2" s="5"/>
      <c r="KFG2" s="5"/>
      <c r="KFH2" s="5"/>
      <c r="KFI2" s="5"/>
      <c r="KFJ2" s="5"/>
      <c r="KFK2" s="5"/>
      <c r="KFL2" s="5"/>
      <c r="KFM2" s="5"/>
      <c r="KFN2" s="5"/>
      <c r="KFO2" s="5"/>
      <c r="KFP2" s="5"/>
      <c r="KFQ2" s="5"/>
      <c r="KFR2" s="5"/>
      <c r="KFS2" s="5"/>
      <c r="KFT2" s="5"/>
      <c r="KFU2" s="5"/>
      <c r="KFV2" s="5"/>
      <c r="KFW2" s="5"/>
      <c r="KFX2" s="5"/>
      <c r="KFY2" s="5"/>
      <c r="KFZ2" s="5"/>
      <c r="KGA2" s="5"/>
      <c r="KGB2" s="5"/>
      <c r="KGC2" s="5"/>
      <c r="KGD2" s="5"/>
      <c r="KGE2" s="5"/>
      <c r="KGF2" s="5"/>
      <c r="KGG2" s="5"/>
      <c r="KGH2" s="5"/>
      <c r="KGI2" s="5"/>
      <c r="KGJ2" s="5"/>
      <c r="KGK2" s="5"/>
      <c r="KGL2" s="5"/>
      <c r="KGM2" s="5"/>
      <c r="KGN2" s="5"/>
      <c r="KGO2" s="5"/>
      <c r="KGP2" s="5"/>
      <c r="KGQ2" s="5"/>
      <c r="KGR2" s="5"/>
      <c r="KGS2" s="5"/>
      <c r="KGT2" s="5"/>
      <c r="KGU2" s="5"/>
      <c r="KGV2" s="5"/>
      <c r="KGW2" s="5"/>
      <c r="KGX2" s="5"/>
      <c r="KGY2" s="5"/>
      <c r="KGZ2" s="5"/>
      <c r="KHA2" s="5"/>
      <c r="KHB2" s="5"/>
      <c r="KHC2" s="5"/>
      <c r="KHD2" s="5"/>
      <c r="KHE2" s="5"/>
      <c r="KHF2" s="5"/>
      <c r="KHG2" s="5"/>
      <c r="KHH2" s="5"/>
      <c r="KHI2" s="5"/>
      <c r="KHJ2" s="5"/>
      <c r="KHK2" s="5"/>
      <c r="KHL2" s="5"/>
      <c r="KHM2" s="5"/>
      <c r="KHN2" s="5"/>
      <c r="KHO2" s="5"/>
      <c r="KHP2" s="5"/>
      <c r="KHQ2" s="5"/>
      <c r="KHR2" s="5"/>
      <c r="KHS2" s="5"/>
      <c r="KHT2" s="5"/>
      <c r="KHU2" s="5"/>
      <c r="KHV2" s="5"/>
      <c r="KHW2" s="5"/>
      <c r="KHX2" s="5"/>
      <c r="KHY2" s="5"/>
      <c r="KHZ2" s="5"/>
      <c r="KIA2" s="5"/>
      <c r="KIB2" s="5"/>
      <c r="KIC2" s="5"/>
      <c r="KID2" s="5"/>
      <c r="KIE2" s="5"/>
      <c r="KIF2" s="5"/>
      <c r="KIG2" s="5"/>
      <c r="KIH2" s="5"/>
      <c r="KII2" s="5"/>
      <c r="KIJ2" s="5"/>
      <c r="KIK2" s="5"/>
      <c r="KIL2" s="5"/>
      <c r="KIM2" s="5"/>
      <c r="KIN2" s="5"/>
      <c r="KIO2" s="5"/>
      <c r="KIP2" s="5"/>
      <c r="KIQ2" s="5"/>
      <c r="KIR2" s="5"/>
      <c r="KIS2" s="5"/>
      <c r="KIT2" s="5"/>
      <c r="KIU2" s="5"/>
      <c r="KIV2" s="5"/>
      <c r="KIW2" s="5"/>
      <c r="KIX2" s="5"/>
      <c r="KIY2" s="5"/>
      <c r="KIZ2" s="5"/>
      <c r="KJA2" s="5"/>
      <c r="KJB2" s="5"/>
      <c r="KJC2" s="5"/>
      <c r="KJD2" s="5"/>
      <c r="KJE2" s="5"/>
      <c r="KJF2" s="5"/>
      <c r="KJG2" s="5"/>
      <c r="KJH2" s="5"/>
      <c r="KJI2" s="5"/>
      <c r="KJJ2" s="5"/>
      <c r="KJK2" s="5"/>
      <c r="KJL2" s="5"/>
      <c r="KJM2" s="5"/>
      <c r="KJN2" s="5"/>
      <c r="KJO2" s="5"/>
      <c r="KJP2" s="5"/>
      <c r="KJQ2" s="5"/>
      <c r="KJR2" s="5"/>
      <c r="KJS2" s="5"/>
      <c r="KJT2" s="5"/>
      <c r="KJU2" s="5"/>
      <c r="KJV2" s="5"/>
      <c r="KJW2" s="5"/>
      <c r="KJX2" s="5"/>
      <c r="KJY2" s="5"/>
      <c r="KJZ2" s="5"/>
      <c r="KKA2" s="5"/>
      <c r="KKB2" s="5"/>
      <c r="KKC2" s="5"/>
      <c r="KKD2" s="5"/>
      <c r="KKE2" s="5"/>
      <c r="KKF2" s="5"/>
      <c r="KKG2" s="5"/>
      <c r="KKH2" s="5"/>
      <c r="KKI2" s="5"/>
      <c r="KKJ2" s="5"/>
      <c r="KKK2" s="5"/>
      <c r="KKL2" s="5"/>
      <c r="KKM2" s="5"/>
      <c r="KKN2" s="5"/>
      <c r="KKO2" s="5"/>
      <c r="KKP2" s="5"/>
      <c r="KKQ2" s="5"/>
      <c r="KKR2" s="5"/>
      <c r="KKS2" s="5"/>
      <c r="KKT2" s="5"/>
      <c r="KKU2" s="5"/>
      <c r="KKV2" s="5"/>
      <c r="KKW2" s="5"/>
      <c r="KKX2" s="5"/>
      <c r="KKY2" s="5"/>
      <c r="KKZ2" s="5"/>
      <c r="KLA2" s="5"/>
      <c r="KLB2" s="5"/>
      <c r="KLC2" s="5"/>
      <c r="KLD2" s="5"/>
      <c r="KLE2" s="5"/>
      <c r="KLF2" s="5"/>
      <c r="KLG2" s="5"/>
      <c r="KLH2" s="5"/>
      <c r="KLI2" s="5"/>
      <c r="KLJ2" s="5"/>
      <c r="KLK2" s="5"/>
      <c r="KLL2" s="5"/>
      <c r="KLM2" s="5"/>
      <c r="KLN2" s="5"/>
      <c r="KLO2" s="5"/>
      <c r="KLP2" s="5"/>
      <c r="KLQ2" s="5"/>
      <c r="KLR2" s="5"/>
      <c r="KLS2" s="5"/>
      <c r="KLT2" s="5"/>
      <c r="KLU2" s="5"/>
      <c r="KLV2" s="5"/>
      <c r="KLW2" s="5"/>
      <c r="KLX2" s="5"/>
      <c r="KLY2" s="5"/>
      <c r="KLZ2" s="5"/>
      <c r="KMA2" s="5"/>
      <c r="KMB2" s="5"/>
      <c r="KMC2" s="5"/>
      <c r="KMD2" s="5"/>
      <c r="KME2" s="5"/>
      <c r="KMF2" s="5"/>
      <c r="KMG2" s="5"/>
      <c r="KMH2" s="5"/>
      <c r="KMI2" s="5"/>
      <c r="KMJ2" s="5"/>
      <c r="KMK2" s="5"/>
      <c r="KML2" s="5"/>
      <c r="KMM2" s="5"/>
      <c r="KMN2" s="5"/>
      <c r="KMO2" s="5"/>
      <c r="KMP2" s="5"/>
      <c r="KMQ2" s="5"/>
      <c r="KMR2" s="5"/>
      <c r="KMS2" s="5"/>
      <c r="KMT2" s="5"/>
      <c r="KMU2" s="5"/>
      <c r="KMV2" s="5"/>
      <c r="KMW2" s="5"/>
      <c r="KMX2" s="5"/>
      <c r="KMY2" s="5"/>
      <c r="KMZ2" s="5"/>
      <c r="KNA2" s="5"/>
      <c r="KNB2" s="5"/>
      <c r="KNC2" s="5"/>
      <c r="KND2" s="5"/>
      <c r="KNE2" s="5"/>
      <c r="KNF2" s="5"/>
      <c r="KNG2" s="5"/>
      <c r="KNH2" s="5"/>
      <c r="KNI2" s="5"/>
      <c r="KNJ2" s="5"/>
      <c r="KNK2" s="5"/>
      <c r="KNL2" s="5"/>
      <c r="KNM2" s="5"/>
      <c r="KNN2" s="5"/>
      <c r="KNO2" s="5"/>
      <c r="KNP2" s="5"/>
      <c r="KNQ2" s="5"/>
      <c r="KNR2" s="5"/>
      <c r="KNS2" s="5"/>
      <c r="KNT2" s="5"/>
      <c r="KNU2" s="5"/>
      <c r="KNV2" s="5"/>
      <c r="KNW2" s="5"/>
      <c r="KNX2" s="5"/>
      <c r="KNY2" s="5"/>
      <c r="KNZ2" s="5"/>
      <c r="KOA2" s="5"/>
      <c r="KOB2" s="5"/>
      <c r="KOC2" s="5"/>
      <c r="KOD2" s="5"/>
      <c r="KOE2" s="5"/>
      <c r="KOF2" s="5"/>
      <c r="KOG2" s="5"/>
      <c r="KOH2" s="5"/>
      <c r="KOI2" s="5"/>
      <c r="KOJ2" s="5"/>
      <c r="KOK2" s="5"/>
      <c r="KOL2" s="5"/>
      <c r="KOM2" s="5"/>
      <c r="KON2" s="5"/>
      <c r="KOO2" s="5"/>
      <c r="KOP2" s="5"/>
      <c r="KOQ2" s="5"/>
      <c r="KOR2" s="5"/>
      <c r="KOS2" s="5"/>
      <c r="KOT2" s="5"/>
      <c r="KOU2" s="5"/>
      <c r="KOV2" s="5"/>
      <c r="KOW2" s="5"/>
      <c r="KOX2" s="5"/>
      <c r="KOY2" s="5"/>
      <c r="KOZ2" s="5"/>
      <c r="KPA2" s="5"/>
      <c r="KPB2" s="5"/>
      <c r="KPC2" s="5"/>
      <c r="KPD2" s="5"/>
      <c r="KPE2" s="5"/>
      <c r="KPF2" s="5"/>
      <c r="KPG2" s="5"/>
      <c r="KPH2" s="5"/>
      <c r="KPI2" s="5"/>
      <c r="KPJ2" s="5"/>
      <c r="KPK2" s="5"/>
      <c r="KPL2" s="5"/>
      <c r="KPM2" s="5"/>
      <c r="KPN2" s="5"/>
      <c r="KPO2" s="5"/>
      <c r="KPP2" s="5"/>
      <c r="KPQ2" s="5"/>
      <c r="KPR2" s="5"/>
      <c r="KPS2" s="5"/>
      <c r="KPT2" s="5"/>
      <c r="KPU2" s="5"/>
      <c r="KPV2" s="5"/>
      <c r="KPW2" s="5"/>
      <c r="KPX2" s="5"/>
      <c r="KPY2" s="5"/>
      <c r="KPZ2" s="5"/>
      <c r="KQA2" s="5"/>
      <c r="KQB2" s="5"/>
      <c r="KQC2" s="5"/>
      <c r="KQD2" s="5"/>
      <c r="KQE2" s="5"/>
      <c r="KQF2" s="5"/>
      <c r="KQG2" s="5"/>
      <c r="KQH2" s="5"/>
      <c r="KQI2" s="5"/>
      <c r="KQJ2" s="5"/>
      <c r="KQK2" s="5"/>
      <c r="KQL2" s="5"/>
      <c r="KQM2" s="5"/>
      <c r="KQN2" s="5"/>
      <c r="KQO2" s="5"/>
      <c r="KQP2" s="5"/>
      <c r="KQQ2" s="5"/>
      <c r="KQR2" s="5"/>
      <c r="KQS2" s="5"/>
      <c r="KQT2" s="5"/>
      <c r="KQU2" s="5"/>
      <c r="KQV2" s="5"/>
      <c r="KQW2" s="5"/>
      <c r="KQX2" s="5"/>
      <c r="KQY2" s="5"/>
      <c r="KQZ2" s="5"/>
      <c r="KRA2" s="5"/>
      <c r="KRB2" s="5"/>
      <c r="KRC2" s="5"/>
      <c r="KRD2" s="5"/>
      <c r="KRE2" s="5"/>
      <c r="KRF2" s="5"/>
      <c r="KRG2" s="5"/>
      <c r="KRH2" s="5"/>
      <c r="KRI2" s="5"/>
      <c r="KRJ2" s="5"/>
      <c r="KRK2" s="5"/>
      <c r="KRL2" s="5"/>
      <c r="KRM2" s="5"/>
      <c r="KRN2" s="5"/>
      <c r="KRO2" s="5"/>
      <c r="KRP2" s="5"/>
      <c r="KRQ2" s="5"/>
      <c r="KRR2" s="5"/>
      <c r="KRS2" s="5"/>
      <c r="KRT2" s="5"/>
      <c r="KRU2" s="5"/>
      <c r="KRV2" s="5"/>
      <c r="KRW2" s="5"/>
      <c r="KRX2" s="5"/>
      <c r="KRY2" s="5"/>
      <c r="KRZ2" s="5"/>
      <c r="KSA2" s="5"/>
      <c r="KSB2" s="5"/>
      <c r="KSC2" s="5"/>
      <c r="KSD2" s="5"/>
      <c r="KSE2" s="5"/>
      <c r="KSF2" s="5"/>
      <c r="KSG2" s="5"/>
      <c r="KSH2" s="5"/>
      <c r="KSI2" s="5"/>
      <c r="KSJ2" s="5"/>
      <c r="KSK2" s="5"/>
      <c r="KSL2" s="5"/>
      <c r="KSM2" s="5"/>
      <c r="KSN2" s="5"/>
      <c r="KSO2" s="5"/>
      <c r="KSP2" s="5"/>
      <c r="KSQ2" s="5"/>
      <c r="KSR2" s="5"/>
      <c r="KSS2" s="5"/>
      <c r="KST2" s="5"/>
      <c r="KSU2" s="5"/>
      <c r="KSV2" s="5"/>
      <c r="KSW2" s="5"/>
      <c r="KSX2" s="5"/>
      <c r="KSY2" s="5"/>
      <c r="KSZ2" s="5"/>
      <c r="KTA2" s="5"/>
      <c r="KTB2" s="5"/>
      <c r="KTC2" s="5"/>
      <c r="KTD2" s="5"/>
      <c r="KTE2" s="5"/>
      <c r="KTF2" s="5"/>
      <c r="KTG2" s="5"/>
      <c r="KTH2" s="5"/>
      <c r="KTI2" s="5"/>
      <c r="KTJ2" s="5"/>
      <c r="KTK2" s="5"/>
      <c r="KTL2" s="5"/>
      <c r="KTM2" s="5"/>
      <c r="KTN2" s="5"/>
      <c r="KTO2" s="5"/>
      <c r="KTP2" s="5"/>
      <c r="KTQ2" s="5"/>
      <c r="KTR2" s="5"/>
      <c r="KTS2" s="5"/>
      <c r="KTT2" s="5"/>
      <c r="KTU2" s="5"/>
      <c r="KTV2" s="5"/>
      <c r="KTW2" s="5"/>
      <c r="KTX2" s="5"/>
      <c r="KTY2" s="5"/>
      <c r="KTZ2" s="5"/>
      <c r="KUA2" s="5"/>
      <c r="KUB2" s="5"/>
      <c r="KUC2" s="5"/>
      <c r="KUD2" s="5"/>
      <c r="KUE2" s="5"/>
      <c r="KUF2" s="5"/>
      <c r="KUG2" s="5"/>
      <c r="KUH2" s="5"/>
      <c r="KUI2" s="5"/>
      <c r="KUJ2" s="5"/>
      <c r="KUK2" s="5"/>
      <c r="KUL2" s="5"/>
      <c r="KUM2" s="5"/>
      <c r="KUN2" s="5"/>
      <c r="KUO2" s="5"/>
      <c r="KUP2" s="5"/>
      <c r="KUQ2" s="5"/>
      <c r="KUR2" s="5"/>
      <c r="KUS2" s="5"/>
      <c r="KUT2" s="5"/>
      <c r="KUU2" s="5"/>
      <c r="KUV2" s="5"/>
      <c r="KUW2" s="5"/>
      <c r="KUX2" s="5"/>
      <c r="KUY2" s="5"/>
      <c r="KUZ2" s="5"/>
      <c r="KVA2" s="5"/>
      <c r="KVB2" s="5"/>
      <c r="KVC2" s="5"/>
      <c r="KVD2" s="5"/>
      <c r="KVE2" s="5"/>
      <c r="KVF2" s="5"/>
      <c r="KVG2" s="5"/>
      <c r="KVH2" s="5"/>
      <c r="KVI2" s="5"/>
      <c r="KVJ2" s="5"/>
      <c r="KVK2" s="5"/>
      <c r="KVL2" s="5"/>
      <c r="KVM2" s="5"/>
      <c r="KVN2" s="5"/>
      <c r="KVO2" s="5"/>
      <c r="KVP2" s="5"/>
      <c r="KVQ2" s="5"/>
      <c r="KVR2" s="5"/>
      <c r="KVS2" s="5"/>
      <c r="KVT2" s="5"/>
      <c r="KVU2" s="5"/>
      <c r="KVV2" s="5"/>
      <c r="KVW2" s="5"/>
      <c r="KVX2" s="5"/>
      <c r="KVY2" s="5"/>
      <c r="KVZ2" s="5"/>
      <c r="KWA2" s="5"/>
      <c r="KWB2" s="5"/>
      <c r="KWC2" s="5"/>
      <c r="KWD2" s="5"/>
      <c r="KWE2" s="5"/>
      <c r="KWF2" s="5"/>
      <c r="KWG2" s="5"/>
      <c r="KWH2" s="5"/>
      <c r="KWI2" s="5"/>
      <c r="KWJ2" s="5"/>
      <c r="KWK2" s="5"/>
      <c r="KWL2" s="5"/>
      <c r="KWM2" s="5"/>
      <c r="KWN2" s="5"/>
      <c r="KWO2" s="5"/>
      <c r="KWP2" s="5"/>
      <c r="KWQ2" s="5"/>
      <c r="KWR2" s="5"/>
      <c r="KWS2" s="5"/>
      <c r="KWT2" s="5"/>
      <c r="KWU2" s="5"/>
      <c r="KWV2" s="5"/>
      <c r="KWW2" s="5"/>
      <c r="KWX2" s="5"/>
      <c r="KWY2" s="5"/>
      <c r="KWZ2" s="5"/>
      <c r="KXA2" s="5"/>
      <c r="KXB2" s="5"/>
      <c r="KXC2" s="5"/>
      <c r="KXD2" s="5"/>
      <c r="KXE2" s="5"/>
      <c r="KXF2" s="5"/>
      <c r="KXG2" s="5"/>
      <c r="KXH2" s="5"/>
      <c r="KXI2" s="5"/>
      <c r="KXJ2" s="5"/>
      <c r="KXK2" s="5"/>
      <c r="KXL2" s="5"/>
      <c r="KXM2" s="5"/>
      <c r="KXN2" s="5"/>
      <c r="KXO2" s="5"/>
      <c r="KXP2" s="5"/>
      <c r="KXQ2" s="5"/>
      <c r="KXR2" s="5"/>
      <c r="KXS2" s="5"/>
      <c r="KXT2" s="5"/>
      <c r="KXU2" s="5"/>
      <c r="KXV2" s="5"/>
      <c r="KXW2" s="5"/>
      <c r="KXX2" s="5"/>
      <c r="KXY2" s="5"/>
      <c r="KXZ2" s="5"/>
      <c r="KYA2" s="5"/>
      <c r="KYB2" s="5"/>
      <c r="KYC2" s="5"/>
      <c r="KYD2" s="5"/>
      <c r="KYE2" s="5"/>
      <c r="KYF2" s="5"/>
      <c r="KYG2" s="5"/>
      <c r="KYH2" s="5"/>
      <c r="KYI2" s="5"/>
      <c r="KYJ2" s="5"/>
      <c r="KYK2" s="5"/>
      <c r="KYL2" s="5"/>
      <c r="KYM2" s="5"/>
      <c r="KYN2" s="5"/>
      <c r="KYO2" s="5"/>
      <c r="KYP2" s="5"/>
      <c r="KYQ2" s="5"/>
      <c r="KYR2" s="5"/>
      <c r="KYS2" s="5"/>
      <c r="KYT2" s="5"/>
      <c r="KYU2" s="5"/>
      <c r="KYV2" s="5"/>
      <c r="KYW2" s="5"/>
      <c r="KYX2" s="5"/>
      <c r="KYY2" s="5"/>
      <c r="KYZ2" s="5"/>
      <c r="KZA2" s="5"/>
      <c r="KZB2" s="5"/>
      <c r="KZC2" s="5"/>
      <c r="KZD2" s="5"/>
      <c r="KZE2" s="5"/>
      <c r="KZF2" s="5"/>
      <c r="KZG2" s="5"/>
      <c r="KZH2" s="5"/>
      <c r="KZI2" s="5"/>
      <c r="KZJ2" s="5"/>
      <c r="KZK2" s="5"/>
      <c r="KZL2" s="5"/>
      <c r="KZM2" s="5"/>
      <c r="KZN2" s="5"/>
      <c r="KZO2" s="5"/>
      <c r="KZP2" s="5"/>
      <c r="KZQ2" s="5"/>
      <c r="KZR2" s="5"/>
      <c r="KZS2" s="5"/>
      <c r="KZT2" s="5"/>
      <c r="KZU2" s="5"/>
      <c r="KZV2" s="5"/>
      <c r="KZW2" s="5"/>
      <c r="KZX2" s="5"/>
      <c r="KZY2" s="5"/>
      <c r="KZZ2" s="5"/>
      <c r="LAA2" s="5"/>
      <c r="LAB2" s="5"/>
      <c r="LAC2" s="5"/>
      <c r="LAD2" s="5"/>
      <c r="LAE2" s="5"/>
      <c r="LAF2" s="5"/>
      <c r="LAG2" s="5"/>
      <c r="LAH2" s="5"/>
      <c r="LAI2" s="5"/>
      <c r="LAJ2" s="5"/>
      <c r="LAK2" s="5"/>
      <c r="LAL2" s="5"/>
      <c r="LAM2" s="5"/>
      <c r="LAN2" s="5"/>
      <c r="LAO2" s="5"/>
      <c r="LAP2" s="5"/>
      <c r="LAQ2" s="5"/>
      <c r="LAR2" s="5"/>
      <c r="LAS2" s="5"/>
      <c r="LAT2" s="5"/>
      <c r="LAU2" s="5"/>
      <c r="LAV2" s="5"/>
      <c r="LAW2" s="5"/>
      <c r="LAX2" s="5"/>
      <c r="LAY2" s="5"/>
      <c r="LAZ2" s="5"/>
      <c r="LBA2" s="5"/>
      <c r="LBB2" s="5"/>
      <c r="LBC2" s="5"/>
      <c r="LBD2" s="5"/>
      <c r="LBE2" s="5"/>
      <c r="LBF2" s="5"/>
      <c r="LBG2" s="5"/>
      <c r="LBH2" s="5"/>
      <c r="LBI2" s="5"/>
      <c r="LBJ2" s="5"/>
      <c r="LBK2" s="5"/>
      <c r="LBL2" s="5"/>
      <c r="LBM2" s="5"/>
      <c r="LBN2" s="5"/>
      <c r="LBO2" s="5"/>
      <c r="LBP2" s="5"/>
      <c r="LBQ2" s="5"/>
      <c r="LBR2" s="5"/>
      <c r="LBS2" s="5"/>
      <c r="LBT2" s="5"/>
      <c r="LBU2" s="5"/>
      <c r="LBV2" s="5"/>
      <c r="LBW2" s="5"/>
      <c r="LBX2" s="5"/>
      <c r="LBY2" s="5"/>
      <c r="LBZ2" s="5"/>
      <c r="LCA2" s="5"/>
      <c r="LCB2" s="5"/>
      <c r="LCC2" s="5"/>
      <c r="LCD2" s="5"/>
      <c r="LCE2" s="5"/>
      <c r="LCF2" s="5"/>
      <c r="LCG2" s="5"/>
      <c r="LCH2" s="5"/>
      <c r="LCI2" s="5"/>
      <c r="LCJ2" s="5"/>
      <c r="LCK2" s="5"/>
      <c r="LCL2" s="5"/>
      <c r="LCM2" s="5"/>
      <c r="LCN2" s="5"/>
      <c r="LCO2" s="5"/>
      <c r="LCP2" s="5"/>
      <c r="LCQ2" s="5"/>
      <c r="LCR2" s="5"/>
      <c r="LCS2" s="5"/>
      <c r="LCT2" s="5"/>
      <c r="LCU2" s="5"/>
      <c r="LCV2" s="5"/>
      <c r="LCW2" s="5"/>
      <c r="LCX2" s="5"/>
      <c r="LCY2" s="5"/>
      <c r="LCZ2" s="5"/>
      <c r="LDA2" s="5"/>
      <c r="LDB2" s="5"/>
      <c r="LDC2" s="5"/>
      <c r="LDD2" s="5"/>
      <c r="LDE2" s="5"/>
      <c r="LDF2" s="5"/>
      <c r="LDG2" s="5"/>
      <c r="LDH2" s="5"/>
      <c r="LDI2" s="5"/>
      <c r="LDJ2" s="5"/>
      <c r="LDK2" s="5"/>
      <c r="LDL2" s="5"/>
      <c r="LDM2" s="5"/>
      <c r="LDN2" s="5"/>
      <c r="LDO2" s="5"/>
      <c r="LDP2" s="5"/>
      <c r="LDQ2" s="5"/>
      <c r="LDR2" s="5"/>
      <c r="LDS2" s="5"/>
      <c r="LDT2" s="5"/>
      <c r="LDU2" s="5"/>
      <c r="LDV2" s="5"/>
      <c r="LDW2" s="5"/>
      <c r="LDX2" s="5"/>
      <c r="LDY2" s="5"/>
      <c r="LDZ2" s="5"/>
      <c r="LEA2" s="5"/>
      <c r="LEB2" s="5"/>
      <c r="LEC2" s="5"/>
      <c r="LED2" s="5"/>
      <c r="LEE2" s="5"/>
      <c r="LEF2" s="5"/>
      <c r="LEG2" s="5"/>
      <c r="LEH2" s="5"/>
      <c r="LEI2" s="5"/>
      <c r="LEJ2" s="5"/>
      <c r="LEK2" s="5"/>
      <c r="LEL2" s="5"/>
      <c r="LEM2" s="5"/>
      <c r="LEN2" s="5"/>
      <c r="LEO2" s="5"/>
      <c r="LEP2" s="5"/>
      <c r="LEQ2" s="5"/>
      <c r="LER2" s="5"/>
      <c r="LES2" s="5"/>
      <c r="LET2" s="5"/>
      <c r="LEU2" s="5"/>
      <c r="LEV2" s="5"/>
      <c r="LEW2" s="5"/>
      <c r="LEX2" s="5"/>
      <c r="LEY2" s="5"/>
      <c r="LEZ2" s="5"/>
      <c r="LFA2" s="5"/>
      <c r="LFB2" s="5"/>
      <c r="LFC2" s="5"/>
      <c r="LFD2" s="5"/>
      <c r="LFE2" s="5"/>
      <c r="LFF2" s="5"/>
      <c r="LFG2" s="5"/>
      <c r="LFH2" s="5"/>
      <c r="LFI2" s="5"/>
      <c r="LFJ2" s="5"/>
      <c r="LFK2" s="5"/>
      <c r="LFL2" s="5"/>
      <c r="LFM2" s="5"/>
      <c r="LFN2" s="5"/>
      <c r="LFO2" s="5"/>
      <c r="LFP2" s="5"/>
      <c r="LFQ2" s="5"/>
      <c r="LFR2" s="5"/>
      <c r="LFS2" s="5"/>
      <c r="LFT2" s="5"/>
      <c r="LFU2" s="5"/>
      <c r="LFV2" s="5"/>
      <c r="LFW2" s="5"/>
      <c r="LFX2" s="5"/>
      <c r="LFY2" s="5"/>
      <c r="LFZ2" s="5"/>
      <c r="LGA2" s="5"/>
      <c r="LGB2" s="5"/>
      <c r="LGC2" s="5"/>
      <c r="LGD2" s="5"/>
      <c r="LGE2" s="5"/>
      <c r="LGF2" s="5"/>
      <c r="LGG2" s="5"/>
      <c r="LGH2" s="5"/>
      <c r="LGI2" s="5"/>
      <c r="LGJ2" s="5"/>
      <c r="LGK2" s="5"/>
      <c r="LGL2" s="5"/>
      <c r="LGM2" s="5"/>
      <c r="LGN2" s="5"/>
      <c r="LGO2" s="5"/>
      <c r="LGP2" s="5"/>
      <c r="LGQ2" s="5"/>
      <c r="LGR2" s="5"/>
      <c r="LGS2" s="5"/>
      <c r="LGT2" s="5"/>
      <c r="LGU2" s="5"/>
      <c r="LGV2" s="5"/>
      <c r="LGW2" s="5"/>
      <c r="LGX2" s="5"/>
      <c r="LGY2" s="5"/>
      <c r="LGZ2" s="5"/>
      <c r="LHA2" s="5"/>
      <c r="LHB2" s="5"/>
      <c r="LHC2" s="5"/>
      <c r="LHD2" s="5"/>
      <c r="LHE2" s="5"/>
      <c r="LHF2" s="5"/>
      <c r="LHG2" s="5"/>
      <c r="LHH2" s="5"/>
      <c r="LHI2" s="5"/>
      <c r="LHJ2" s="5"/>
      <c r="LHK2" s="5"/>
      <c r="LHL2" s="5"/>
      <c r="LHM2" s="5"/>
      <c r="LHN2" s="5"/>
      <c r="LHO2" s="5"/>
      <c r="LHP2" s="5"/>
      <c r="LHQ2" s="5"/>
      <c r="LHR2" s="5"/>
      <c r="LHS2" s="5"/>
      <c r="LHT2" s="5"/>
      <c r="LHU2" s="5"/>
      <c r="LHV2" s="5"/>
      <c r="LHW2" s="5"/>
      <c r="LHX2" s="5"/>
      <c r="LHY2" s="5"/>
      <c r="LHZ2" s="5"/>
      <c r="LIA2" s="5"/>
      <c r="LIB2" s="5"/>
      <c r="LIC2" s="5"/>
      <c r="LID2" s="5"/>
      <c r="LIE2" s="5"/>
      <c r="LIF2" s="5"/>
      <c r="LIG2" s="5"/>
      <c r="LIH2" s="5"/>
      <c r="LII2" s="5"/>
      <c r="LIJ2" s="5"/>
      <c r="LIK2" s="5"/>
      <c r="LIL2" s="5"/>
      <c r="LIM2" s="5"/>
      <c r="LIN2" s="5"/>
      <c r="LIO2" s="5"/>
      <c r="LIP2" s="5"/>
      <c r="LIQ2" s="5"/>
      <c r="LIR2" s="5"/>
      <c r="LIS2" s="5"/>
      <c r="LIT2" s="5"/>
      <c r="LIU2" s="5"/>
      <c r="LIV2" s="5"/>
      <c r="LIW2" s="5"/>
      <c r="LIX2" s="5"/>
      <c r="LIY2" s="5"/>
      <c r="LIZ2" s="5"/>
      <c r="LJA2" s="5"/>
      <c r="LJB2" s="5"/>
      <c r="LJC2" s="5"/>
      <c r="LJD2" s="5"/>
      <c r="LJE2" s="5"/>
      <c r="LJF2" s="5"/>
      <c r="LJG2" s="5"/>
      <c r="LJH2" s="5"/>
      <c r="LJI2" s="5"/>
      <c r="LJJ2" s="5"/>
      <c r="LJK2" s="5"/>
      <c r="LJL2" s="5"/>
      <c r="LJM2" s="5"/>
      <c r="LJN2" s="5"/>
      <c r="LJO2" s="5"/>
      <c r="LJP2" s="5"/>
      <c r="LJQ2" s="5"/>
      <c r="LJR2" s="5"/>
      <c r="LJS2" s="5"/>
      <c r="LJT2" s="5"/>
      <c r="LJU2" s="5"/>
      <c r="LJV2" s="5"/>
      <c r="LJW2" s="5"/>
      <c r="LJX2" s="5"/>
      <c r="LJY2" s="5"/>
      <c r="LJZ2" s="5"/>
      <c r="LKA2" s="5"/>
      <c r="LKB2" s="5"/>
      <c r="LKC2" s="5"/>
      <c r="LKD2" s="5"/>
      <c r="LKE2" s="5"/>
      <c r="LKF2" s="5"/>
      <c r="LKG2" s="5"/>
      <c r="LKH2" s="5"/>
      <c r="LKI2" s="5"/>
      <c r="LKJ2" s="5"/>
      <c r="LKK2" s="5"/>
      <c r="LKL2" s="5"/>
      <c r="LKM2" s="5"/>
      <c r="LKN2" s="5"/>
      <c r="LKO2" s="5"/>
      <c r="LKP2" s="5"/>
      <c r="LKQ2" s="5"/>
      <c r="LKR2" s="5"/>
      <c r="LKS2" s="5"/>
      <c r="LKT2" s="5"/>
      <c r="LKU2" s="5"/>
      <c r="LKV2" s="5"/>
      <c r="LKW2" s="5"/>
      <c r="LKX2" s="5"/>
      <c r="LKY2" s="5"/>
      <c r="LKZ2" s="5"/>
      <c r="LLA2" s="5"/>
      <c r="LLB2" s="5"/>
      <c r="LLC2" s="5"/>
      <c r="LLD2" s="5"/>
      <c r="LLE2" s="5"/>
      <c r="LLF2" s="5"/>
      <c r="LLG2" s="5"/>
      <c r="LLH2" s="5"/>
      <c r="LLI2" s="5"/>
      <c r="LLJ2" s="5"/>
      <c r="LLK2" s="5"/>
      <c r="LLL2" s="5"/>
      <c r="LLM2" s="5"/>
      <c r="LLN2" s="5"/>
      <c r="LLO2" s="5"/>
      <c r="LLP2" s="5"/>
      <c r="LLQ2" s="5"/>
      <c r="LLR2" s="5"/>
      <c r="LLS2" s="5"/>
      <c r="LLT2" s="5"/>
      <c r="LLU2" s="5"/>
      <c r="LLV2" s="5"/>
      <c r="LLW2" s="5"/>
      <c r="LLX2" s="5"/>
      <c r="LLY2" s="5"/>
      <c r="LLZ2" s="5"/>
      <c r="LMA2" s="5"/>
      <c r="LMB2" s="5"/>
      <c r="LMC2" s="5"/>
      <c r="LMD2" s="5"/>
      <c r="LME2" s="5"/>
      <c r="LMF2" s="5"/>
      <c r="LMG2" s="5"/>
      <c r="LMH2" s="5"/>
      <c r="LMI2" s="5"/>
      <c r="LMJ2" s="5"/>
      <c r="LMK2" s="5"/>
      <c r="LML2" s="5"/>
      <c r="LMM2" s="5"/>
      <c r="LMN2" s="5"/>
      <c r="LMO2" s="5"/>
      <c r="LMP2" s="5"/>
      <c r="LMQ2" s="5"/>
      <c r="LMR2" s="5"/>
      <c r="LMS2" s="5"/>
      <c r="LMT2" s="5"/>
      <c r="LMU2" s="5"/>
      <c r="LMV2" s="5"/>
      <c r="LMW2" s="5"/>
      <c r="LMX2" s="5"/>
      <c r="LMY2" s="5"/>
      <c r="LMZ2" s="5"/>
      <c r="LNA2" s="5"/>
      <c r="LNB2" s="5"/>
      <c r="LNC2" s="5"/>
      <c r="LND2" s="5"/>
      <c r="LNE2" s="5"/>
      <c r="LNF2" s="5"/>
      <c r="LNG2" s="5"/>
      <c r="LNH2" s="5"/>
      <c r="LNI2" s="5"/>
      <c r="LNJ2" s="5"/>
      <c r="LNK2" s="5"/>
      <c r="LNL2" s="5"/>
      <c r="LNM2" s="5"/>
      <c r="LNN2" s="5"/>
      <c r="LNO2" s="5"/>
      <c r="LNP2" s="5"/>
      <c r="LNQ2" s="5"/>
      <c r="LNR2" s="5"/>
      <c r="LNS2" s="5"/>
      <c r="LNT2" s="5"/>
      <c r="LNU2" s="5"/>
      <c r="LNV2" s="5"/>
      <c r="LNW2" s="5"/>
      <c r="LNX2" s="5"/>
      <c r="LNY2" s="5"/>
      <c r="LNZ2" s="5"/>
      <c r="LOA2" s="5"/>
      <c r="LOB2" s="5"/>
      <c r="LOC2" s="5"/>
      <c r="LOD2" s="5"/>
      <c r="LOE2" s="5"/>
      <c r="LOF2" s="5"/>
      <c r="LOG2" s="5"/>
      <c r="LOH2" s="5"/>
      <c r="LOI2" s="5"/>
      <c r="LOJ2" s="5"/>
      <c r="LOK2" s="5"/>
      <c r="LOL2" s="5"/>
      <c r="LOM2" s="5"/>
      <c r="LON2" s="5"/>
      <c r="LOO2" s="5"/>
      <c r="LOP2" s="5"/>
      <c r="LOQ2" s="5"/>
      <c r="LOR2" s="5"/>
      <c r="LOS2" s="5"/>
      <c r="LOT2" s="5"/>
      <c r="LOU2" s="5"/>
      <c r="LOV2" s="5"/>
      <c r="LOW2" s="5"/>
      <c r="LOX2" s="5"/>
      <c r="LOY2" s="5"/>
      <c r="LOZ2" s="5"/>
      <c r="LPA2" s="5"/>
      <c r="LPB2" s="5"/>
      <c r="LPC2" s="5"/>
      <c r="LPD2" s="5"/>
      <c r="LPE2" s="5"/>
      <c r="LPF2" s="5"/>
      <c r="LPG2" s="5"/>
      <c r="LPH2" s="5"/>
      <c r="LPI2" s="5"/>
      <c r="LPJ2" s="5"/>
      <c r="LPK2" s="5"/>
      <c r="LPL2" s="5"/>
      <c r="LPM2" s="5"/>
      <c r="LPN2" s="5"/>
      <c r="LPO2" s="5"/>
      <c r="LPP2" s="5"/>
      <c r="LPQ2" s="5"/>
      <c r="LPR2" s="5"/>
      <c r="LPS2" s="5"/>
      <c r="LPT2" s="5"/>
      <c r="LPU2" s="5"/>
      <c r="LPV2" s="5"/>
      <c r="LPW2" s="5"/>
      <c r="LPX2" s="5"/>
      <c r="LPY2" s="5"/>
      <c r="LPZ2" s="5"/>
      <c r="LQA2" s="5"/>
      <c r="LQB2" s="5"/>
      <c r="LQC2" s="5"/>
      <c r="LQD2" s="5"/>
      <c r="LQE2" s="5"/>
      <c r="LQF2" s="5"/>
      <c r="LQG2" s="5"/>
      <c r="LQH2" s="5"/>
      <c r="LQI2" s="5"/>
      <c r="LQJ2" s="5"/>
      <c r="LQK2" s="5"/>
      <c r="LQL2" s="5"/>
      <c r="LQM2" s="5"/>
      <c r="LQN2" s="5"/>
      <c r="LQO2" s="5"/>
      <c r="LQP2" s="5"/>
      <c r="LQQ2" s="5"/>
      <c r="LQR2" s="5"/>
      <c r="LQS2" s="5"/>
      <c r="LQT2" s="5"/>
      <c r="LQU2" s="5"/>
      <c r="LQV2" s="5"/>
      <c r="LQW2" s="5"/>
      <c r="LQX2" s="5"/>
      <c r="LQY2" s="5"/>
      <c r="LQZ2" s="5"/>
      <c r="LRA2" s="5"/>
      <c r="LRB2" s="5"/>
      <c r="LRC2" s="5"/>
      <c r="LRD2" s="5"/>
      <c r="LRE2" s="5"/>
      <c r="LRF2" s="5"/>
      <c r="LRG2" s="5"/>
      <c r="LRH2" s="5"/>
      <c r="LRI2" s="5"/>
      <c r="LRJ2" s="5"/>
      <c r="LRK2" s="5"/>
      <c r="LRL2" s="5"/>
      <c r="LRM2" s="5"/>
      <c r="LRN2" s="5"/>
      <c r="LRO2" s="5"/>
      <c r="LRP2" s="5"/>
      <c r="LRQ2" s="5"/>
      <c r="LRR2" s="5"/>
      <c r="LRS2" s="5"/>
      <c r="LRT2" s="5"/>
      <c r="LRU2" s="5"/>
      <c r="LRV2" s="5"/>
      <c r="LRW2" s="5"/>
      <c r="LRX2" s="5"/>
      <c r="LRY2" s="5"/>
      <c r="LRZ2" s="5"/>
      <c r="LSA2" s="5"/>
      <c r="LSB2" s="5"/>
      <c r="LSC2" s="5"/>
      <c r="LSD2" s="5"/>
      <c r="LSE2" s="5"/>
      <c r="LSF2" s="5"/>
      <c r="LSG2" s="5"/>
      <c r="LSH2" s="5"/>
      <c r="LSI2" s="5"/>
      <c r="LSJ2" s="5"/>
      <c r="LSK2" s="5"/>
      <c r="LSL2" s="5"/>
      <c r="LSM2" s="5"/>
      <c r="LSN2" s="5"/>
      <c r="LSO2" s="5"/>
      <c r="LSP2" s="5"/>
      <c r="LSQ2" s="5"/>
      <c r="LSR2" s="5"/>
      <c r="LSS2" s="5"/>
      <c r="LST2" s="5"/>
      <c r="LSU2" s="5"/>
      <c r="LSV2" s="5"/>
      <c r="LSW2" s="5"/>
      <c r="LSX2" s="5"/>
      <c r="LSY2" s="5"/>
      <c r="LSZ2" s="5"/>
      <c r="LTA2" s="5"/>
      <c r="LTB2" s="5"/>
      <c r="LTC2" s="5"/>
      <c r="LTD2" s="5"/>
      <c r="LTE2" s="5"/>
      <c r="LTF2" s="5"/>
      <c r="LTG2" s="5"/>
      <c r="LTH2" s="5"/>
      <c r="LTI2" s="5"/>
      <c r="LTJ2" s="5"/>
      <c r="LTK2" s="5"/>
      <c r="LTL2" s="5"/>
      <c r="LTM2" s="5"/>
      <c r="LTN2" s="5"/>
      <c r="LTO2" s="5"/>
      <c r="LTP2" s="5"/>
      <c r="LTQ2" s="5"/>
      <c r="LTR2" s="5"/>
      <c r="LTS2" s="5"/>
      <c r="LTT2" s="5"/>
      <c r="LTU2" s="5"/>
      <c r="LTV2" s="5"/>
      <c r="LTW2" s="5"/>
      <c r="LTX2" s="5"/>
      <c r="LTY2" s="5"/>
      <c r="LTZ2" s="5"/>
      <c r="LUA2" s="5"/>
      <c r="LUB2" s="5"/>
      <c r="LUC2" s="5"/>
      <c r="LUD2" s="5"/>
      <c r="LUE2" s="5"/>
      <c r="LUF2" s="5"/>
      <c r="LUG2" s="5"/>
      <c r="LUH2" s="5"/>
      <c r="LUI2" s="5"/>
      <c r="LUJ2" s="5"/>
      <c r="LUK2" s="5"/>
      <c r="LUL2" s="5"/>
      <c r="LUM2" s="5"/>
      <c r="LUN2" s="5"/>
      <c r="LUO2" s="5"/>
      <c r="LUP2" s="5"/>
      <c r="LUQ2" s="5"/>
      <c r="LUR2" s="5"/>
      <c r="LUS2" s="5"/>
      <c r="LUT2" s="5"/>
      <c r="LUU2" s="5"/>
      <c r="LUV2" s="5"/>
      <c r="LUW2" s="5"/>
      <c r="LUX2" s="5"/>
      <c r="LUY2" s="5"/>
      <c r="LUZ2" s="5"/>
      <c r="LVA2" s="5"/>
      <c r="LVB2" s="5"/>
      <c r="LVC2" s="5"/>
      <c r="LVD2" s="5"/>
      <c r="LVE2" s="5"/>
      <c r="LVF2" s="5"/>
      <c r="LVG2" s="5"/>
      <c r="LVH2" s="5"/>
      <c r="LVI2" s="5"/>
      <c r="LVJ2" s="5"/>
      <c r="LVK2" s="5"/>
      <c r="LVL2" s="5"/>
      <c r="LVM2" s="5"/>
      <c r="LVN2" s="5"/>
      <c r="LVO2" s="5"/>
      <c r="LVP2" s="5"/>
      <c r="LVQ2" s="5"/>
      <c r="LVR2" s="5"/>
      <c r="LVS2" s="5"/>
      <c r="LVT2" s="5"/>
      <c r="LVU2" s="5"/>
      <c r="LVV2" s="5"/>
      <c r="LVW2" s="5"/>
      <c r="LVX2" s="5"/>
      <c r="LVY2" s="5"/>
      <c r="LVZ2" s="5"/>
      <c r="LWA2" s="5"/>
      <c r="LWB2" s="5"/>
      <c r="LWC2" s="5"/>
      <c r="LWD2" s="5"/>
      <c r="LWE2" s="5"/>
      <c r="LWF2" s="5"/>
      <c r="LWG2" s="5"/>
      <c r="LWH2" s="5"/>
      <c r="LWI2" s="5"/>
      <c r="LWJ2" s="5"/>
      <c r="LWK2" s="5"/>
      <c r="LWL2" s="5"/>
      <c r="LWM2" s="5"/>
      <c r="LWN2" s="5"/>
      <c r="LWO2" s="5"/>
      <c r="LWP2" s="5"/>
      <c r="LWQ2" s="5"/>
      <c r="LWR2" s="5"/>
      <c r="LWS2" s="5"/>
      <c r="LWT2" s="5"/>
      <c r="LWU2" s="5"/>
      <c r="LWV2" s="5"/>
      <c r="LWW2" s="5"/>
      <c r="LWX2" s="5"/>
      <c r="LWY2" s="5"/>
      <c r="LWZ2" s="5"/>
      <c r="LXA2" s="5"/>
      <c r="LXB2" s="5"/>
      <c r="LXC2" s="5"/>
      <c r="LXD2" s="5"/>
      <c r="LXE2" s="5"/>
      <c r="LXF2" s="5"/>
      <c r="LXG2" s="5"/>
      <c r="LXH2" s="5"/>
      <c r="LXI2" s="5"/>
      <c r="LXJ2" s="5"/>
      <c r="LXK2" s="5"/>
      <c r="LXL2" s="5"/>
      <c r="LXM2" s="5"/>
      <c r="LXN2" s="5"/>
      <c r="LXO2" s="5"/>
      <c r="LXP2" s="5"/>
      <c r="LXQ2" s="5"/>
      <c r="LXR2" s="5"/>
      <c r="LXS2" s="5"/>
      <c r="LXT2" s="5"/>
      <c r="LXU2" s="5"/>
      <c r="LXV2" s="5"/>
      <c r="LXW2" s="5"/>
      <c r="LXX2" s="5"/>
      <c r="LXY2" s="5"/>
      <c r="LXZ2" s="5"/>
      <c r="LYA2" s="5"/>
      <c r="LYB2" s="5"/>
      <c r="LYC2" s="5"/>
      <c r="LYD2" s="5"/>
      <c r="LYE2" s="5"/>
      <c r="LYF2" s="5"/>
      <c r="LYG2" s="5"/>
      <c r="LYH2" s="5"/>
      <c r="LYI2" s="5"/>
      <c r="LYJ2" s="5"/>
      <c r="LYK2" s="5"/>
      <c r="LYL2" s="5"/>
      <c r="LYM2" s="5"/>
      <c r="LYN2" s="5"/>
      <c r="LYO2" s="5"/>
      <c r="LYP2" s="5"/>
      <c r="LYQ2" s="5"/>
      <c r="LYR2" s="5"/>
      <c r="LYS2" s="5"/>
      <c r="LYT2" s="5"/>
      <c r="LYU2" s="5"/>
      <c r="LYV2" s="5"/>
      <c r="LYW2" s="5"/>
      <c r="LYX2" s="5"/>
      <c r="LYY2" s="5"/>
      <c r="LYZ2" s="5"/>
      <c r="LZA2" s="5"/>
      <c r="LZB2" s="5"/>
      <c r="LZC2" s="5"/>
      <c r="LZD2" s="5"/>
      <c r="LZE2" s="5"/>
      <c r="LZF2" s="5"/>
      <c r="LZG2" s="5"/>
      <c r="LZH2" s="5"/>
      <c r="LZI2" s="5"/>
      <c r="LZJ2" s="5"/>
      <c r="LZK2" s="5"/>
      <c r="LZL2" s="5"/>
      <c r="LZM2" s="5"/>
      <c r="LZN2" s="5"/>
      <c r="LZO2" s="5"/>
      <c r="LZP2" s="5"/>
      <c r="LZQ2" s="5"/>
      <c r="LZR2" s="5"/>
      <c r="LZS2" s="5"/>
      <c r="LZT2" s="5"/>
      <c r="LZU2" s="5"/>
      <c r="LZV2" s="5"/>
      <c r="LZW2" s="5"/>
      <c r="LZX2" s="5"/>
      <c r="LZY2" s="5"/>
      <c r="LZZ2" s="5"/>
      <c r="MAA2" s="5"/>
      <c r="MAB2" s="5"/>
      <c r="MAC2" s="5"/>
      <c r="MAD2" s="5"/>
      <c r="MAE2" s="5"/>
      <c r="MAF2" s="5"/>
      <c r="MAG2" s="5"/>
      <c r="MAH2" s="5"/>
      <c r="MAI2" s="5"/>
      <c r="MAJ2" s="5"/>
      <c r="MAK2" s="5"/>
      <c r="MAL2" s="5"/>
      <c r="MAM2" s="5"/>
      <c r="MAN2" s="5"/>
      <c r="MAO2" s="5"/>
      <c r="MAP2" s="5"/>
      <c r="MAQ2" s="5"/>
      <c r="MAR2" s="5"/>
      <c r="MAS2" s="5"/>
      <c r="MAT2" s="5"/>
      <c r="MAU2" s="5"/>
      <c r="MAV2" s="5"/>
      <c r="MAW2" s="5"/>
      <c r="MAX2" s="5"/>
      <c r="MAY2" s="5"/>
      <c r="MAZ2" s="5"/>
      <c r="MBA2" s="5"/>
      <c r="MBB2" s="5"/>
      <c r="MBC2" s="5"/>
      <c r="MBD2" s="5"/>
      <c r="MBE2" s="5"/>
      <c r="MBF2" s="5"/>
      <c r="MBG2" s="5"/>
      <c r="MBH2" s="5"/>
      <c r="MBI2" s="5"/>
      <c r="MBJ2" s="5"/>
      <c r="MBK2" s="5"/>
      <c r="MBL2" s="5"/>
      <c r="MBM2" s="5"/>
      <c r="MBN2" s="5"/>
      <c r="MBO2" s="5"/>
      <c r="MBP2" s="5"/>
      <c r="MBQ2" s="5"/>
      <c r="MBR2" s="5"/>
      <c r="MBS2" s="5"/>
      <c r="MBT2" s="5"/>
      <c r="MBU2" s="5"/>
      <c r="MBV2" s="5"/>
      <c r="MBW2" s="5"/>
      <c r="MBX2" s="5"/>
      <c r="MBY2" s="5"/>
      <c r="MBZ2" s="5"/>
      <c r="MCA2" s="5"/>
      <c r="MCB2" s="5"/>
      <c r="MCC2" s="5"/>
      <c r="MCD2" s="5"/>
      <c r="MCE2" s="5"/>
      <c r="MCF2" s="5"/>
      <c r="MCG2" s="5"/>
      <c r="MCH2" s="5"/>
      <c r="MCI2" s="5"/>
      <c r="MCJ2" s="5"/>
      <c r="MCK2" s="5"/>
      <c r="MCL2" s="5"/>
      <c r="MCM2" s="5"/>
      <c r="MCN2" s="5"/>
      <c r="MCO2" s="5"/>
      <c r="MCP2" s="5"/>
      <c r="MCQ2" s="5"/>
      <c r="MCR2" s="5"/>
      <c r="MCS2" s="5"/>
      <c r="MCT2" s="5"/>
      <c r="MCU2" s="5"/>
      <c r="MCV2" s="5"/>
      <c r="MCW2" s="5"/>
      <c r="MCX2" s="5"/>
      <c r="MCY2" s="5"/>
      <c r="MCZ2" s="5"/>
      <c r="MDA2" s="5"/>
      <c r="MDB2" s="5"/>
      <c r="MDC2" s="5"/>
      <c r="MDD2" s="5"/>
      <c r="MDE2" s="5"/>
      <c r="MDF2" s="5"/>
      <c r="MDG2" s="5"/>
      <c r="MDH2" s="5"/>
      <c r="MDI2" s="5"/>
      <c r="MDJ2" s="5"/>
      <c r="MDK2" s="5"/>
      <c r="MDL2" s="5"/>
      <c r="MDM2" s="5"/>
      <c r="MDN2" s="5"/>
      <c r="MDO2" s="5"/>
      <c r="MDP2" s="5"/>
      <c r="MDQ2" s="5"/>
      <c r="MDR2" s="5"/>
      <c r="MDS2" s="5"/>
      <c r="MDT2" s="5"/>
      <c r="MDU2" s="5"/>
      <c r="MDV2" s="5"/>
      <c r="MDW2" s="5"/>
      <c r="MDX2" s="5"/>
      <c r="MDY2" s="5"/>
      <c r="MDZ2" s="5"/>
      <c r="MEA2" s="5"/>
      <c r="MEB2" s="5"/>
      <c r="MEC2" s="5"/>
      <c r="MED2" s="5"/>
      <c r="MEE2" s="5"/>
      <c r="MEF2" s="5"/>
      <c r="MEG2" s="5"/>
      <c r="MEH2" s="5"/>
      <c r="MEI2" s="5"/>
      <c r="MEJ2" s="5"/>
      <c r="MEK2" s="5"/>
      <c r="MEL2" s="5"/>
      <c r="MEM2" s="5"/>
      <c r="MEN2" s="5"/>
      <c r="MEO2" s="5"/>
      <c r="MEP2" s="5"/>
      <c r="MEQ2" s="5"/>
      <c r="MER2" s="5"/>
      <c r="MES2" s="5"/>
      <c r="MET2" s="5"/>
      <c r="MEU2" s="5"/>
      <c r="MEV2" s="5"/>
      <c r="MEW2" s="5"/>
      <c r="MEX2" s="5"/>
      <c r="MEY2" s="5"/>
      <c r="MEZ2" s="5"/>
      <c r="MFA2" s="5"/>
      <c r="MFB2" s="5"/>
      <c r="MFC2" s="5"/>
      <c r="MFD2" s="5"/>
      <c r="MFE2" s="5"/>
      <c r="MFF2" s="5"/>
      <c r="MFG2" s="5"/>
      <c r="MFH2" s="5"/>
      <c r="MFI2" s="5"/>
      <c r="MFJ2" s="5"/>
      <c r="MFK2" s="5"/>
      <c r="MFL2" s="5"/>
      <c r="MFM2" s="5"/>
      <c r="MFN2" s="5"/>
      <c r="MFO2" s="5"/>
      <c r="MFP2" s="5"/>
      <c r="MFQ2" s="5"/>
      <c r="MFR2" s="5"/>
      <c r="MFS2" s="5"/>
      <c r="MFT2" s="5"/>
      <c r="MFU2" s="5"/>
      <c r="MFV2" s="5"/>
      <c r="MFW2" s="5"/>
      <c r="MFX2" s="5"/>
      <c r="MFY2" s="5"/>
      <c r="MFZ2" s="5"/>
      <c r="MGA2" s="5"/>
      <c r="MGB2" s="5"/>
      <c r="MGC2" s="5"/>
      <c r="MGD2" s="5"/>
      <c r="MGE2" s="5"/>
      <c r="MGF2" s="5"/>
      <c r="MGG2" s="5"/>
      <c r="MGH2" s="5"/>
      <c r="MGI2" s="5"/>
      <c r="MGJ2" s="5"/>
      <c r="MGK2" s="5"/>
      <c r="MGL2" s="5"/>
      <c r="MGM2" s="5"/>
      <c r="MGN2" s="5"/>
      <c r="MGO2" s="5"/>
      <c r="MGP2" s="5"/>
      <c r="MGQ2" s="5"/>
      <c r="MGR2" s="5"/>
      <c r="MGS2" s="5"/>
      <c r="MGT2" s="5"/>
      <c r="MGU2" s="5"/>
      <c r="MGV2" s="5"/>
      <c r="MGW2" s="5"/>
      <c r="MGX2" s="5"/>
      <c r="MGY2" s="5"/>
      <c r="MGZ2" s="5"/>
      <c r="MHA2" s="5"/>
      <c r="MHB2" s="5"/>
      <c r="MHC2" s="5"/>
      <c r="MHD2" s="5"/>
      <c r="MHE2" s="5"/>
      <c r="MHF2" s="5"/>
      <c r="MHG2" s="5"/>
      <c r="MHH2" s="5"/>
      <c r="MHI2" s="5"/>
      <c r="MHJ2" s="5"/>
      <c r="MHK2" s="5"/>
      <c r="MHL2" s="5"/>
      <c r="MHM2" s="5"/>
      <c r="MHN2" s="5"/>
      <c r="MHO2" s="5"/>
      <c r="MHP2" s="5"/>
      <c r="MHQ2" s="5"/>
      <c r="MHR2" s="5"/>
      <c r="MHS2" s="5"/>
      <c r="MHT2" s="5"/>
      <c r="MHU2" s="5"/>
      <c r="MHV2" s="5"/>
      <c r="MHW2" s="5"/>
      <c r="MHX2" s="5"/>
      <c r="MHY2" s="5"/>
      <c r="MHZ2" s="5"/>
      <c r="MIA2" s="5"/>
      <c r="MIB2" s="5"/>
      <c r="MIC2" s="5"/>
      <c r="MID2" s="5"/>
      <c r="MIE2" s="5"/>
      <c r="MIF2" s="5"/>
      <c r="MIG2" s="5"/>
      <c r="MIH2" s="5"/>
      <c r="MII2" s="5"/>
      <c r="MIJ2" s="5"/>
      <c r="MIK2" s="5"/>
      <c r="MIL2" s="5"/>
      <c r="MIM2" s="5"/>
      <c r="MIN2" s="5"/>
      <c r="MIO2" s="5"/>
      <c r="MIP2" s="5"/>
      <c r="MIQ2" s="5"/>
      <c r="MIR2" s="5"/>
      <c r="MIS2" s="5"/>
      <c r="MIT2" s="5"/>
      <c r="MIU2" s="5"/>
      <c r="MIV2" s="5"/>
      <c r="MIW2" s="5"/>
      <c r="MIX2" s="5"/>
      <c r="MIY2" s="5"/>
      <c r="MIZ2" s="5"/>
      <c r="MJA2" s="5"/>
      <c r="MJB2" s="5"/>
      <c r="MJC2" s="5"/>
      <c r="MJD2" s="5"/>
      <c r="MJE2" s="5"/>
      <c r="MJF2" s="5"/>
      <c r="MJG2" s="5"/>
      <c r="MJH2" s="5"/>
      <c r="MJI2" s="5"/>
      <c r="MJJ2" s="5"/>
      <c r="MJK2" s="5"/>
      <c r="MJL2" s="5"/>
      <c r="MJM2" s="5"/>
      <c r="MJN2" s="5"/>
      <c r="MJO2" s="5"/>
      <c r="MJP2" s="5"/>
      <c r="MJQ2" s="5"/>
      <c r="MJR2" s="5"/>
      <c r="MJS2" s="5"/>
      <c r="MJT2" s="5"/>
      <c r="MJU2" s="5"/>
      <c r="MJV2" s="5"/>
      <c r="MJW2" s="5"/>
      <c r="MJX2" s="5"/>
      <c r="MJY2" s="5"/>
      <c r="MJZ2" s="5"/>
      <c r="MKA2" s="5"/>
      <c r="MKB2" s="5"/>
      <c r="MKC2" s="5"/>
      <c r="MKD2" s="5"/>
      <c r="MKE2" s="5"/>
      <c r="MKF2" s="5"/>
      <c r="MKG2" s="5"/>
      <c r="MKH2" s="5"/>
      <c r="MKI2" s="5"/>
      <c r="MKJ2" s="5"/>
      <c r="MKK2" s="5"/>
      <c r="MKL2" s="5"/>
      <c r="MKM2" s="5"/>
      <c r="MKN2" s="5"/>
      <c r="MKO2" s="5"/>
      <c r="MKP2" s="5"/>
      <c r="MKQ2" s="5"/>
      <c r="MKR2" s="5"/>
      <c r="MKS2" s="5"/>
      <c r="MKT2" s="5"/>
      <c r="MKU2" s="5"/>
      <c r="MKV2" s="5"/>
      <c r="MKW2" s="5"/>
      <c r="MKX2" s="5"/>
      <c r="MKY2" s="5"/>
      <c r="MKZ2" s="5"/>
      <c r="MLA2" s="5"/>
      <c r="MLB2" s="5"/>
      <c r="MLC2" s="5"/>
      <c r="MLD2" s="5"/>
      <c r="MLE2" s="5"/>
      <c r="MLF2" s="5"/>
      <c r="MLG2" s="5"/>
      <c r="MLH2" s="5"/>
      <c r="MLI2" s="5"/>
      <c r="MLJ2" s="5"/>
      <c r="MLK2" s="5"/>
      <c r="MLL2" s="5"/>
      <c r="MLM2" s="5"/>
      <c r="MLN2" s="5"/>
      <c r="MLO2" s="5"/>
      <c r="MLP2" s="5"/>
      <c r="MLQ2" s="5"/>
      <c r="MLR2" s="5"/>
      <c r="MLS2" s="5"/>
      <c r="MLT2" s="5"/>
      <c r="MLU2" s="5"/>
      <c r="MLV2" s="5"/>
      <c r="MLW2" s="5"/>
      <c r="MLX2" s="5"/>
      <c r="MLY2" s="5"/>
      <c r="MLZ2" s="5"/>
      <c r="MMA2" s="5"/>
      <c r="MMB2" s="5"/>
      <c r="MMC2" s="5"/>
      <c r="MMD2" s="5"/>
      <c r="MME2" s="5"/>
      <c r="MMF2" s="5"/>
      <c r="MMG2" s="5"/>
      <c r="MMH2" s="5"/>
      <c r="MMI2" s="5"/>
      <c r="MMJ2" s="5"/>
      <c r="MMK2" s="5"/>
      <c r="MML2" s="5"/>
      <c r="MMM2" s="5"/>
      <c r="MMN2" s="5"/>
      <c r="MMO2" s="5"/>
      <c r="MMP2" s="5"/>
      <c r="MMQ2" s="5"/>
      <c r="MMR2" s="5"/>
      <c r="MMS2" s="5"/>
      <c r="MMT2" s="5"/>
      <c r="MMU2" s="5"/>
      <c r="MMV2" s="5"/>
      <c r="MMW2" s="5"/>
      <c r="MMX2" s="5"/>
      <c r="MMY2" s="5"/>
      <c r="MMZ2" s="5"/>
      <c r="MNA2" s="5"/>
      <c r="MNB2" s="5"/>
      <c r="MNC2" s="5"/>
      <c r="MND2" s="5"/>
      <c r="MNE2" s="5"/>
      <c r="MNF2" s="5"/>
      <c r="MNG2" s="5"/>
      <c r="MNH2" s="5"/>
      <c r="MNI2" s="5"/>
      <c r="MNJ2" s="5"/>
      <c r="MNK2" s="5"/>
      <c r="MNL2" s="5"/>
      <c r="MNM2" s="5"/>
      <c r="MNN2" s="5"/>
      <c r="MNO2" s="5"/>
      <c r="MNP2" s="5"/>
      <c r="MNQ2" s="5"/>
      <c r="MNR2" s="5"/>
      <c r="MNS2" s="5"/>
      <c r="MNT2" s="5"/>
      <c r="MNU2" s="5"/>
      <c r="MNV2" s="5"/>
      <c r="MNW2" s="5"/>
      <c r="MNX2" s="5"/>
      <c r="MNY2" s="5"/>
      <c r="MNZ2" s="5"/>
      <c r="MOA2" s="5"/>
      <c r="MOB2" s="5"/>
      <c r="MOC2" s="5"/>
      <c r="MOD2" s="5"/>
      <c r="MOE2" s="5"/>
      <c r="MOF2" s="5"/>
      <c r="MOG2" s="5"/>
      <c r="MOH2" s="5"/>
      <c r="MOI2" s="5"/>
      <c r="MOJ2" s="5"/>
      <c r="MOK2" s="5"/>
      <c r="MOL2" s="5"/>
      <c r="MOM2" s="5"/>
      <c r="MON2" s="5"/>
      <c r="MOO2" s="5"/>
      <c r="MOP2" s="5"/>
      <c r="MOQ2" s="5"/>
      <c r="MOR2" s="5"/>
      <c r="MOS2" s="5"/>
      <c r="MOT2" s="5"/>
      <c r="MOU2" s="5"/>
      <c r="MOV2" s="5"/>
      <c r="MOW2" s="5"/>
      <c r="MOX2" s="5"/>
      <c r="MOY2" s="5"/>
      <c r="MOZ2" s="5"/>
      <c r="MPA2" s="5"/>
      <c r="MPB2" s="5"/>
      <c r="MPC2" s="5"/>
      <c r="MPD2" s="5"/>
      <c r="MPE2" s="5"/>
      <c r="MPF2" s="5"/>
      <c r="MPG2" s="5"/>
      <c r="MPH2" s="5"/>
      <c r="MPI2" s="5"/>
      <c r="MPJ2" s="5"/>
      <c r="MPK2" s="5"/>
      <c r="MPL2" s="5"/>
      <c r="MPM2" s="5"/>
      <c r="MPN2" s="5"/>
      <c r="MPO2" s="5"/>
      <c r="MPP2" s="5"/>
      <c r="MPQ2" s="5"/>
      <c r="MPR2" s="5"/>
      <c r="MPS2" s="5"/>
      <c r="MPT2" s="5"/>
      <c r="MPU2" s="5"/>
      <c r="MPV2" s="5"/>
      <c r="MPW2" s="5"/>
      <c r="MPX2" s="5"/>
      <c r="MPY2" s="5"/>
      <c r="MPZ2" s="5"/>
      <c r="MQA2" s="5"/>
      <c r="MQB2" s="5"/>
      <c r="MQC2" s="5"/>
      <c r="MQD2" s="5"/>
      <c r="MQE2" s="5"/>
      <c r="MQF2" s="5"/>
      <c r="MQG2" s="5"/>
      <c r="MQH2" s="5"/>
      <c r="MQI2" s="5"/>
      <c r="MQJ2" s="5"/>
      <c r="MQK2" s="5"/>
      <c r="MQL2" s="5"/>
      <c r="MQM2" s="5"/>
      <c r="MQN2" s="5"/>
      <c r="MQO2" s="5"/>
      <c r="MQP2" s="5"/>
      <c r="MQQ2" s="5"/>
      <c r="MQR2" s="5"/>
      <c r="MQS2" s="5"/>
      <c r="MQT2" s="5"/>
      <c r="MQU2" s="5"/>
      <c r="MQV2" s="5"/>
      <c r="MQW2" s="5"/>
      <c r="MQX2" s="5"/>
      <c r="MQY2" s="5"/>
      <c r="MQZ2" s="5"/>
      <c r="MRA2" s="5"/>
      <c r="MRB2" s="5"/>
      <c r="MRC2" s="5"/>
      <c r="MRD2" s="5"/>
      <c r="MRE2" s="5"/>
      <c r="MRF2" s="5"/>
      <c r="MRG2" s="5"/>
      <c r="MRH2" s="5"/>
      <c r="MRI2" s="5"/>
      <c r="MRJ2" s="5"/>
      <c r="MRK2" s="5"/>
      <c r="MRL2" s="5"/>
      <c r="MRM2" s="5"/>
      <c r="MRN2" s="5"/>
      <c r="MRO2" s="5"/>
      <c r="MRP2" s="5"/>
      <c r="MRQ2" s="5"/>
      <c r="MRR2" s="5"/>
      <c r="MRS2" s="5"/>
      <c r="MRT2" s="5"/>
      <c r="MRU2" s="5"/>
      <c r="MRV2" s="5"/>
      <c r="MRW2" s="5"/>
      <c r="MRX2" s="5"/>
      <c r="MRY2" s="5"/>
      <c r="MRZ2" s="5"/>
      <c r="MSA2" s="5"/>
      <c r="MSB2" s="5"/>
      <c r="MSC2" s="5"/>
      <c r="MSD2" s="5"/>
      <c r="MSE2" s="5"/>
      <c r="MSF2" s="5"/>
      <c r="MSG2" s="5"/>
      <c r="MSH2" s="5"/>
      <c r="MSI2" s="5"/>
      <c r="MSJ2" s="5"/>
      <c r="MSK2" s="5"/>
      <c r="MSL2" s="5"/>
      <c r="MSM2" s="5"/>
      <c r="MSN2" s="5"/>
      <c r="MSO2" s="5"/>
      <c r="MSP2" s="5"/>
      <c r="MSQ2" s="5"/>
      <c r="MSR2" s="5"/>
      <c r="MSS2" s="5"/>
      <c r="MST2" s="5"/>
      <c r="MSU2" s="5"/>
      <c r="MSV2" s="5"/>
      <c r="MSW2" s="5"/>
      <c r="MSX2" s="5"/>
      <c r="MSY2" s="5"/>
      <c r="MSZ2" s="5"/>
      <c r="MTA2" s="5"/>
      <c r="MTB2" s="5"/>
      <c r="MTC2" s="5"/>
      <c r="MTD2" s="5"/>
      <c r="MTE2" s="5"/>
      <c r="MTF2" s="5"/>
      <c r="MTG2" s="5"/>
      <c r="MTH2" s="5"/>
      <c r="MTI2" s="5"/>
      <c r="MTJ2" s="5"/>
      <c r="MTK2" s="5"/>
      <c r="MTL2" s="5"/>
      <c r="MTM2" s="5"/>
      <c r="MTN2" s="5"/>
      <c r="MTO2" s="5"/>
      <c r="MTP2" s="5"/>
      <c r="MTQ2" s="5"/>
      <c r="MTR2" s="5"/>
      <c r="MTS2" s="5"/>
      <c r="MTT2" s="5"/>
      <c r="MTU2" s="5"/>
      <c r="MTV2" s="5"/>
      <c r="MTW2" s="5"/>
      <c r="MTX2" s="5"/>
      <c r="MTY2" s="5"/>
      <c r="MTZ2" s="5"/>
      <c r="MUA2" s="5"/>
      <c r="MUB2" s="5"/>
      <c r="MUC2" s="5"/>
      <c r="MUD2" s="5"/>
      <c r="MUE2" s="5"/>
      <c r="MUF2" s="5"/>
      <c r="MUG2" s="5"/>
      <c r="MUH2" s="5"/>
      <c r="MUI2" s="5"/>
      <c r="MUJ2" s="5"/>
      <c r="MUK2" s="5"/>
      <c r="MUL2" s="5"/>
      <c r="MUM2" s="5"/>
      <c r="MUN2" s="5"/>
      <c r="MUO2" s="5"/>
      <c r="MUP2" s="5"/>
      <c r="MUQ2" s="5"/>
      <c r="MUR2" s="5"/>
      <c r="MUS2" s="5"/>
      <c r="MUT2" s="5"/>
      <c r="MUU2" s="5"/>
      <c r="MUV2" s="5"/>
      <c r="MUW2" s="5"/>
      <c r="MUX2" s="5"/>
      <c r="MUY2" s="5"/>
      <c r="MUZ2" s="5"/>
      <c r="MVA2" s="5"/>
      <c r="MVB2" s="5"/>
      <c r="MVC2" s="5"/>
      <c r="MVD2" s="5"/>
      <c r="MVE2" s="5"/>
      <c r="MVF2" s="5"/>
      <c r="MVG2" s="5"/>
      <c r="MVH2" s="5"/>
      <c r="MVI2" s="5"/>
      <c r="MVJ2" s="5"/>
      <c r="MVK2" s="5"/>
      <c r="MVL2" s="5"/>
      <c r="MVM2" s="5"/>
      <c r="MVN2" s="5"/>
      <c r="MVO2" s="5"/>
      <c r="MVP2" s="5"/>
      <c r="MVQ2" s="5"/>
      <c r="MVR2" s="5"/>
      <c r="MVS2" s="5"/>
      <c r="MVT2" s="5"/>
      <c r="MVU2" s="5"/>
      <c r="MVV2" s="5"/>
      <c r="MVW2" s="5"/>
      <c r="MVX2" s="5"/>
      <c r="MVY2" s="5"/>
      <c r="MVZ2" s="5"/>
      <c r="MWA2" s="5"/>
      <c r="MWB2" s="5"/>
      <c r="MWC2" s="5"/>
      <c r="MWD2" s="5"/>
      <c r="MWE2" s="5"/>
      <c r="MWF2" s="5"/>
      <c r="MWG2" s="5"/>
      <c r="MWH2" s="5"/>
      <c r="MWI2" s="5"/>
      <c r="MWJ2" s="5"/>
      <c r="MWK2" s="5"/>
      <c r="MWL2" s="5"/>
      <c r="MWM2" s="5"/>
      <c r="MWN2" s="5"/>
      <c r="MWO2" s="5"/>
      <c r="MWP2" s="5"/>
      <c r="MWQ2" s="5"/>
      <c r="MWR2" s="5"/>
      <c r="MWS2" s="5"/>
      <c r="MWT2" s="5"/>
      <c r="MWU2" s="5"/>
      <c r="MWV2" s="5"/>
      <c r="MWW2" s="5"/>
      <c r="MWX2" s="5"/>
      <c r="MWY2" s="5"/>
      <c r="MWZ2" s="5"/>
      <c r="MXA2" s="5"/>
      <c r="MXB2" s="5"/>
      <c r="MXC2" s="5"/>
      <c r="MXD2" s="5"/>
      <c r="MXE2" s="5"/>
      <c r="MXF2" s="5"/>
      <c r="MXG2" s="5"/>
      <c r="MXH2" s="5"/>
      <c r="MXI2" s="5"/>
      <c r="MXJ2" s="5"/>
      <c r="MXK2" s="5"/>
      <c r="MXL2" s="5"/>
      <c r="MXM2" s="5"/>
      <c r="MXN2" s="5"/>
      <c r="MXO2" s="5"/>
      <c r="MXP2" s="5"/>
      <c r="MXQ2" s="5"/>
      <c r="MXR2" s="5"/>
      <c r="MXS2" s="5"/>
      <c r="MXT2" s="5"/>
      <c r="MXU2" s="5"/>
      <c r="MXV2" s="5"/>
      <c r="MXW2" s="5"/>
      <c r="MXX2" s="5"/>
      <c r="MXY2" s="5"/>
      <c r="MXZ2" s="5"/>
      <c r="MYA2" s="5"/>
      <c r="MYB2" s="5"/>
      <c r="MYC2" s="5"/>
      <c r="MYD2" s="5"/>
      <c r="MYE2" s="5"/>
      <c r="MYF2" s="5"/>
      <c r="MYG2" s="5"/>
      <c r="MYH2" s="5"/>
      <c r="MYI2" s="5"/>
      <c r="MYJ2" s="5"/>
      <c r="MYK2" s="5"/>
      <c r="MYL2" s="5"/>
      <c r="MYM2" s="5"/>
      <c r="MYN2" s="5"/>
      <c r="MYO2" s="5"/>
      <c r="MYP2" s="5"/>
      <c r="MYQ2" s="5"/>
      <c r="MYR2" s="5"/>
      <c r="MYS2" s="5"/>
      <c r="MYT2" s="5"/>
      <c r="MYU2" s="5"/>
      <c r="MYV2" s="5"/>
      <c r="MYW2" s="5"/>
      <c r="MYX2" s="5"/>
      <c r="MYY2" s="5"/>
      <c r="MYZ2" s="5"/>
      <c r="MZA2" s="5"/>
      <c r="MZB2" s="5"/>
      <c r="MZC2" s="5"/>
      <c r="MZD2" s="5"/>
      <c r="MZE2" s="5"/>
      <c r="MZF2" s="5"/>
      <c r="MZG2" s="5"/>
      <c r="MZH2" s="5"/>
      <c r="MZI2" s="5"/>
      <c r="MZJ2" s="5"/>
      <c r="MZK2" s="5"/>
      <c r="MZL2" s="5"/>
      <c r="MZM2" s="5"/>
      <c r="MZN2" s="5"/>
      <c r="MZO2" s="5"/>
      <c r="MZP2" s="5"/>
      <c r="MZQ2" s="5"/>
      <c r="MZR2" s="5"/>
      <c r="MZS2" s="5"/>
      <c r="MZT2" s="5"/>
      <c r="MZU2" s="5"/>
      <c r="MZV2" s="5"/>
      <c r="MZW2" s="5"/>
      <c r="MZX2" s="5"/>
      <c r="MZY2" s="5"/>
      <c r="MZZ2" s="5"/>
      <c r="NAA2" s="5"/>
      <c r="NAB2" s="5"/>
      <c r="NAC2" s="5"/>
      <c r="NAD2" s="5"/>
      <c r="NAE2" s="5"/>
      <c r="NAF2" s="5"/>
      <c r="NAG2" s="5"/>
      <c r="NAH2" s="5"/>
      <c r="NAI2" s="5"/>
      <c r="NAJ2" s="5"/>
      <c r="NAK2" s="5"/>
      <c r="NAL2" s="5"/>
      <c r="NAM2" s="5"/>
      <c r="NAN2" s="5"/>
      <c r="NAO2" s="5"/>
      <c r="NAP2" s="5"/>
      <c r="NAQ2" s="5"/>
      <c r="NAR2" s="5"/>
      <c r="NAS2" s="5"/>
      <c r="NAT2" s="5"/>
      <c r="NAU2" s="5"/>
      <c r="NAV2" s="5"/>
      <c r="NAW2" s="5"/>
      <c r="NAX2" s="5"/>
      <c r="NAY2" s="5"/>
      <c r="NAZ2" s="5"/>
      <c r="NBA2" s="5"/>
      <c r="NBB2" s="5"/>
      <c r="NBC2" s="5"/>
      <c r="NBD2" s="5"/>
      <c r="NBE2" s="5"/>
      <c r="NBF2" s="5"/>
      <c r="NBG2" s="5"/>
      <c r="NBH2" s="5"/>
      <c r="NBI2" s="5"/>
      <c r="NBJ2" s="5"/>
      <c r="NBK2" s="5"/>
      <c r="NBL2" s="5"/>
      <c r="NBM2" s="5"/>
      <c r="NBN2" s="5"/>
      <c r="NBO2" s="5"/>
      <c r="NBP2" s="5"/>
      <c r="NBQ2" s="5"/>
      <c r="NBR2" s="5"/>
      <c r="NBS2" s="5"/>
      <c r="NBT2" s="5"/>
      <c r="NBU2" s="5"/>
      <c r="NBV2" s="5"/>
      <c r="NBW2" s="5"/>
      <c r="NBX2" s="5"/>
      <c r="NBY2" s="5"/>
      <c r="NBZ2" s="5"/>
      <c r="NCA2" s="5"/>
      <c r="NCB2" s="5"/>
      <c r="NCC2" s="5"/>
      <c r="NCD2" s="5"/>
      <c r="NCE2" s="5"/>
      <c r="NCF2" s="5"/>
      <c r="NCG2" s="5"/>
      <c r="NCH2" s="5"/>
      <c r="NCI2" s="5"/>
      <c r="NCJ2" s="5"/>
      <c r="NCK2" s="5"/>
      <c r="NCL2" s="5"/>
      <c r="NCM2" s="5"/>
      <c r="NCN2" s="5"/>
      <c r="NCO2" s="5"/>
      <c r="NCP2" s="5"/>
      <c r="NCQ2" s="5"/>
      <c r="NCR2" s="5"/>
      <c r="NCS2" s="5"/>
      <c r="NCT2" s="5"/>
      <c r="NCU2" s="5"/>
      <c r="NCV2" s="5"/>
      <c r="NCW2" s="5"/>
      <c r="NCX2" s="5"/>
      <c r="NCY2" s="5"/>
      <c r="NCZ2" s="5"/>
      <c r="NDA2" s="5"/>
      <c r="NDB2" s="5"/>
      <c r="NDC2" s="5"/>
      <c r="NDD2" s="5"/>
      <c r="NDE2" s="5"/>
      <c r="NDF2" s="5"/>
      <c r="NDG2" s="5"/>
      <c r="NDH2" s="5"/>
      <c r="NDI2" s="5"/>
      <c r="NDJ2" s="5"/>
      <c r="NDK2" s="5"/>
      <c r="NDL2" s="5"/>
      <c r="NDM2" s="5"/>
      <c r="NDN2" s="5"/>
      <c r="NDO2" s="5"/>
      <c r="NDP2" s="5"/>
      <c r="NDQ2" s="5"/>
      <c r="NDR2" s="5"/>
      <c r="NDS2" s="5"/>
      <c r="NDT2" s="5"/>
      <c r="NDU2" s="5"/>
      <c r="NDV2" s="5"/>
      <c r="NDW2" s="5"/>
      <c r="NDX2" s="5"/>
      <c r="NDY2" s="5"/>
      <c r="NDZ2" s="5"/>
      <c r="NEA2" s="5"/>
      <c r="NEB2" s="5"/>
      <c r="NEC2" s="5"/>
      <c r="NED2" s="5"/>
      <c r="NEE2" s="5"/>
      <c r="NEF2" s="5"/>
      <c r="NEG2" s="5"/>
      <c r="NEH2" s="5"/>
      <c r="NEI2" s="5"/>
      <c r="NEJ2" s="5"/>
      <c r="NEK2" s="5"/>
      <c r="NEL2" s="5"/>
      <c r="NEM2" s="5"/>
      <c r="NEN2" s="5"/>
      <c r="NEO2" s="5"/>
      <c r="NEP2" s="5"/>
      <c r="NEQ2" s="5"/>
      <c r="NER2" s="5"/>
      <c r="NES2" s="5"/>
      <c r="NET2" s="5"/>
      <c r="NEU2" s="5"/>
      <c r="NEV2" s="5"/>
      <c r="NEW2" s="5"/>
      <c r="NEX2" s="5"/>
      <c r="NEY2" s="5"/>
      <c r="NEZ2" s="5"/>
      <c r="NFA2" s="5"/>
      <c r="NFB2" s="5"/>
      <c r="NFC2" s="5"/>
      <c r="NFD2" s="5"/>
      <c r="NFE2" s="5"/>
      <c r="NFF2" s="5"/>
      <c r="NFG2" s="5"/>
      <c r="NFH2" s="5"/>
      <c r="NFI2" s="5"/>
      <c r="NFJ2" s="5"/>
      <c r="NFK2" s="5"/>
      <c r="NFL2" s="5"/>
      <c r="NFM2" s="5"/>
      <c r="NFN2" s="5"/>
      <c r="NFO2" s="5"/>
      <c r="NFP2" s="5"/>
      <c r="NFQ2" s="5"/>
      <c r="NFR2" s="5"/>
      <c r="NFS2" s="5"/>
      <c r="NFT2" s="5"/>
      <c r="NFU2" s="5"/>
      <c r="NFV2" s="5"/>
      <c r="NFW2" s="5"/>
      <c r="NFX2" s="5"/>
      <c r="NFY2" s="5"/>
      <c r="NFZ2" s="5"/>
      <c r="NGA2" s="5"/>
      <c r="NGB2" s="5"/>
      <c r="NGC2" s="5"/>
      <c r="NGD2" s="5"/>
      <c r="NGE2" s="5"/>
      <c r="NGF2" s="5"/>
      <c r="NGG2" s="5"/>
      <c r="NGH2" s="5"/>
      <c r="NGI2" s="5"/>
      <c r="NGJ2" s="5"/>
      <c r="NGK2" s="5"/>
      <c r="NGL2" s="5"/>
      <c r="NGM2" s="5"/>
      <c r="NGN2" s="5"/>
      <c r="NGO2" s="5"/>
      <c r="NGP2" s="5"/>
      <c r="NGQ2" s="5"/>
      <c r="NGR2" s="5"/>
      <c r="NGS2" s="5"/>
      <c r="NGT2" s="5"/>
      <c r="NGU2" s="5"/>
      <c r="NGV2" s="5"/>
      <c r="NGW2" s="5"/>
      <c r="NGX2" s="5"/>
      <c r="NGY2" s="5"/>
      <c r="NGZ2" s="5"/>
      <c r="NHA2" s="5"/>
      <c r="NHB2" s="5"/>
      <c r="NHC2" s="5"/>
      <c r="NHD2" s="5"/>
      <c r="NHE2" s="5"/>
      <c r="NHF2" s="5"/>
      <c r="NHG2" s="5"/>
      <c r="NHH2" s="5"/>
      <c r="NHI2" s="5"/>
      <c r="NHJ2" s="5"/>
      <c r="NHK2" s="5"/>
      <c r="NHL2" s="5"/>
      <c r="NHM2" s="5"/>
      <c r="NHN2" s="5"/>
      <c r="NHO2" s="5"/>
      <c r="NHP2" s="5"/>
      <c r="NHQ2" s="5"/>
      <c r="NHR2" s="5"/>
      <c r="NHS2" s="5"/>
      <c r="NHT2" s="5"/>
      <c r="NHU2" s="5"/>
      <c r="NHV2" s="5"/>
      <c r="NHW2" s="5"/>
      <c r="NHX2" s="5"/>
      <c r="NHY2" s="5"/>
      <c r="NHZ2" s="5"/>
      <c r="NIA2" s="5"/>
      <c r="NIB2" s="5"/>
      <c r="NIC2" s="5"/>
      <c r="NID2" s="5"/>
      <c r="NIE2" s="5"/>
      <c r="NIF2" s="5"/>
      <c r="NIG2" s="5"/>
      <c r="NIH2" s="5"/>
      <c r="NII2" s="5"/>
      <c r="NIJ2" s="5"/>
      <c r="NIK2" s="5"/>
      <c r="NIL2" s="5"/>
      <c r="NIM2" s="5"/>
      <c r="NIN2" s="5"/>
      <c r="NIO2" s="5"/>
      <c r="NIP2" s="5"/>
      <c r="NIQ2" s="5"/>
      <c r="NIR2" s="5"/>
      <c r="NIS2" s="5"/>
      <c r="NIT2" s="5"/>
      <c r="NIU2" s="5"/>
      <c r="NIV2" s="5"/>
      <c r="NIW2" s="5"/>
      <c r="NIX2" s="5"/>
      <c r="NIY2" s="5"/>
      <c r="NIZ2" s="5"/>
      <c r="NJA2" s="5"/>
      <c r="NJB2" s="5"/>
      <c r="NJC2" s="5"/>
      <c r="NJD2" s="5"/>
      <c r="NJE2" s="5"/>
      <c r="NJF2" s="5"/>
      <c r="NJG2" s="5"/>
      <c r="NJH2" s="5"/>
      <c r="NJI2" s="5"/>
      <c r="NJJ2" s="5"/>
      <c r="NJK2" s="5"/>
      <c r="NJL2" s="5"/>
      <c r="NJM2" s="5"/>
      <c r="NJN2" s="5"/>
      <c r="NJO2" s="5"/>
      <c r="NJP2" s="5"/>
      <c r="NJQ2" s="5"/>
      <c r="NJR2" s="5"/>
      <c r="NJS2" s="5"/>
      <c r="NJT2" s="5"/>
      <c r="NJU2" s="5"/>
      <c r="NJV2" s="5"/>
      <c r="NJW2" s="5"/>
      <c r="NJX2" s="5"/>
      <c r="NJY2" s="5"/>
      <c r="NJZ2" s="5"/>
      <c r="NKA2" s="5"/>
      <c r="NKB2" s="5"/>
      <c r="NKC2" s="5"/>
      <c r="NKD2" s="5"/>
      <c r="NKE2" s="5"/>
      <c r="NKF2" s="5"/>
      <c r="NKG2" s="5"/>
      <c r="NKH2" s="5"/>
      <c r="NKI2" s="5"/>
      <c r="NKJ2" s="5"/>
      <c r="NKK2" s="5"/>
      <c r="NKL2" s="5"/>
      <c r="NKM2" s="5"/>
      <c r="NKN2" s="5"/>
      <c r="NKO2" s="5"/>
      <c r="NKP2" s="5"/>
      <c r="NKQ2" s="5"/>
      <c r="NKR2" s="5"/>
      <c r="NKS2" s="5"/>
      <c r="NKT2" s="5"/>
      <c r="NKU2" s="5"/>
      <c r="NKV2" s="5"/>
      <c r="NKW2" s="5"/>
      <c r="NKX2" s="5"/>
      <c r="NKY2" s="5"/>
      <c r="NKZ2" s="5"/>
      <c r="NLA2" s="5"/>
      <c r="NLB2" s="5"/>
      <c r="NLC2" s="5"/>
      <c r="NLD2" s="5"/>
      <c r="NLE2" s="5"/>
      <c r="NLF2" s="5"/>
      <c r="NLG2" s="5"/>
      <c r="NLH2" s="5"/>
      <c r="NLI2" s="5"/>
      <c r="NLJ2" s="5"/>
      <c r="NLK2" s="5"/>
      <c r="NLL2" s="5"/>
      <c r="NLM2" s="5"/>
      <c r="NLN2" s="5"/>
      <c r="NLO2" s="5"/>
      <c r="NLP2" s="5"/>
      <c r="NLQ2" s="5"/>
      <c r="NLR2" s="5"/>
      <c r="NLS2" s="5"/>
      <c r="NLT2" s="5"/>
      <c r="NLU2" s="5"/>
      <c r="NLV2" s="5"/>
      <c r="NLW2" s="5"/>
      <c r="NLX2" s="5"/>
      <c r="NLY2" s="5"/>
      <c r="NLZ2" s="5"/>
      <c r="NMA2" s="5"/>
      <c r="NMB2" s="5"/>
      <c r="NMC2" s="5"/>
      <c r="NMD2" s="5"/>
      <c r="NME2" s="5"/>
      <c r="NMF2" s="5"/>
      <c r="NMG2" s="5"/>
      <c r="NMH2" s="5"/>
      <c r="NMI2" s="5"/>
      <c r="NMJ2" s="5"/>
      <c r="NMK2" s="5"/>
      <c r="NML2" s="5"/>
      <c r="NMM2" s="5"/>
      <c r="NMN2" s="5"/>
      <c r="NMO2" s="5"/>
      <c r="NMP2" s="5"/>
      <c r="NMQ2" s="5"/>
      <c r="NMR2" s="5"/>
      <c r="NMS2" s="5"/>
      <c r="NMT2" s="5"/>
      <c r="NMU2" s="5"/>
      <c r="NMV2" s="5"/>
      <c r="NMW2" s="5"/>
      <c r="NMX2" s="5"/>
      <c r="NMY2" s="5"/>
      <c r="NMZ2" s="5"/>
      <c r="NNA2" s="5"/>
      <c r="NNB2" s="5"/>
      <c r="NNC2" s="5"/>
      <c r="NND2" s="5"/>
      <c r="NNE2" s="5"/>
      <c r="NNF2" s="5"/>
      <c r="NNG2" s="5"/>
      <c r="NNH2" s="5"/>
      <c r="NNI2" s="5"/>
      <c r="NNJ2" s="5"/>
      <c r="NNK2" s="5"/>
      <c r="NNL2" s="5"/>
      <c r="NNM2" s="5"/>
      <c r="NNN2" s="5"/>
      <c r="NNO2" s="5"/>
      <c r="NNP2" s="5"/>
      <c r="NNQ2" s="5"/>
      <c r="NNR2" s="5"/>
      <c r="NNS2" s="5"/>
      <c r="NNT2" s="5"/>
      <c r="NNU2" s="5"/>
      <c r="NNV2" s="5"/>
      <c r="NNW2" s="5"/>
      <c r="NNX2" s="5"/>
      <c r="NNY2" s="5"/>
      <c r="NNZ2" s="5"/>
      <c r="NOA2" s="5"/>
      <c r="NOB2" s="5"/>
      <c r="NOC2" s="5"/>
      <c r="NOD2" s="5"/>
      <c r="NOE2" s="5"/>
      <c r="NOF2" s="5"/>
      <c r="NOG2" s="5"/>
      <c r="NOH2" s="5"/>
      <c r="NOI2" s="5"/>
      <c r="NOJ2" s="5"/>
      <c r="NOK2" s="5"/>
      <c r="NOL2" s="5"/>
      <c r="NOM2" s="5"/>
      <c r="NON2" s="5"/>
      <c r="NOO2" s="5"/>
      <c r="NOP2" s="5"/>
      <c r="NOQ2" s="5"/>
      <c r="NOR2" s="5"/>
      <c r="NOS2" s="5"/>
      <c r="NOT2" s="5"/>
      <c r="NOU2" s="5"/>
      <c r="NOV2" s="5"/>
      <c r="NOW2" s="5"/>
      <c r="NOX2" s="5"/>
      <c r="NOY2" s="5"/>
      <c r="NOZ2" s="5"/>
      <c r="NPA2" s="5"/>
      <c r="NPB2" s="5"/>
      <c r="NPC2" s="5"/>
      <c r="NPD2" s="5"/>
      <c r="NPE2" s="5"/>
      <c r="NPF2" s="5"/>
      <c r="NPG2" s="5"/>
      <c r="NPH2" s="5"/>
      <c r="NPI2" s="5"/>
      <c r="NPJ2" s="5"/>
      <c r="NPK2" s="5"/>
      <c r="NPL2" s="5"/>
      <c r="NPM2" s="5"/>
      <c r="NPN2" s="5"/>
      <c r="NPO2" s="5"/>
      <c r="NPP2" s="5"/>
      <c r="NPQ2" s="5"/>
      <c r="NPR2" s="5"/>
      <c r="NPS2" s="5"/>
      <c r="NPT2" s="5"/>
      <c r="NPU2" s="5"/>
      <c r="NPV2" s="5"/>
      <c r="NPW2" s="5"/>
      <c r="NPX2" s="5"/>
      <c r="NPY2" s="5"/>
      <c r="NPZ2" s="5"/>
      <c r="NQA2" s="5"/>
      <c r="NQB2" s="5"/>
      <c r="NQC2" s="5"/>
      <c r="NQD2" s="5"/>
      <c r="NQE2" s="5"/>
      <c r="NQF2" s="5"/>
      <c r="NQG2" s="5"/>
      <c r="NQH2" s="5"/>
      <c r="NQI2" s="5"/>
      <c r="NQJ2" s="5"/>
      <c r="NQK2" s="5"/>
      <c r="NQL2" s="5"/>
      <c r="NQM2" s="5"/>
      <c r="NQN2" s="5"/>
      <c r="NQO2" s="5"/>
      <c r="NQP2" s="5"/>
      <c r="NQQ2" s="5"/>
      <c r="NQR2" s="5"/>
      <c r="NQS2" s="5"/>
      <c r="NQT2" s="5"/>
      <c r="NQU2" s="5"/>
      <c r="NQV2" s="5"/>
      <c r="NQW2" s="5"/>
      <c r="NQX2" s="5"/>
      <c r="NQY2" s="5"/>
      <c r="NQZ2" s="5"/>
      <c r="NRA2" s="5"/>
      <c r="NRB2" s="5"/>
      <c r="NRC2" s="5"/>
      <c r="NRD2" s="5"/>
      <c r="NRE2" s="5"/>
      <c r="NRF2" s="5"/>
      <c r="NRG2" s="5"/>
      <c r="NRH2" s="5"/>
      <c r="NRI2" s="5"/>
      <c r="NRJ2" s="5"/>
      <c r="NRK2" s="5"/>
      <c r="NRL2" s="5"/>
      <c r="NRM2" s="5"/>
      <c r="NRN2" s="5"/>
      <c r="NRO2" s="5"/>
      <c r="NRP2" s="5"/>
      <c r="NRQ2" s="5"/>
      <c r="NRR2" s="5"/>
      <c r="NRS2" s="5"/>
      <c r="NRT2" s="5"/>
      <c r="NRU2" s="5"/>
      <c r="NRV2" s="5"/>
      <c r="NRW2" s="5"/>
      <c r="NRX2" s="5"/>
      <c r="NRY2" s="5"/>
      <c r="NRZ2" s="5"/>
      <c r="NSA2" s="5"/>
      <c r="NSB2" s="5"/>
      <c r="NSC2" s="5"/>
      <c r="NSD2" s="5"/>
      <c r="NSE2" s="5"/>
      <c r="NSF2" s="5"/>
      <c r="NSG2" s="5"/>
      <c r="NSH2" s="5"/>
      <c r="NSI2" s="5"/>
      <c r="NSJ2" s="5"/>
      <c r="NSK2" s="5"/>
      <c r="NSL2" s="5"/>
      <c r="NSM2" s="5"/>
      <c r="NSN2" s="5"/>
      <c r="NSO2" s="5"/>
      <c r="NSP2" s="5"/>
      <c r="NSQ2" s="5"/>
      <c r="NSR2" s="5"/>
      <c r="NSS2" s="5"/>
      <c r="NST2" s="5"/>
      <c r="NSU2" s="5"/>
      <c r="NSV2" s="5"/>
      <c r="NSW2" s="5"/>
      <c r="NSX2" s="5"/>
      <c r="NSY2" s="5"/>
      <c r="NSZ2" s="5"/>
      <c r="NTA2" s="5"/>
      <c r="NTB2" s="5"/>
      <c r="NTC2" s="5"/>
      <c r="NTD2" s="5"/>
      <c r="NTE2" s="5"/>
      <c r="NTF2" s="5"/>
      <c r="NTG2" s="5"/>
      <c r="NTH2" s="5"/>
      <c r="NTI2" s="5"/>
      <c r="NTJ2" s="5"/>
      <c r="NTK2" s="5"/>
      <c r="NTL2" s="5"/>
      <c r="NTM2" s="5"/>
      <c r="NTN2" s="5"/>
      <c r="NTO2" s="5"/>
      <c r="NTP2" s="5"/>
      <c r="NTQ2" s="5"/>
      <c r="NTR2" s="5"/>
      <c r="NTS2" s="5"/>
      <c r="NTT2" s="5"/>
      <c r="NTU2" s="5"/>
      <c r="NTV2" s="5"/>
      <c r="NTW2" s="5"/>
      <c r="NTX2" s="5"/>
      <c r="NTY2" s="5"/>
      <c r="NTZ2" s="5"/>
      <c r="NUA2" s="5"/>
      <c r="NUB2" s="5"/>
      <c r="NUC2" s="5"/>
      <c r="NUD2" s="5"/>
      <c r="NUE2" s="5"/>
      <c r="NUF2" s="5"/>
      <c r="NUG2" s="5"/>
      <c r="NUH2" s="5"/>
      <c r="NUI2" s="5"/>
      <c r="NUJ2" s="5"/>
      <c r="NUK2" s="5"/>
      <c r="NUL2" s="5"/>
      <c r="NUM2" s="5"/>
      <c r="NUN2" s="5"/>
      <c r="NUO2" s="5"/>
      <c r="NUP2" s="5"/>
      <c r="NUQ2" s="5"/>
      <c r="NUR2" s="5"/>
      <c r="NUS2" s="5"/>
      <c r="NUT2" s="5"/>
      <c r="NUU2" s="5"/>
      <c r="NUV2" s="5"/>
      <c r="NUW2" s="5"/>
      <c r="NUX2" s="5"/>
      <c r="NUY2" s="5"/>
      <c r="NUZ2" s="5"/>
      <c r="NVA2" s="5"/>
      <c r="NVB2" s="5"/>
      <c r="NVC2" s="5"/>
      <c r="NVD2" s="5"/>
      <c r="NVE2" s="5"/>
      <c r="NVF2" s="5"/>
      <c r="NVG2" s="5"/>
      <c r="NVH2" s="5"/>
      <c r="NVI2" s="5"/>
      <c r="NVJ2" s="5"/>
      <c r="NVK2" s="5"/>
      <c r="NVL2" s="5"/>
      <c r="NVM2" s="5"/>
      <c r="NVN2" s="5"/>
      <c r="NVO2" s="5"/>
      <c r="NVP2" s="5"/>
      <c r="NVQ2" s="5"/>
      <c r="NVR2" s="5"/>
      <c r="NVS2" s="5"/>
      <c r="NVT2" s="5"/>
      <c r="NVU2" s="5"/>
      <c r="NVV2" s="5"/>
      <c r="NVW2" s="5"/>
      <c r="NVX2" s="5"/>
      <c r="NVY2" s="5"/>
      <c r="NVZ2" s="5"/>
      <c r="NWA2" s="5"/>
      <c r="NWB2" s="5"/>
      <c r="NWC2" s="5"/>
      <c r="NWD2" s="5"/>
      <c r="NWE2" s="5"/>
      <c r="NWF2" s="5"/>
      <c r="NWG2" s="5"/>
      <c r="NWH2" s="5"/>
      <c r="NWI2" s="5"/>
      <c r="NWJ2" s="5"/>
      <c r="NWK2" s="5"/>
      <c r="NWL2" s="5"/>
      <c r="NWM2" s="5"/>
      <c r="NWN2" s="5"/>
      <c r="NWO2" s="5"/>
      <c r="NWP2" s="5"/>
      <c r="NWQ2" s="5"/>
      <c r="NWR2" s="5"/>
      <c r="NWS2" s="5"/>
      <c r="NWT2" s="5"/>
      <c r="NWU2" s="5"/>
      <c r="NWV2" s="5"/>
      <c r="NWW2" s="5"/>
      <c r="NWX2" s="5"/>
      <c r="NWY2" s="5"/>
      <c r="NWZ2" s="5"/>
      <c r="NXA2" s="5"/>
      <c r="NXB2" s="5"/>
      <c r="NXC2" s="5"/>
      <c r="NXD2" s="5"/>
      <c r="NXE2" s="5"/>
      <c r="NXF2" s="5"/>
      <c r="NXG2" s="5"/>
      <c r="NXH2" s="5"/>
      <c r="NXI2" s="5"/>
      <c r="NXJ2" s="5"/>
      <c r="NXK2" s="5"/>
      <c r="NXL2" s="5"/>
      <c r="NXM2" s="5"/>
      <c r="NXN2" s="5"/>
      <c r="NXO2" s="5"/>
      <c r="NXP2" s="5"/>
      <c r="NXQ2" s="5"/>
      <c r="NXR2" s="5"/>
      <c r="NXS2" s="5"/>
      <c r="NXT2" s="5"/>
      <c r="NXU2" s="5"/>
      <c r="NXV2" s="5"/>
      <c r="NXW2" s="5"/>
      <c r="NXX2" s="5"/>
      <c r="NXY2" s="5"/>
      <c r="NXZ2" s="5"/>
      <c r="NYA2" s="5"/>
      <c r="NYB2" s="5"/>
      <c r="NYC2" s="5"/>
      <c r="NYD2" s="5"/>
      <c r="NYE2" s="5"/>
      <c r="NYF2" s="5"/>
      <c r="NYG2" s="5"/>
      <c r="NYH2" s="5"/>
      <c r="NYI2" s="5"/>
      <c r="NYJ2" s="5"/>
      <c r="NYK2" s="5"/>
      <c r="NYL2" s="5"/>
      <c r="NYM2" s="5"/>
      <c r="NYN2" s="5"/>
      <c r="NYO2" s="5"/>
      <c r="NYP2" s="5"/>
      <c r="NYQ2" s="5"/>
      <c r="NYR2" s="5"/>
      <c r="NYS2" s="5"/>
      <c r="NYT2" s="5"/>
      <c r="NYU2" s="5"/>
      <c r="NYV2" s="5"/>
      <c r="NYW2" s="5"/>
      <c r="NYX2" s="5"/>
      <c r="NYY2" s="5"/>
      <c r="NYZ2" s="5"/>
      <c r="NZA2" s="5"/>
      <c r="NZB2" s="5"/>
      <c r="NZC2" s="5"/>
      <c r="NZD2" s="5"/>
      <c r="NZE2" s="5"/>
      <c r="NZF2" s="5"/>
      <c r="NZG2" s="5"/>
      <c r="NZH2" s="5"/>
      <c r="NZI2" s="5"/>
      <c r="NZJ2" s="5"/>
      <c r="NZK2" s="5"/>
      <c r="NZL2" s="5"/>
      <c r="NZM2" s="5"/>
      <c r="NZN2" s="5"/>
      <c r="NZO2" s="5"/>
      <c r="NZP2" s="5"/>
      <c r="NZQ2" s="5"/>
      <c r="NZR2" s="5"/>
      <c r="NZS2" s="5"/>
      <c r="NZT2" s="5"/>
      <c r="NZU2" s="5"/>
      <c r="NZV2" s="5"/>
      <c r="NZW2" s="5"/>
      <c r="NZX2" s="5"/>
      <c r="NZY2" s="5"/>
      <c r="NZZ2" s="5"/>
      <c r="OAA2" s="5"/>
      <c r="OAB2" s="5"/>
      <c r="OAC2" s="5"/>
      <c r="OAD2" s="5"/>
      <c r="OAE2" s="5"/>
      <c r="OAF2" s="5"/>
      <c r="OAG2" s="5"/>
      <c r="OAH2" s="5"/>
      <c r="OAI2" s="5"/>
      <c r="OAJ2" s="5"/>
      <c r="OAK2" s="5"/>
      <c r="OAL2" s="5"/>
      <c r="OAM2" s="5"/>
      <c r="OAN2" s="5"/>
      <c r="OAO2" s="5"/>
      <c r="OAP2" s="5"/>
      <c r="OAQ2" s="5"/>
      <c r="OAR2" s="5"/>
      <c r="OAS2" s="5"/>
      <c r="OAT2" s="5"/>
      <c r="OAU2" s="5"/>
      <c r="OAV2" s="5"/>
      <c r="OAW2" s="5"/>
      <c r="OAX2" s="5"/>
      <c r="OAY2" s="5"/>
      <c r="OAZ2" s="5"/>
      <c r="OBA2" s="5"/>
      <c r="OBB2" s="5"/>
      <c r="OBC2" s="5"/>
      <c r="OBD2" s="5"/>
      <c r="OBE2" s="5"/>
      <c r="OBF2" s="5"/>
      <c r="OBG2" s="5"/>
      <c r="OBH2" s="5"/>
      <c r="OBI2" s="5"/>
      <c r="OBJ2" s="5"/>
      <c r="OBK2" s="5"/>
      <c r="OBL2" s="5"/>
      <c r="OBM2" s="5"/>
      <c r="OBN2" s="5"/>
      <c r="OBO2" s="5"/>
      <c r="OBP2" s="5"/>
      <c r="OBQ2" s="5"/>
      <c r="OBR2" s="5"/>
      <c r="OBS2" s="5"/>
      <c r="OBT2" s="5"/>
      <c r="OBU2" s="5"/>
      <c r="OBV2" s="5"/>
      <c r="OBW2" s="5"/>
      <c r="OBX2" s="5"/>
      <c r="OBY2" s="5"/>
      <c r="OBZ2" s="5"/>
      <c r="OCA2" s="5"/>
      <c r="OCB2" s="5"/>
      <c r="OCC2" s="5"/>
      <c r="OCD2" s="5"/>
      <c r="OCE2" s="5"/>
      <c r="OCF2" s="5"/>
      <c r="OCG2" s="5"/>
      <c r="OCH2" s="5"/>
      <c r="OCI2" s="5"/>
      <c r="OCJ2" s="5"/>
      <c r="OCK2" s="5"/>
      <c r="OCL2" s="5"/>
      <c r="OCM2" s="5"/>
      <c r="OCN2" s="5"/>
      <c r="OCO2" s="5"/>
      <c r="OCP2" s="5"/>
      <c r="OCQ2" s="5"/>
      <c r="OCR2" s="5"/>
      <c r="OCS2" s="5"/>
      <c r="OCT2" s="5"/>
      <c r="OCU2" s="5"/>
      <c r="OCV2" s="5"/>
      <c r="OCW2" s="5"/>
      <c r="OCX2" s="5"/>
      <c r="OCY2" s="5"/>
      <c r="OCZ2" s="5"/>
      <c r="ODA2" s="5"/>
      <c r="ODB2" s="5"/>
      <c r="ODC2" s="5"/>
      <c r="ODD2" s="5"/>
      <c r="ODE2" s="5"/>
      <c r="ODF2" s="5"/>
      <c r="ODG2" s="5"/>
      <c r="ODH2" s="5"/>
      <c r="ODI2" s="5"/>
      <c r="ODJ2" s="5"/>
      <c r="ODK2" s="5"/>
      <c r="ODL2" s="5"/>
      <c r="ODM2" s="5"/>
      <c r="ODN2" s="5"/>
      <c r="ODO2" s="5"/>
      <c r="ODP2" s="5"/>
      <c r="ODQ2" s="5"/>
      <c r="ODR2" s="5"/>
      <c r="ODS2" s="5"/>
      <c r="ODT2" s="5"/>
      <c r="ODU2" s="5"/>
      <c r="ODV2" s="5"/>
      <c r="ODW2" s="5"/>
      <c r="ODX2" s="5"/>
      <c r="ODY2" s="5"/>
      <c r="ODZ2" s="5"/>
      <c r="OEA2" s="5"/>
      <c r="OEB2" s="5"/>
      <c r="OEC2" s="5"/>
      <c r="OED2" s="5"/>
      <c r="OEE2" s="5"/>
      <c r="OEF2" s="5"/>
      <c r="OEG2" s="5"/>
      <c r="OEH2" s="5"/>
      <c r="OEI2" s="5"/>
      <c r="OEJ2" s="5"/>
      <c r="OEK2" s="5"/>
      <c r="OEL2" s="5"/>
      <c r="OEM2" s="5"/>
      <c r="OEN2" s="5"/>
      <c r="OEO2" s="5"/>
      <c r="OEP2" s="5"/>
      <c r="OEQ2" s="5"/>
      <c r="OER2" s="5"/>
      <c r="OES2" s="5"/>
      <c r="OET2" s="5"/>
      <c r="OEU2" s="5"/>
      <c r="OEV2" s="5"/>
      <c r="OEW2" s="5"/>
      <c r="OEX2" s="5"/>
      <c r="OEY2" s="5"/>
      <c r="OEZ2" s="5"/>
      <c r="OFA2" s="5"/>
      <c r="OFB2" s="5"/>
      <c r="OFC2" s="5"/>
      <c r="OFD2" s="5"/>
      <c r="OFE2" s="5"/>
      <c r="OFF2" s="5"/>
      <c r="OFG2" s="5"/>
      <c r="OFH2" s="5"/>
      <c r="OFI2" s="5"/>
      <c r="OFJ2" s="5"/>
      <c r="OFK2" s="5"/>
      <c r="OFL2" s="5"/>
      <c r="OFM2" s="5"/>
      <c r="OFN2" s="5"/>
      <c r="OFO2" s="5"/>
      <c r="OFP2" s="5"/>
      <c r="OFQ2" s="5"/>
      <c r="OFR2" s="5"/>
      <c r="OFS2" s="5"/>
      <c r="OFT2" s="5"/>
      <c r="OFU2" s="5"/>
      <c r="OFV2" s="5"/>
      <c r="OFW2" s="5"/>
      <c r="OFX2" s="5"/>
      <c r="OFY2" s="5"/>
      <c r="OFZ2" s="5"/>
      <c r="OGA2" s="5"/>
      <c r="OGB2" s="5"/>
      <c r="OGC2" s="5"/>
      <c r="OGD2" s="5"/>
      <c r="OGE2" s="5"/>
      <c r="OGF2" s="5"/>
      <c r="OGG2" s="5"/>
      <c r="OGH2" s="5"/>
      <c r="OGI2" s="5"/>
      <c r="OGJ2" s="5"/>
      <c r="OGK2" s="5"/>
      <c r="OGL2" s="5"/>
      <c r="OGM2" s="5"/>
      <c r="OGN2" s="5"/>
      <c r="OGO2" s="5"/>
      <c r="OGP2" s="5"/>
      <c r="OGQ2" s="5"/>
      <c r="OGR2" s="5"/>
      <c r="OGS2" s="5"/>
      <c r="OGT2" s="5"/>
      <c r="OGU2" s="5"/>
      <c r="OGV2" s="5"/>
      <c r="OGW2" s="5"/>
      <c r="OGX2" s="5"/>
      <c r="OGY2" s="5"/>
      <c r="OGZ2" s="5"/>
      <c r="OHA2" s="5"/>
      <c r="OHB2" s="5"/>
      <c r="OHC2" s="5"/>
      <c r="OHD2" s="5"/>
      <c r="OHE2" s="5"/>
      <c r="OHF2" s="5"/>
      <c r="OHG2" s="5"/>
      <c r="OHH2" s="5"/>
      <c r="OHI2" s="5"/>
      <c r="OHJ2" s="5"/>
      <c r="OHK2" s="5"/>
      <c r="OHL2" s="5"/>
      <c r="OHM2" s="5"/>
      <c r="OHN2" s="5"/>
      <c r="OHO2" s="5"/>
      <c r="OHP2" s="5"/>
      <c r="OHQ2" s="5"/>
      <c r="OHR2" s="5"/>
      <c r="OHS2" s="5"/>
      <c r="OHT2" s="5"/>
      <c r="OHU2" s="5"/>
      <c r="OHV2" s="5"/>
      <c r="OHW2" s="5"/>
      <c r="OHX2" s="5"/>
      <c r="OHY2" s="5"/>
      <c r="OHZ2" s="5"/>
      <c r="OIA2" s="5"/>
      <c r="OIB2" s="5"/>
      <c r="OIC2" s="5"/>
      <c r="OID2" s="5"/>
      <c r="OIE2" s="5"/>
      <c r="OIF2" s="5"/>
      <c r="OIG2" s="5"/>
      <c r="OIH2" s="5"/>
      <c r="OII2" s="5"/>
      <c r="OIJ2" s="5"/>
      <c r="OIK2" s="5"/>
      <c r="OIL2" s="5"/>
      <c r="OIM2" s="5"/>
      <c r="OIN2" s="5"/>
      <c r="OIO2" s="5"/>
      <c r="OIP2" s="5"/>
      <c r="OIQ2" s="5"/>
      <c r="OIR2" s="5"/>
      <c r="OIS2" s="5"/>
      <c r="OIT2" s="5"/>
      <c r="OIU2" s="5"/>
      <c r="OIV2" s="5"/>
      <c r="OIW2" s="5"/>
      <c r="OIX2" s="5"/>
      <c r="OIY2" s="5"/>
      <c r="OIZ2" s="5"/>
      <c r="OJA2" s="5"/>
      <c r="OJB2" s="5"/>
      <c r="OJC2" s="5"/>
      <c r="OJD2" s="5"/>
      <c r="OJE2" s="5"/>
      <c r="OJF2" s="5"/>
      <c r="OJG2" s="5"/>
      <c r="OJH2" s="5"/>
      <c r="OJI2" s="5"/>
      <c r="OJJ2" s="5"/>
      <c r="OJK2" s="5"/>
      <c r="OJL2" s="5"/>
      <c r="OJM2" s="5"/>
      <c r="OJN2" s="5"/>
      <c r="OJO2" s="5"/>
      <c r="OJP2" s="5"/>
      <c r="OJQ2" s="5"/>
      <c r="OJR2" s="5"/>
      <c r="OJS2" s="5"/>
      <c r="OJT2" s="5"/>
      <c r="OJU2" s="5"/>
      <c r="OJV2" s="5"/>
      <c r="OJW2" s="5"/>
      <c r="OJX2" s="5"/>
      <c r="OJY2" s="5"/>
      <c r="OJZ2" s="5"/>
      <c r="OKA2" s="5"/>
      <c r="OKB2" s="5"/>
      <c r="OKC2" s="5"/>
      <c r="OKD2" s="5"/>
      <c r="OKE2" s="5"/>
      <c r="OKF2" s="5"/>
      <c r="OKG2" s="5"/>
      <c r="OKH2" s="5"/>
      <c r="OKI2" s="5"/>
      <c r="OKJ2" s="5"/>
      <c r="OKK2" s="5"/>
      <c r="OKL2" s="5"/>
      <c r="OKM2" s="5"/>
      <c r="OKN2" s="5"/>
      <c r="OKO2" s="5"/>
      <c r="OKP2" s="5"/>
      <c r="OKQ2" s="5"/>
      <c r="OKR2" s="5"/>
      <c r="OKS2" s="5"/>
      <c r="OKT2" s="5"/>
      <c r="OKU2" s="5"/>
      <c r="OKV2" s="5"/>
      <c r="OKW2" s="5"/>
      <c r="OKX2" s="5"/>
      <c r="OKY2" s="5"/>
      <c r="OKZ2" s="5"/>
      <c r="OLA2" s="5"/>
      <c r="OLB2" s="5"/>
      <c r="OLC2" s="5"/>
      <c r="OLD2" s="5"/>
      <c r="OLE2" s="5"/>
      <c r="OLF2" s="5"/>
      <c r="OLG2" s="5"/>
      <c r="OLH2" s="5"/>
      <c r="OLI2" s="5"/>
      <c r="OLJ2" s="5"/>
      <c r="OLK2" s="5"/>
      <c r="OLL2" s="5"/>
      <c r="OLM2" s="5"/>
      <c r="OLN2" s="5"/>
      <c r="OLO2" s="5"/>
      <c r="OLP2" s="5"/>
      <c r="OLQ2" s="5"/>
      <c r="OLR2" s="5"/>
      <c r="OLS2" s="5"/>
      <c r="OLT2" s="5"/>
      <c r="OLU2" s="5"/>
      <c r="OLV2" s="5"/>
      <c r="OLW2" s="5"/>
      <c r="OLX2" s="5"/>
      <c r="OLY2" s="5"/>
      <c r="OLZ2" s="5"/>
      <c r="OMA2" s="5"/>
      <c r="OMB2" s="5"/>
      <c r="OMC2" s="5"/>
      <c r="OMD2" s="5"/>
      <c r="OME2" s="5"/>
      <c r="OMF2" s="5"/>
      <c r="OMG2" s="5"/>
      <c r="OMH2" s="5"/>
      <c r="OMI2" s="5"/>
      <c r="OMJ2" s="5"/>
      <c r="OMK2" s="5"/>
      <c r="OML2" s="5"/>
      <c r="OMM2" s="5"/>
      <c r="OMN2" s="5"/>
      <c r="OMO2" s="5"/>
      <c r="OMP2" s="5"/>
      <c r="OMQ2" s="5"/>
      <c r="OMR2" s="5"/>
      <c r="OMS2" s="5"/>
      <c r="OMT2" s="5"/>
      <c r="OMU2" s="5"/>
      <c r="OMV2" s="5"/>
      <c r="OMW2" s="5"/>
      <c r="OMX2" s="5"/>
      <c r="OMY2" s="5"/>
      <c r="OMZ2" s="5"/>
      <c r="ONA2" s="5"/>
      <c r="ONB2" s="5"/>
      <c r="ONC2" s="5"/>
      <c r="OND2" s="5"/>
      <c r="ONE2" s="5"/>
      <c r="ONF2" s="5"/>
      <c r="ONG2" s="5"/>
      <c r="ONH2" s="5"/>
      <c r="ONI2" s="5"/>
      <c r="ONJ2" s="5"/>
      <c r="ONK2" s="5"/>
      <c r="ONL2" s="5"/>
      <c r="ONM2" s="5"/>
      <c r="ONN2" s="5"/>
      <c r="ONO2" s="5"/>
      <c r="ONP2" s="5"/>
      <c r="ONQ2" s="5"/>
      <c r="ONR2" s="5"/>
      <c r="ONS2" s="5"/>
      <c r="ONT2" s="5"/>
      <c r="ONU2" s="5"/>
      <c r="ONV2" s="5"/>
      <c r="ONW2" s="5"/>
      <c r="ONX2" s="5"/>
      <c r="ONY2" s="5"/>
      <c r="ONZ2" s="5"/>
      <c r="OOA2" s="5"/>
      <c r="OOB2" s="5"/>
      <c r="OOC2" s="5"/>
      <c r="OOD2" s="5"/>
      <c r="OOE2" s="5"/>
      <c r="OOF2" s="5"/>
      <c r="OOG2" s="5"/>
      <c r="OOH2" s="5"/>
      <c r="OOI2" s="5"/>
      <c r="OOJ2" s="5"/>
      <c r="OOK2" s="5"/>
      <c r="OOL2" s="5"/>
      <c r="OOM2" s="5"/>
      <c r="OON2" s="5"/>
      <c r="OOO2" s="5"/>
      <c r="OOP2" s="5"/>
      <c r="OOQ2" s="5"/>
      <c r="OOR2" s="5"/>
      <c r="OOS2" s="5"/>
      <c r="OOT2" s="5"/>
      <c r="OOU2" s="5"/>
      <c r="OOV2" s="5"/>
      <c r="OOW2" s="5"/>
      <c r="OOX2" s="5"/>
      <c r="OOY2" s="5"/>
      <c r="OOZ2" s="5"/>
      <c r="OPA2" s="5"/>
      <c r="OPB2" s="5"/>
      <c r="OPC2" s="5"/>
      <c r="OPD2" s="5"/>
      <c r="OPE2" s="5"/>
      <c r="OPF2" s="5"/>
      <c r="OPG2" s="5"/>
      <c r="OPH2" s="5"/>
      <c r="OPI2" s="5"/>
      <c r="OPJ2" s="5"/>
      <c r="OPK2" s="5"/>
      <c r="OPL2" s="5"/>
      <c r="OPM2" s="5"/>
      <c r="OPN2" s="5"/>
      <c r="OPO2" s="5"/>
      <c r="OPP2" s="5"/>
      <c r="OPQ2" s="5"/>
      <c r="OPR2" s="5"/>
      <c r="OPS2" s="5"/>
      <c r="OPT2" s="5"/>
      <c r="OPU2" s="5"/>
      <c r="OPV2" s="5"/>
      <c r="OPW2" s="5"/>
      <c r="OPX2" s="5"/>
      <c r="OPY2" s="5"/>
      <c r="OPZ2" s="5"/>
      <c r="OQA2" s="5"/>
      <c r="OQB2" s="5"/>
      <c r="OQC2" s="5"/>
      <c r="OQD2" s="5"/>
      <c r="OQE2" s="5"/>
      <c r="OQF2" s="5"/>
      <c r="OQG2" s="5"/>
      <c r="OQH2" s="5"/>
      <c r="OQI2" s="5"/>
      <c r="OQJ2" s="5"/>
      <c r="OQK2" s="5"/>
      <c r="OQL2" s="5"/>
      <c r="OQM2" s="5"/>
      <c r="OQN2" s="5"/>
      <c r="OQO2" s="5"/>
      <c r="OQP2" s="5"/>
      <c r="OQQ2" s="5"/>
      <c r="OQR2" s="5"/>
      <c r="OQS2" s="5"/>
      <c r="OQT2" s="5"/>
      <c r="OQU2" s="5"/>
      <c r="OQV2" s="5"/>
      <c r="OQW2" s="5"/>
      <c r="OQX2" s="5"/>
      <c r="OQY2" s="5"/>
      <c r="OQZ2" s="5"/>
      <c r="ORA2" s="5"/>
      <c r="ORB2" s="5"/>
      <c r="ORC2" s="5"/>
      <c r="ORD2" s="5"/>
      <c r="ORE2" s="5"/>
      <c r="ORF2" s="5"/>
      <c r="ORG2" s="5"/>
      <c r="ORH2" s="5"/>
      <c r="ORI2" s="5"/>
      <c r="ORJ2" s="5"/>
      <c r="ORK2" s="5"/>
      <c r="ORL2" s="5"/>
      <c r="ORM2" s="5"/>
      <c r="ORN2" s="5"/>
      <c r="ORO2" s="5"/>
      <c r="ORP2" s="5"/>
      <c r="ORQ2" s="5"/>
      <c r="ORR2" s="5"/>
      <c r="ORS2" s="5"/>
      <c r="ORT2" s="5"/>
      <c r="ORU2" s="5"/>
      <c r="ORV2" s="5"/>
      <c r="ORW2" s="5"/>
      <c r="ORX2" s="5"/>
      <c r="ORY2" s="5"/>
      <c r="ORZ2" s="5"/>
      <c r="OSA2" s="5"/>
      <c r="OSB2" s="5"/>
      <c r="OSC2" s="5"/>
      <c r="OSD2" s="5"/>
      <c r="OSE2" s="5"/>
      <c r="OSF2" s="5"/>
      <c r="OSG2" s="5"/>
      <c r="OSH2" s="5"/>
      <c r="OSI2" s="5"/>
      <c r="OSJ2" s="5"/>
      <c r="OSK2" s="5"/>
      <c r="OSL2" s="5"/>
      <c r="OSM2" s="5"/>
      <c r="OSN2" s="5"/>
      <c r="OSO2" s="5"/>
      <c r="OSP2" s="5"/>
      <c r="OSQ2" s="5"/>
      <c r="OSR2" s="5"/>
      <c r="OSS2" s="5"/>
      <c r="OST2" s="5"/>
      <c r="OSU2" s="5"/>
      <c r="OSV2" s="5"/>
      <c r="OSW2" s="5"/>
      <c r="OSX2" s="5"/>
      <c r="OSY2" s="5"/>
      <c r="OSZ2" s="5"/>
      <c r="OTA2" s="5"/>
      <c r="OTB2" s="5"/>
      <c r="OTC2" s="5"/>
      <c r="OTD2" s="5"/>
      <c r="OTE2" s="5"/>
      <c r="OTF2" s="5"/>
      <c r="OTG2" s="5"/>
      <c r="OTH2" s="5"/>
      <c r="OTI2" s="5"/>
      <c r="OTJ2" s="5"/>
      <c r="OTK2" s="5"/>
      <c r="OTL2" s="5"/>
      <c r="OTM2" s="5"/>
      <c r="OTN2" s="5"/>
      <c r="OTO2" s="5"/>
      <c r="OTP2" s="5"/>
      <c r="OTQ2" s="5"/>
      <c r="OTR2" s="5"/>
      <c r="OTS2" s="5"/>
      <c r="OTT2" s="5"/>
      <c r="OTU2" s="5"/>
      <c r="OTV2" s="5"/>
      <c r="OTW2" s="5"/>
      <c r="OTX2" s="5"/>
      <c r="OTY2" s="5"/>
      <c r="OTZ2" s="5"/>
      <c r="OUA2" s="5"/>
      <c r="OUB2" s="5"/>
      <c r="OUC2" s="5"/>
      <c r="OUD2" s="5"/>
      <c r="OUE2" s="5"/>
      <c r="OUF2" s="5"/>
      <c r="OUG2" s="5"/>
      <c r="OUH2" s="5"/>
      <c r="OUI2" s="5"/>
      <c r="OUJ2" s="5"/>
      <c r="OUK2" s="5"/>
      <c r="OUL2" s="5"/>
      <c r="OUM2" s="5"/>
      <c r="OUN2" s="5"/>
      <c r="OUO2" s="5"/>
      <c r="OUP2" s="5"/>
      <c r="OUQ2" s="5"/>
      <c r="OUR2" s="5"/>
      <c r="OUS2" s="5"/>
      <c r="OUT2" s="5"/>
      <c r="OUU2" s="5"/>
      <c r="OUV2" s="5"/>
      <c r="OUW2" s="5"/>
      <c r="OUX2" s="5"/>
      <c r="OUY2" s="5"/>
      <c r="OUZ2" s="5"/>
      <c r="OVA2" s="5"/>
      <c r="OVB2" s="5"/>
      <c r="OVC2" s="5"/>
      <c r="OVD2" s="5"/>
      <c r="OVE2" s="5"/>
      <c r="OVF2" s="5"/>
      <c r="OVG2" s="5"/>
      <c r="OVH2" s="5"/>
      <c r="OVI2" s="5"/>
      <c r="OVJ2" s="5"/>
      <c r="OVK2" s="5"/>
      <c r="OVL2" s="5"/>
      <c r="OVM2" s="5"/>
      <c r="OVN2" s="5"/>
      <c r="OVO2" s="5"/>
      <c r="OVP2" s="5"/>
      <c r="OVQ2" s="5"/>
      <c r="OVR2" s="5"/>
      <c r="OVS2" s="5"/>
      <c r="OVT2" s="5"/>
      <c r="OVU2" s="5"/>
      <c r="OVV2" s="5"/>
      <c r="OVW2" s="5"/>
      <c r="OVX2" s="5"/>
      <c r="OVY2" s="5"/>
      <c r="OVZ2" s="5"/>
      <c r="OWA2" s="5"/>
      <c r="OWB2" s="5"/>
      <c r="OWC2" s="5"/>
      <c r="OWD2" s="5"/>
      <c r="OWE2" s="5"/>
      <c r="OWF2" s="5"/>
      <c r="OWG2" s="5"/>
      <c r="OWH2" s="5"/>
      <c r="OWI2" s="5"/>
      <c r="OWJ2" s="5"/>
      <c r="OWK2" s="5"/>
      <c r="OWL2" s="5"/>
      <c r="OWM2" s="5"/>
      <c r="OWN2" s="5"/>
      <c r="OWO2" s="5"/>
      <c r="OWP2" s="5"/>
      <c r="OWQ2" s="5"/>
      <c r="OWR2" s="5"/>
      <c r="OWS2" s="5"/>
      <c r="OWT2" s="5"/>
      <c r="OWU2" s="5"/>
      <c r="OWV2" s="5"/>
      <c r="OWW2" s="5"/>
      <c r="OWX2" s="5"/>
      <c r="OWY2" s="5"/>
      <c r="OWZ2" s="5"/>
      <c r="OXA2" s="5"/>
      <c r="OXB2" s="5"/>
      <c r="OXC2" s="5"/>
      <c r="OXD2" s="5"/>
      <c r="OXE2" s="5"/>
      <c r="OXF2" s="5"/>
      <c r="OXG2" s="5"/>
      <c r="OXH2" s="5"/>
      <c r="OXI2" s="5"/>
      <c r="OXJ2" s="5"/>
      <c r="OXK2" s="5"/>
      <c r="OXL2" s="5"/>
      <c r="OXM2" s="5"/>
      <c r="OXN2" s="5"/>
      <c r="OXO2" s="5"/>
      <c r="OXP2" s="5"/>
      <c r="OXQ2" s="5"/>
      <c r="OXR2" s="5"/>
      <c r="OXS2" s="5"/>
      <c r="OXT2" s="5"/>
      <c r="OXU2" s="5"/>
      <c r="OXV2" s="5"/>
      <c r="OXW2" s="5"/>
      <c r="OXX2" s="5"/>
      <c r="OXY2" s="5"/>
      <c r="OXZ2" s="5"/>
      <c r="OYA2" s="5"/>
      <c r="OYB2" s="5"/>
      <c r="OYC2" s="5"/>
      <c r="OYD2" s="5"/>
      <c r="OYE2" s="5"/>
      <c r="OYF2" s="5"/>
      <c r="OYG2" s="5"/>
      <c r="OYH2" s="5"/>
      <c r="OYI2" s="5"/>
      <c r="OYJ2" s="5"/>
      <c r="OYK2" s="5"/>
      <c r="OYL2" s="5"/>
      <c r="OYM2" s="5"/>
      <c r="OYN2" s="5"/>
      <c r="OYO2" s="5"/>
      <c r="OYP2" s="5"/>
      <c r="OYQ2" s="5"/>
      <c r="OYR2" s="5"/>
      <c r="OYS2" s="5"/>
      <c r="OYT2" s="5"/>
      <c r="OYU2" s="5"/>
      <c r="OYV2" s="5"/>
      <c r="OYW2" s="5"/>
      <c r="OYX2" s="5"/>
      <c r="OYY2" s="5"/>
      <c r="OYZ2" s="5"/>
      <c r="OZA2" s="5"/>
      <c r="OZB2" s="5"/>
      <c r="OZC2" s="5"/>
      <c r="OZD2" s="5"/>
      <c r="OZE2" s="5"/>
      <c r="OZF2" s="5"/>
      <c r="OZG2" s="5"/>
      <c r="OZH2" s="5"/>
      <c r="OZI2" s="5"/>
      <c r="OZJ2" s="5"/>
      <c r="OZK2" s="5"/>
      <c r="OZL2" s="5"/>
      <c r="OZM2" s="5"/>
      <c r="OZN2" s="5"/>
      <c r="OZO2" s="5"/>
      <c r="OZP2" s="5"/>
      <c r="OZQ2" s="5"/>
      <c r="OZR2" s="5"/>
      <c r="OZS2" s="5"/>
      <c r="OZT2" s="5"/>
      <c r="OZU2" s="5"/>
      <c r="OZV2" s="5"/>
      <c r="OZW2" s="5"/>
      <c r="OZX2" s="5"/>
      <c r="OZY2" s="5"/>
      <c r="OZZ2" s="5"/>
      <c r="PAA2" s="5"/>
      <c r="PAB2" s="5"/>
      <c r="PAC2" s="5"/>
      <c r="PAD2" s="5"/>
      <c r="PAE2" s="5"/>
      <c r="PAF2" s="5"/>
      <c r="PAG2" s="5"/>
      <c r="PAH2" s="5"/>
      <c r="PAI2" s="5"/>
      <c r="PAJ2" s="5"/>
      <c r="PAK2" s="5"/>
      <c r="PAL2" s="5"/>
      <c r="PAM2" s="5"/>
      <c r="PAN2" s="5"/>
      <c r="PAO2" s="5"/>
      <c r="PAP2" s="5"/>
      <c r="PAQ2" s="5"/>
      <c r="PAR2" s="5"/>
      <c r="PAS2" s="5"/>
      <c r="PAT2" s="5"/>
      <c r="PAU2" s="5"/>
      <c r="PAV2" s="5"/>
      <c r="PAW2" s="5"/>
      <c r="PAX2" s="5"/>
      <c r="PAY2" s="5"/>
      <c r="PAZ2" s="5"/>
      <c r="PBA2" s="5"/>
      <c r="PBB2" s="5"/>
      <c r="PBC2" s="5"/>
      <c r="PBD2" s="5"/>
      <c r="PBE2" s="5"/>
      <c r="PBF2" s="5"/>
      <c r="PBG2" s="5"/>
      <c r="PBH2" s="5"/>
      <c r="PBI2" s="5"/>
      <c r="PBJ2" s="5"/>
      <c r="PBK2" s="5"/>
      <c r="PBL2" s="5"/>
      <c r="PBM2" s="5"/>
      <c r="PBN2" s="5"/>
      <c r="PBO2" s="5"/>
      <c r="PBP2" s="5"/>
      <c r="PBQ2" s="5"/>
      <c r="PBR2" s="5"/>
      <c r="PBS2" s="5"/>
      <c r="PBT2" s="5"/>
      <c r="PBU2" s="5"/>
      <c r="PBV2" s="5"/>
      <c r="PBW2" s="5"/>
      <c r="PBX2" s="5"/>
      <c r="PBY2" s="5"/>
      <c r="PBZ2" s="5"/>
      <c r="PCA2" s="5"/>
      <c r="PCB2" s="5"/>
      <c r="PCC2" s="5"/>
      <c r="PCD2" s="5"/>
      <c r="PCE2" s="5"/>
      <c r="PCF2" s="5"/>
      <c r="PCG2" s="5"/>
      <c r="PCH2" s="5"/>
      <c r="PCI2" s="5"/>
      <c r="PCJ2" s="5"/>
      <c r="PCK2" s="5"/>
      <c r="PCL2" s="5"/>
      <c r="PCM2" s="5"/>
      <c r="PCN2" s="5"/>
      <c r="PCO2" s="5"/>
      <c r="PCP2" s="5"/>
      <c r="PCQ2" s="5"/>
      <c r="PCR2" s="5"/>
      <c r="PCS2" s="5"/>
      <c r="PCT2" s="5"/>
      <c r="PCU2" s="5"/>
      <c r="PCV2" s="5"/>
      <c r="PCW2" s="5"/>
      <c r="PCX2" s="5"/>
      <c r="PCY2" s="5"/>
      <c r="PCZ2" s="5"/>
      <c r="PDA2" s="5"/>
      <c r="PDB2" s="5"/>
      <c r="PDC2" s="5"/>
      <c r="PDD2" s="5"/>
      <c r="PDE2" s="5"/>
      <c r="PDF2" s="5"/>
      <c r="PDG2" s="5"/>
      <c r="PDH2" s="5"/>
      <c r="PDI2" s="5"/>
      <c r="PDJ2" s="5"/>
      <c r="PDK2" s="5"/>
      <c r="PDL2" s="5"/>
      <c r="PDM2" s="5"/>
      <c r="PDN2" s="5"/>
      <c r="PDO2" s="5"/>
      <c r="PDP2" s="5"/>
      <c r="PDQ2" s="5"/>
      <c r="PDR2" s="5"/>
      <c r="PDS2" s="5"/>
      <c r="PDT2" s="5"/>
      <c r="PDU2" s="5"/>
      <c r="PDV2" s="5"/>
      <c r="PDW2" s="5"/>
      <c r="PDX2" s="5"/>
      <c r="PDY2" s="5"/>
      <c r="PDZ2" s="5"/>
      <c r="PEA2" s="5"/>
      <c r="PEB2" s="5"/>
      <c r="PEC2" s="5"/>
      <c r="PED2" s="5"/>
      <c r="PEE2" s="5"/>
      <c r="PEF2" s="5"/>
      <c r="PEG2" s="5"/>
      <c r="PEH2" s="5"/>
      <c r="PEI2" s="5"/>
      <c r="PEJ2" s="5"/>
      <c r="PEK2" s="5"/>
      <c r="PEL2" s="5"/>
      <c r="PEM2" s="5"/>
      <c r="PEN2" s="5"/>
      <c r="PEO2" s="5"/>
      <c r="PEP2" s="5"/>
      <c r="PEQ2" s="5"/>
      <c r="PER2" s="5"/>
      <c r="PES2" s="5"/>
      <c r="PET2" s="5"/>
      <c r="PEU2" s="5"/>
      <c r="PEV2" s="5"/>
      <c r="PEW2" s="5"/>
      <c r="PEX2" s="5"/>
      <c r="PEY2" s="5"/>
      <c r="PEZ2" s="5"/>
      <c r="PFA2" s="5"/>
      <c r="PFB2" s="5"/>
      <c r="PFC2" s="5"/>
      <c r="PFD2" s="5"/>
      <c r="PFE2" s="5"/>
      <c r="PFF2" s="5"/>
      <c r="PFG2" s="5"/>
      <c r="PFH2" s="5"/>
      <c r="PFI2" s="5"/>
      <c r="PFJ2" s="5"/>
      <c r="PFK2" s="5"/>
      <c r="PFL2" s="5"/>
      <c r="PFM2" s="5"/>
      <c r="PFN2" s="5"/>
      <c r="PFO2" s="5"/>
      <c r="PFP2" s="5"/>
      <c r="PFQ2" s="5"/>
      <c r="PFR2" s="5"/>
      <c r="PFS2" s="5"/>
      <c r="PFT2" s="5"/>
      <c r="PFU2" s="5"/>
      <c r="PFV2" s="5"/>
      <c r="PFW2" s="5"/>
      <c r="PFX2" s="5"/>
      <c r="PFY2" s="5"/>
      <c r="PFZ2" s="5"/>
      <c r="PGA2" s="5"/>
      <c r="PGB2" s="5"/>
      <c r="PGC2" s="5"/>
      <c r="PGD2" s="5"/>
      <c r="PGE2" s="5"/>
      <c r="PGF2" s="5"/>
      <c r="PGG2" s="5"/>
      <c r="PGH2" s="5"/>
      <c r="PGI2" s="5"/>
      <c r="PGJ2" s="5"/>
      <c r="PGK2" s="5"/>
      <c r="PGL2" s="5"/>
      <c r="PGM2" s="5"/>
      <c r="PGN2" s="5"/>
      <c r="PGO2" s="5"/>
      <c r="PGP2" s="5"/>
      <c r="PGQ2" s="5"/>
      <c r="PGR2" s="5"/>
      <c r="PGS2" s="5"/>
      <c r="PGT2" s="5"/>
      <c r="PGU2" s="5"/>
      <c r="PGV2" s="5"/>
      <c r="PGW2" s="5"/>
      <c r="PGX2" s="5"/>
      <c r="PGY2" s="5"/>
      <c r="PGZ2" s="5"/>
      <c r="PHA2" s="5"/>
      <c r="PHB2" s="5"/>
      <c r="PHC2" s="5"/>
      <c r="PHD2" s="5"/>
      <c r="PHE2" s="5"/>
      <c r="PHF2" s="5"/>
      <c r="PHG2" s="5"/>
      <c r="PHH2" s="5"/>
      <c r="PHI2" s="5"/>
      <c r="PHJ2" s="5"/>
      <c r="PHK2" s="5"/>
      <c r="PHL2" s="5"/>
      <c r="PHM2" s="5"/>
      <c r="PHN2" s="5"/>
      <c r="PHO2" s="5"/>
      <c r="PHP2" s="5"/>
      <c r="PHQ2" s="5"/>
      <c r="PHR2" s="5"/>
      <c r="PHS2" s="5"/>
      <c r="PHT2" s="5"/>
      <c r="PHU2" s="5"/>
      <c r="PHV2" s="5"/>
      <c r="PHW2" s="5"/>
      <c r="PHX2" s="5"/>
      <c r="PHY2" s="5"/>
      <c r="PHZ2" s="5"/>
      <c r="PIA2" s="5"/>
      <c r="PIB2" s="5"/>
      <c r="PIC2" s="5"/>
      <c r="PID2" s="5"/>
      <c r="PIE2" s="5"/>
      <c r="PIF2" s="5"/>
      <c r="PIG2" s="5"/>
      <c r="PIH2" s="5"/>
      <c r="PII2" s="5"/>
      <c r="PIJ2" s="5"/>
      <c r="PIK2" s="5"/>
      <c r="PIL2" s="5"/>
      <c r="PIM2" s="5"/>
      <c r="PIN2" s="5"/>
      <c r="PIO2" s="5"/>
      <c r="PIP2" s="5"/>
      <c r="PIQ2" s="5"/>
      <c r="PIR2" s="5"/>
      <c r="PIS2" s="5"/>
      <c r="PIT2" s="5"/>
      <c r="PIU2" s="5"/>
      <c r="PIV2" s="5"/>
      <c r="PIW2" s="5"/>
      <c r="PIX2" s="5"/>
      <c r="PIY2" s="5"/>
      <c r="PIZ2" s="5"/>
      <c r="PJA2" s="5"/>
      <c r="PJB2" s="5"/>
      <c r="PJC2" s="5"/>
      <c r="PJD2" s="5"/>
      <c r="PJE2" s="5"/>
      <c r="PJF2" s="5"/>
      <c r="PJG2" s="5"/>
      <c r="PJH2" s="5"/>
      <c r="PJI2" s="5"/>
      <c r="PJJ2" s="5"/>
      <c r="PJK2" s="5"/>
      <c r="PJL2" s="5"/>
      <c r="PJM2" s="5"/>
      <c r="PJN2" s="5"/>
      <c r="PJO2" s="5"/>
      <c r="PJP2" s="5"/>
      <c r="PJQ2" s="5"/>
      <c r="PJR2" s="5"/>
      <c r="PJS2" s="5"/>
      <c r="PJT2" s="5"/>
      <c r="PJU2" s="5"/>
      <c r="PJV2" s="5"/>
      <c r="PJW2" s="5"/>
      <c r="PJX2" s="5"/>
      <c r="PJY2" s="5"/>
      <c r="PJZ2" s="5"/>
      <c r="PKA2" s="5"/>
      <c r="PKB2" s="5"/>
      <c r="PKC2" s="5"/>
      <c r="PKD2" s="5"/>
      <c r="PKE2" s="5"/>
      <c r="PKF2" s="5"/>
      <c r="PKG2" s="5"/>
      <c r="PKH2" s="5"/>
      <c r="PKI2" s="5"/>
      <c r="PKJ2" s="5"/>
      <c r="PKK2" s="5"/>
      <c r="PKL2" s="5"/>
      <c r="PKM2" s="5"/>
      <c r="PKN2" s="5"/>
      <c r="PKO2" s="5"/>
      <c r="PKP2" s="5"/>
      <c r="PKQ2" s="5"/>
      <c r="PKR2" s="5"/>
      <c r="PKS2" s="5"/>
      <c r="PKT2" s="5"/>
      <c r="PKU2" s="5"/>
      <c r="PKV2" s="5"/>
      <c r="PKW2" s="5"/>
      <c r="PKX2" s="5"/>
      <c r="PKY2" s="5"/>
      <c r="PKZ2" s="5"/>
      <c r="PLA2" s="5"/>
      <c r="PLB2" s="5"/>
      <c r="PLC2" s="5"/>
      <c r="PLD2" s="5"/>
      <c r="PLE2" s="5"/>
      <c r="PLF2" s="5"/>
      <c r="PLG2" s="5"/>
      <c r="PLH2" s="5"/>
      <c r="PLI2" s="5"/>
      <c r="PLJ2" s="5"/>
      <c r="PLK2" s="5"/>
      <c r="PLL2" s="5"/>
      <c r="PLM2" s="5"/>
      <c r="PLN2" s="5"/>
      <c r="PLO2" s="5"/>
      <c r="PLP2" s="5"/>
      <c r="PLQ2" s="5"/>
      <c r="PLR2" s="5"/>
      <c r="PLS2" s="5"/>
      <c r="PLT2" s="5"/>
      <c r="PLU2" s="5"/>
      <c r="PLV2" s="5"/>
      <c r="PLW2" s="5"/>
      <c r="PLX2" s="5"/>
      <c r="PLY2" s="5"/>
      <c r="PLZ2" s="5"/>
      <c r="PMA2" s="5"/>
      <c r="PMB2" s="5"/>
      <c r="PMC2" s="5"/>
      <c r="PMD2" s="5"/>
      <c r="PME2" s="5"/>
      <c r="PMF2" s="5"/>
      <c r="PMG2" s="5"/>
      <c r="PMH2" s="5"/>
      <c r="PMI2" s="5"/>
      <c r="PMJ2" s="5"/>
      <c r="PMK2" s="5"/>
      <c r="PML2" s="5"/>
      <c r="PMM2" s="5"/>
      <c r="PMN2" s="5"/>
      <c r="PMO2" s="5"/>
      <c r="PMP2" s="5"/>
      <c r="PMQ2" s="5"/>
      <c r="PMR2" s="5"/>
      <c r="PMS2" s="5"/>
      <c r="PMT2" s="5"/>
      <c r="PMU2" s="5"/>
      <c r="PMV2" s="5"/>
      <c r="PMW2" s="5"/>
      <c r="PMX2" s="5"/>
      <c r="PMY2" s="5"/>
      <c r="PMZ2" s="5"/>
      <c r="PNA2" s="5"/>
      <c r="PNB2" s="5"/>
      <c r="PNC2" s="5"/>
      <c r="PND2" s="5"/>
      <c r="PNE2" s="5"/>
      <c r="PNF2" s="5"/>
      <c r="PNG2" s="5"/>
      <c r="PNH2" s="5"/>
      <c r="PNI2" s="5"/>
      <c r="PNJ2" s="5"/>
      <c r="PNK2" s="5"/>
      <c r="PNL2" s="5"/>
      <c r="PNM2" s="5"/>
      <c r="PNN2" s="5"/>
      <c r="PNO2" s="5"/>
      <c r="PNP2" s="5"/>
      <c r="PNQ2" s="5"/>
      <c r="PNR2" s="5"/>
      <c r="PNS2" s="5"/>
      <c r="PNT2" s="5"/>
      <c r="PNU2" s="5"/>
      <c r="PNV2" s="5"/>
      <c r="PNW2" s="5"/>
      <c r="PNX2" s="5"/>
      <c r="PNY2" s="5"/>
      <c r="PNZ2" s="5"/>
      <c r="POA2" s="5"/>
      <c r="POB2" s="5"/>
      <c r="POC2" s="5"/>
      <c r="POD2" s="5"/>
      <c r="POE2" s="5"/>
      <c r="POF2" s="5"/>
      <c r="POG2" s="5"/>
      <c r="POH2" s="5"/>
      <c r="POI2" s="5"/>
      <c r="POJ2" s="5"/>
      <c r="POK2" s="5"/>
      <c r="POL2" s="5"/>
      <c r="POM2" s="5"/>
      <c r="PON2" s="5"/>
      <c r="POO2" s="5"/>
      <c r="POP2" s="5"/>
      <c r="POQ2" s="5"/>
      <c r="POR2" s="5"/>
      <c r="POS2" s="5"/>
      <c r="POT2" s="5"/>
      <c r="POU2" s="5"/>
      <c r="POV2" s="5"/>
      <c r="POW2" s="5"/>
      <c r="POX2" s="5"/>
      <c r="POY2" s="5"/>
      <c r="POZ2" s="5"/>
      <c r="PPA2" s="5"/>
      <c r="PPB2" s="5"/>
      <c r="PPC2" s="5"/>
      <c r="PPD2" s="5"/>
      <c r="PPE2" s="5"/>
      <c r="PPF2" s="5"/>
      <c r="PPG2" s="5"/>
      <c r="PPH2" s="5"/>
      <c r="PPI2" s="5"/>
      <c r="PPJ2" s="5"/>
      <c r="PPK2" s="5"/>
      <c r="PPL2" s="5"/>
      <c r="PPM2" s="5"/>
      <c r="PPN2" s="5"/>
      <c r="PPO2" s="5"/>
      <c r="PPP2" s="5"/>
      <c r="PPQ2" s="5"/>
      <c r="PPR2" s="5"/>
      <c r="PPS2" s="5"/>
      <c r="PPT2" s="5"/>
      <c r="PPU2" s="5"/>
      <c r="PPV2" s="5"/>
      <c r="PPW2" s="5"/>
      <c r="PPX2" s="5"/>
      <c r="PPY2" s="5"/>
      <c r="PPZ2" s="5"/>
      <c r="PQA2" s="5"/>
      <c r="PQB2" s="5"/>
      <c r="PQC2" s="5"/>
      <c r="PQD2" s="5"/>
      <c r="PQE2" s="5"/>
      <c r="PQF2" s="5"/>
      <c r="PQG2" s="5"/>
      <c r="PQH2" s="5"/>
      <c r="PQI2" s="5"/>
      <c r="PQJ2" s="5"/>
      <c r="PQK2" s="5"/>
      <c r="PQL2" s="5"/>
      <c r="PQM2" s="5"/>
      <c r="PQN2" s="5"/>
      <c r="PQO2" s="5"/>
      <c r="PQP2" s="5"/>
      <c r="PQQ2" s="5"/>
      <c r="PQR2" s="5"/>
      <c r="PQS2" s="5"/>
      <c r="PQT2" s="5"/>
      <c r="PQU2" s="5"/>
      <c r="PQV2" s="5"/>
      <c r="PQW2" s="5"/>
      <c r="PQX2" s="5"/>
      <c r="PQY2" s="5"/>
      <c r="PQZ2" s="5"/>
      <c r="PRA2" s="5"/>
      <c r="PRB2" s="5"/>
      <c r="PRC2" s="5"/>
      <c r="PRD2" s="5"/>
      <c r="PRE2" s="5"/>
      <c r="PRF2" s="5"/>
      <c r="PRG2" s="5"/>
      <c r="PRH2" s="5"/>
      <c r="PRI2" s="5"/>
      <c r="PRJ2" s="5"/>
      <c r="PRK2" s="5"/>
      <c r="PRL2" s="5"/>
      <c r="PRM2" s="5"/>
      <c r="PRN2" s="5"/>
      <c r="PRO2" s="5"/>
      <c r="PRP2" s="5"/>
      <c r="PRQ2" s="5"/>
      <c r="PRR2" s="5"/>
      <c r="PRS2" s="5"/>
      <c r="PRT2" s="5"/>
      <c r="PRU2" s="5"/>
      <c r="PRV2" s="5"/>
      <c r="PRW2" s="5"/>
      <c r="PRX2" s="5"/>
      <c r="PRY2" s="5"/>
      <c r="PRZ2" s="5"/>
      <c r="PSA2" s="5"/>
      <c r="PSB2" s="5"/>
      <c r="PSC2" s="5"/>
      <c r="PSD2" s="5"/>
      <c r="PSE2" s="5"/>
      <c r="PSF2" s="5"/>
      <c r="PSG2" s="5"/>
      <c r="PSH2" s="5"/>
      <c r="PSI2" s="5"/>
      <c r="PSJ2" s="5"/>
      <c r="PSK2" s="5"/>
      <c r="PSL2" s="5"/>
      <c r="PSM2" s="5"/>
      <c r="PSN2" s="5"/>
      <c r="PSO2" s="5"/>
      <c r="PSP2" s="5"/>
      <c r="PSQ2" s="5"/>
      <c r="PSR2" s="5"/>
      <c r="PSS2" s="5"/>
      <c r="PST2" s="5"/>
      <c r="PSU2" s="5"/>
      <c r="PSV2" s="5"/>
      <c r="PSW2" s="5"/>
      <c r="PSX2" s="5"/>
      <c r="PSY2" s="5"/>
      <c r="PSZ2" s="5"/>
      <c r="PTA2" s="5"/>
      <c r="PTB2" s="5"/>
      <c r="PTC2" s="5"/>
      <c r="PTD2" s="5"/>
      <c r="PTE2" s="5"/>
      <c r="PTF2" s="5"/>
      <c r="PTG2" s="5"/>
      <c r="PTH2" s="5"/>
      <c r="PTI2" s="5"/>
      <c r="PTJ2" s="5"/>
      <c r="PTK2" s="5"/>
      <c r="PTL2" s="5"/>
      <c r="PTM2" s="5"/>
      <c r="PTN2" s="5"/>
      <c r="PTO2" s="5"/>
      <c r="PTP2" s="5"/>
      <c r="PTQ2" s="5"/>
      <c r="PTR2" s="5"/>
      <c r="PTS2" s="5"/>
      <c r="PTT2" s="5"/>
      <c r="PTU2" s="5"/>
      <c r="PTV2" s="5"/>
      <c r="PTW2" s="5"/>
      <c r="PTX2" s="5"/>
      <c r="PTY2" s="5"/>
      <c r="PTZ2" s="5"/>
      <c r="PUA2" s="5"/>
      <c r="PUB2" s="5"/>
      <c r="PUC2" s="5"/>
      <c r="PUD2" s="5"/>
      <c r="PUE2" s="5"/>
      <c r="PUF2" s="5"/>
      <c r="PUG2" s="5"/>
      <c r="PUH2" s="5"/>
      <c r="PUI2" s="5"/>
      <c r="PUJ2" s="5"/>
      <c r="PUK2" s="5"/>
      <c r="PUL2" s="5"/>
      <c r="PUM2" s="5"/>
      <c r="PUN2" s="5"/>
      <c r="PUO2" s="5"/>
      <c r="PUP2" s="5"/>
      <c r="PUQ2" s="5"/>
      <c r="PUR2" s="5"/>
      <c r="PUS2" s="5"/>
      <c r="PUT2" s="5"/>
      <c r="PUU2" s="5"/>
      <c r="PUV2" s="5"/>
      <c r="PUW2" s="5"/>
      <c r="PUX2" s="5"/>
      <c r="PUY2" s="5"/>
      <c r="PUZ2" s="5"/>
      <c r="PVA2" s="5"/>
      <c r="PVB2" s="5"/>
      <c r="PVC2" s="5"/>
      <c r="PVD2" s="5"/>
      <c r="PVE2" s="5"/>
      <c r="PVF2" s="5"/>
      <c r="PVG2" s="5"/>
      <c r="PVH2" s="5"/>
      <c r="PVI2" s="5"/>
      <c r="PVJ2" s="5"/>
      <c r="PVK2" s="5"/>
      <c r="PVL2" s="5"/>
      <c r="PVM2" s="5"/>
      <c r="PVN2" s="5"/>
      <c r="PVO2" s="5"/>
      <c r="PVP2" s="5"/>
      <c r="PVQ2" s="5"/>
      <c r="PVR2" s="5"/>
      <c r="PVS2" s="5"/>
      <c r="PVT2" s="5"/>
      <c r="PVU2" s="5"/>
      <c r="PVV2" s="5"/>
      <c r="PVW2" s="5"/>
      <c r="PVX2" s="5"/>
      <c r="PVY2" s="5"/>
      <c r="PVZ2" s="5"/>
      <c r="PWA2" s="5"/>
      <c r="PWB2" s="5"/>
      <c r="PWC2" s="5"/>
      <c r="PWD2" s="5"/>
      <c r="PWE2" s="5"/>
      <c r="PWF2" s="5"/>
      <c r="PWG2" s="5"/>
      <c r="PWH2" s="5"/>
      <c r="PWI2" s="5"/>
      <c r="PWJ2" s="5"/>
      <c r="PWK2" s="5"/>
      <c r="PWL2" s="5"/>
      <c r="PWM2" s="5"/>
      <c r="PWN2" s="5"/>
      <c r="PWO2" s="5"/>
      <c r="PWP2" s="5"/>
      <c r="PWQ2" s="5"/>
      <c r="PWR2" s="5"/>
      <c r="PWS2" s="5"/>
      <c r="PWT2" s="5"/>
      <c r="PWU2" s="5"/>
      <c r="PWV2" s="5"/>
      <c r="PWW2" s="5"/>
      <c r="PWX2" s="5"/>
      <c r="PWY2" s="5"/>
      <c r="PWZ2" s="5"/>
      <c r="PXA2" s="5"/>
      <c r="PXB2" s="5"/>
      <c r="PXC2" s="5"/>
      <c r="PXD2" s="5"/>
      <c r="PXE2" s="5"/>
      <c r="PXF2" s="5"/>
      <c r="PXG2" s="5"/>
      <c r="PXH2" s="5"/>
      <c r="PXI2" s="5"/>
      <c r="PXJ2" s="5"/>
      <c r="PXK2" s="5"/>
      <c r="PXL2" s="5"/>
      <c r="PXM2" s="5"/>
      <c r="PXN2" s="5"/>
      <c r="PXO2" s="5"/>
      <c r="PXP2" s="5"/>
      <c r="PXQ2" s="5"/>
      <c r="PXR2" s="5"/>
      <c r="PXS2" s="5"/>
      <c r="PXT2" s="5"/>
      <c r="PXU2" s="5"/>
      <c r="PXV2" s="5"/>
      <c r="PXW2" s="5"/>
      <c r="PXX2" s="5"/>
      <c r="PXY2" s="5"/>
      <c r="PXZ2" s="5"/>
      <c r="PYA2" s="5"/>
      <c r="PYB2" s="5"/>
      <c r="PYC2" s="5"/>
      <c r="PYD2" s="5"/>
      <c r="PYE2" s="5"/>
      <c r="PYF2" s="5"/>
      <c r="PYG2" s="5"/>
      <c r="PYH2" s="5"/>
      <c r="PYI2" s="5"/>
      <c r="PYJ2" s="5"/>
      <c r="PYK2" s="5"/>
      <c r="PYL2" s="5"/>
      <c r="PYM2" s="5"/>
      <c r="PYN2" s="5"/>
      <c r="PYO2" s="5"/>
      <c r="PYP2" s="5"/>
      <c r="PYQ2" s="5"/>
      <c r="PYR2" s="5"/>
      <c r="PYS2" s="5"/>
      <c r="PYT2" s="5"/>
      <c r="PYU2" s="5"/>
      <c r="PYV2" s="5"/>
      <c r="PYW2" s="5"/>
      <c r="PYX2" s="5"/>
      <c r="PYY2" s="5"/>
      <c r="PYZ2" s="5"/>
      <c r="PZA2" s="5"/>
      <c r="PZB2" s="5"/>
      <c r="PZC2" s="5"/>
      <c r="PZD2" s="5"/>
      <c r="PZE2" s="5"/>
      <c r="PZF2" s="5"/>
      <c r="PZG2" s="5"/>
      <c r="PZH2" s="5"/>
      <c r="PZI2" s="5"/>
      <c r="PZJ2" s="5"/>
      <c r="PZK2" s="5"/>
      <c r="PZL2" s="5"/>
      <c r="PZM2" s="5"/>
      <c r="PZN2" s="5"/>
      <c r="PZO2" s="5"/>
      <c r="PZP2" s="5"/>
      <c r="PZQ2" s="5"/>
      <c r="PZR2" s="5"/>
      <c r="PZS2" s="5"/>
      <c r="PZT2" s="5"/>
      <c r="PZU2" s="5"/>
      <c r="PZV2" s="5"/>
      <c r="PZW2" s="5"/>
      <c r="PZX2" s="5"/>
      <c r="PZY2" s="5"/>
      <c r="PZZ2" s="5"/>
      <c r="QAA2" s="5"/>
      <c r="QAB2" s="5"/>
      <c r="QAC2" s="5"/>
      <c r="QAD2" s="5"/>
      <c r="QAE2" s="5"/>
      <c r="QAF2" s="5"/>
      <c r="QAG2" s="5"/>
      <c r="QAH2" s="5"/>
      <c r="QAI2" s="5"/>
      <c r="QAJ2" s="5"/>
      <c r="QAK2" s="5"/>
      <c r="QAL2" s="5"/>
      <c r="QAM2" s="5"/>
      <c r="QAN2" s="5"/>
      <c r="QAO2" s="5"/>
      <c r="QAP2" s="5"/>
      <c r="QAQ2" s="5"/>
      <c r="QAR2" s="5"/>
      <c r="QAS2" s="5"/>
      <c r="QAT2" s="5"/>
      <c r="QAU2" s="5"/>
      <c r="QAV2" s="5"/>
      <c r="QAW2" s="5"/>
      <c r="QAX2" s="5"/>
      <c r="QAY2" s="5"/>
      <c r="QAZ2" s="5"/>
      <c r="QBA2" s="5"/>
      <c r="QBB2" s="5"/>
      <c r="QBC2" s="5"/>
      <c r="QBD2" s="5"/>
      <c r="QBE2" s="5"/>
      <c r="QBF2" s="5"/>
      <c r="QBG2" s="5"/>
      <c r="QBH2" s="5"/>
      <c r="QBI2" s="5"/>
      <c r="QBJ2" s="5"/>
      <c r="QBK2" s="5"/>
      <c r="QBL2" s="5"/>
      <c r="QBM2" s="5"/>
      <c r="QBN2" s="5"/>
      <c r="QBO2" s="5"/>
      <c r="QBP2" s="5"/>
      <c r="QBQ2" s="5"/>
      <c r="QBR2" s="5"/>
      <c r="QBS2" s="5"/>
      <c r="QBT2" s="5"/>
      <c r="QBU2" s="5"/>
      <c r="QBV2" s="5"/>
      <c r="QBW2" s="5"/>
      <c r="QBX2" s="5"/>
      <c r="QBY2" s="5"/>
      <c r="QBZ2" s="5"/>
      <c r="QCA2" s="5"/>
      <c r="QCB2" s="5"/>
      <c r="QCC2" s="5"/>
      <c r="QCD2" s="5"/>
      <c r="QCE2" s="5"/>
      <c r="QCF2" s="5"/>
      <c r="QCG2" s="5"/>
      <c r="QCH2" s="5"/>
      <c r="QCI2" s="5"/>
      <c r="QCJ2" s="5"/>
      <c r="QCK2" s="5"/>
      <c r="QCL2" s="5"/>
      <c r="QCM2" s="5"/>
      <c r="QCN2" s="5"/>
      <c r="QCO2" s="5"/>
      <c r="QCP2" s="5"/>
      <c r="QCQ2" s="5"/>
      <c r="QCR2" s="5"/>
      <c r="QCS2" s="5"/>
      <c r="QCT2" s="5"/>
      <c r="QCU2" s="5"/>
      <c r="QCV2" s="5"/>
      <c r="QCW2" s="5"/>
      <c r="QCX2" s="5"/>
      <c r="QCY2" s="5"/>
      <c r="QCZ2" s="5"/>
      <c r="QDA2" s="5"/>
      <c r="QDB2" s="5"/>
      <c r="QDC2" s="5"/>
      <c r="QDD2" s="5"/>
      <c r="QDE2" s="5"/>
      <c r="QDF2" s="5"/>
      <c r="QDG2" s="5"/>
      <c r="QDH2" s="5"/>
      <c r="QDI2" s="5"/>
      <c r="QDJ2" s="5"/>
      <c r="QDK2" s="5"/>
      <c r="QDL2" s="5"/>
      <c r="QDM2" s="5"/>
      <c r="QDN2" s="5"/>
      <c r="QDO2" s="5"/>
      <c r="QDP2" s="5"/>
      <c r="QDQ2" s="5"/>
      <c r="QDR2" s="5"/>
      <c r="QDS2" s="5"/>
      <c r="QDT2" s="5"/>
      <c r="QDU2" s="5"/>
      <c r="QDV2" s="5"/>
      <c r="QDW2" s="5"/>
      <c r="QDX2" s="5"/>
      <c r="QDY2" s="5"/>
      <c r="QDZ2" s="5"/>
      <c r="QEA2" s="5"/>
      <c r="QEB2" s="5"/>
      <c r="QEC2" s="5"/>
      <c r="QED2" s="5"/>
      <c r="QEE2" s="5"/>
      <c r="QEF2" s="5"/>
      <c r="QEG2" s="5"/>
      <c r="QEH2" s="5"/>
      <c r="QEI2" s="5"/>
      <c r="QEJ2" s="5"/>
      <c r="QEK2" s="5"/>
      <c r="QEL2" s="5"/>
      <c r="QEM2" s="5"/>
      <c r="QEN2" s="5"/>
      <c r="QEO2" s="5"/>
      <c r="QEP2" s="5"/>
      <c r="QEQ2" s="5"/>
      <c r="QER2" s="5"/>
      <c r="QES2" s="5"/>
      <c r="QET2" s="5"/>
      <c r="QEU2" s="5"/>
      <c r="QEV2" s="5"/>
      <c r="QEW2" s="5"/>
      <c r="QEX2" s="5"/>
      <c r="QEY2" s="5"/>
      <c r="QEZ2" s="5"/>
      <c r="QFA2" s="5"/>
      <c r="QFB2" s="5"/>
      <c r="QFC2" s="5"/>
      <c r="QFD2" s="5"/>
      <c r="QFE2" s="5"/>
      <c r="QFF2" s="5"/>
      <c r="QFG2" s="5"/>
      <c r="QFH2" s="5"/>
      <c r="QFI2" s="5"/>
      <c r="QFJ2" s="5"/>
      <c r="QFK2" s="5"/>
      <c r="QFL2" s="5"/>
      <c r="QFM2" s="5"/>
      <c r="QFN2" s="5"/>
      <c r="QFO2" s="5"/>
      <c r="QFP2" s="5"/>
      <c r="QFQ2" s="5"/>
      <c r="QFR2" s="5"/>
      <c r="QFS2" s="5"/>
      <c r="QFT2" s="5"/>
      <c r="QFU2" s="5"/>
      <c r="QFV2" s="5"/>
      <c r="QFW2" s="5"/>
      <c r="QFX2" s="5"/>
      <c r="QFY2" s="5"/>
      <c r="QFZ2" s="5"/>
      <c r="QGA2" s="5"/>
      <c r="QGB2" s="5"/>
      <c r="QGC2" s="5"/>
      <c r="QGD2" s="5"/>
      <c r="QGE2" s="5"/>
      <c r="QGF2" s="5"/>
      <c r="QGG2" s="5"/>
      <c r="QGH2" s="5"/>
      <c r="QGI2" s="5"/>
      <c r="QGJ2" s="5"/>
      <c r="QGK2" s="5"/>
      <c r="QGL2" s="5"/>
      <c r="QGM2" s="5"/>
      <c r="QGN2" s="5"/>
      <c r="QGO2" s="5"/>
      <c r="QGP2" s="5"/>
      <c r="QGQ2" s="5"/>
      <c r="QGR2" s="5"/>
      <c r="QGS2" s="5"/>
      <c r="QGT2" s="5"/>
      <c r="QGU2" s="5"/>
      <c r="QGV2" s="5"/>
      <c r="QGW2" s="5"/>
      <c r="QGX2" s="5"/>
      <c r="QGY2" s="5"/>
      <c r="QGZ2" s="5"/>
      <c r="QHA2" s="5"/>
      <c r="QHB2" s="5"/>
      <c r="QHC2" s="5"/>
      <c r="QHD2" s="5"/>
      <c r="QHE2" s="5"/>
      <c r="QHF2" s="5"/>
      <c r="QHG2" s="5"/>
      <c r="QHH2" s="5"/>
      <c r="QHI2" s="5"/>
      <c r="QHJ2" s="5"/>
      <c r="QHK2" s="5"/>
      <c r="QHL2" s="5"/>
      <c r="QHM2" s="5"/>
      <c r="QHN2" s="5"/>
      <c r="QHO2" s="5"/>
      <c r="QHP2" s="5"/>
      <c r="QHQ2" s="5"/>
      <c r="QHR2" s="5"/>
      <c r="QHS2" s="5"/>
      <c r="QHT2" s="5"/>
      <c r="QHU2" s="5"/>
      <c r="QHV2" s="5"/>
      <c r="QHW2" s="5"/>
      <c r="QHX2" s="5"/>
      <c r="QHY2" s="5"/>
      <c r="QHZ2" s="5"/>
      <c r="QIA2" s="5"/>
      <c r="QIB2" s="5"/>
      <c r="QIC2" s="5"/>
      <c r="QID2" s="5"/>
      <c r="QIE2" s="5"/>
      <c r="QIF2" s="5"/>
      <c r="QIG2" s="5"/>
      <c r="QIH2" s="5"/>
      <c r="QII2" s="5"/>
      <c r="QIJ2" s="5"/>
      <c r="QIK2" s="5"/>
      <c r="QIL2" s="5"/>
      <c r="QIM2" s="5"/>
      <c r="QIN2" s="5"/>
      <c r="QIO2" s="5"/>
      <c r="QIP2" s="5"/>
      <c r="QIQ2" s="5"/>
      <c r="QIR2" s="5"/>
      <c r="QIS2" s="5"/>
      <c r="QIT2" s="5"/>
      <c r="QIU2" s="5"/>
      <c r="QIV2" s="5"/>
      <c r="QIW2" s="5"/>
      <c r="QIX2" s="5"/>
      <c r="QIY2" s="5"/>
      <c r="QIZ2" s="5"/>
      <c r="QJA2" s="5"/>
      <c r="QJB2" s="5"/>
      <c r="QJC2" s="5"/>
      <c r="QJD2" s="5"/>
      <c r="QJE2" s="5"/>
      <c r="QJF2" s="5"/>
      <c r="QJG2" s="5"/>
      <c r="QJH2" s="5"/>
      <c r="QJI2" s="5"/>
      <c r="QJJ2" s="5"/>
      <c r="QJK2" s="5"/>
      <c r="QJL2" s="5"/>
      <c r="QJM2" s="5"/>
      <c r="QJN2" s="5"/>
      <c r="QJO2" s="5"/>
      <c r="QJP2" s="5"/>
      <c r="QJQ2" s="5"/>
      <c r="QJR2" s="5"/>
      <c r="QJS2" s="5"/>
      <c r="QJT2" s="5"/>
      <c r="QJU2" s="5"/>
      <c r="QJV2" s="5"/>
      <c r="QJW2" s="5"/>
      <c r="QJX2" s="5"/>
      <c r="QJY2" s="5"/>
      <c r="QJZ2" s="5"/>
      <c r="QKA2" s="5"/>
      <c r="QKB2" s="5"/>
      <c r="QKC2" s="5"/>
      <c r="QKD2" s="5"/>
      <c r="QKE2" s="5"/>
      <c r="QKF2" s="5"/>
      <c r="QKG2" s="5"/>
      <c r="QKH2" s="5"/>
      <c r="QKI2" s="5"/>
      <c r="QKJ2" s="5"/>
      <c r="QKK2" s="5"/>
      <c r="QKL2" s="5"/>
      <c r="QKM2" s="5"/>
      <c r="QKN2" s="5"/>
      <c r="QKO2" s="5"/>
      <c r="QKP2" s="5"/>
      <c r="QKQ2" s="5"/>
      <c r="QKR2" s="5"/>
      <c r="QKS2" s="5"/>
      <c r="QKT2" s="5"/>
      <c r="QKU2" s="5"/>
      <c r="QKV2" s="5"/>
      <c r="QKW2" s="5"/>
      <c r="QKX2" s="5"/>
      <c r="QKY2" s="5"/>
      <c r="QKZ2" s="5"/>
      <c r="QLA2" s="5"/>
      <c r="QLB2" s="5"/>
      <c r="QLC2" s="5"/>
      <c r="QLD2" s="5"/>
      <c r="QLE2" s="5"/>
      <c r="QLF2" s="5"/>
      <c r="QLG2" s="5"/>
      <c r="QLH2" s="5"/>
      <c r="QLI2" s="5"/>
      <c r="QLJ2" s="5"/>
      <c r="QLK2" s="5"/>
      <c r="QLL2" s="5"/>
      <c r="QLM2" s="5"/>
      <c r="QLN2" s="5"/>
      <c r="QLO2" s="5"/>
      <c r="QLP2" s="5"/>
      <c r="QLQ2" s="5"/>
      <c r="QLR2" s="5"/>
      <c r="QLS2" s="5"/>
      <c r="QLT2" s="5"/>
      <c r="QLU2" s="5"/>
      <c r="QLV2" s="5"/>
      <c r="QLW2" s="5"/>
      <c r="QLX2" s="5"/>
      <c r="QLY2" s="5"/>
      <c r="QLZ2" s="5"/>
      <c r="QMA2" s="5"/>
      <c r="QMB2" s="5"/>
      <c r="QMC2" s="5"/>
      <c r="QMD2" s="5"/>
      <c r="QME2" s="5"/>
      <c r="QMF2" s="5"/>
      <c r="QMG2" s="5"/>
      <c r="QMH2" s="5"/>
      <c r="QMI2" s="5"/>
      <c r="QMJ2" s="5"/>
      <c r="QMK2" s="5"/>
      <c r="QML2" s="5"/>
      <c r="QMM2" s="5"/>
      <c r="QMN2" s="5"/>
      <c r="QMO2" s="5"/>
      <c r="QMP2" s="5"/>
      <c r="QMQ2" s="5"/>
      <c r="QMR2" s="5"/>
      <c r="QMS2" s="5"/>
      <c r="QMT2" s="5"/>
      <c r="QMU2" s="5"/>
      <c r="QMV2" s="5"/>
      <c r="QMW2" s="5"/>
      <c r="QMX2" s="5"/>
      <c r="QMY2" s="5"/>
      <c r="QMZ2" s="5"/>
      <c r="QNA2" s="5"/>
      <c r="QNB2" s="5"/>
      <c r="QNC2" s="5"/>
      <c r="QND2" s="5"/>
      <c r="QNE2" s="5"/>
      <c r="QNF2" s="5"/>
      <c r="QNG2" s="5"/>
      <c r="QNH2" s="5"/>
      <c r="QNI2" s="5"/>
      <c r="QNJ2" s="5"/>
      <c r="QNK2" s="5"/>
      <c r="QNL2" s="5"/>
      <c r="QNM2" s="5"/>
      <c r="QNN2" s="5"/>
      <c r="QNO2" s="5"/>
      <c r="QNP2" s="5"/>
      <c r="QNQ2" s="5"/>
      <c r="QNR2" s="5"/>
      <c r="QNS2" s="5"/>
      <c r="QNT2" s="5"/>
      <c r="QNU2" s="5"/>
      <c r="QNV2" s="5"/>
      <c r="QNW2" s="5"/>
      <c r="QNX2" s="5"/>
      <c r="QNY2" s="5"/>
      <c r="QNZ2" s="5"/>
      <c r="QOA2" s="5"/>
      <c r="QOB2" s="5"/>
      <c r="QOC2" s="5"/>
      <c r="QOD2" s="5"/>
      <c r="QOE2" s="5"/>
      <c r="QOF2" s="5"/>
      <c r="QOG2" s="5"/>
      <c r="QOH2" s="5"/>
      <c r="QOI2" s="5"/>
      <c r="QOJ2" s="5"/>
      <c r="QOK2" s="5"/>
      <c r="QOL2" s="5"/>
      <c r="QOM2" s="5"/>
      <c r="QON2" s="5"/>
      <c r="QOO2" s="5"/>
      <c r="QOP2" s="5"/>
      <c r="QOQ2" s="5"/>
      <c r="QOR2" s="5"/>
      <c r="QOS2" s="5"/>
      <c r="QOT2" s="5"/>
      <c r="QOU2" s="5"/>
      <c r="QOV2" s="5"/>
      <c r="QOW2" s="5"/>
      <c r="QOX2" s="5"/>
      <c r="QOY2" s="5"/>
      <c r="QOZ2" s="5"/>
      <c r="QPA2" s="5"/>
      <c r="QPB2" s="5"/>
      <c r="QPC2" s="5"/>
      <c r="QPD2" s="5"/>
      <c r="QPE2" s="5"/>
      <c r="QPF2" s="5"/>
      <c r="QPG2" s="5"/>
      <c r="QPH2" s="5"/>
      <c r="QPI2" s="5"/>
      <c r="QPJ2" s="5"/>
      <c r="QPK2" s="5"/>
      <c r="QPL2" s="5"/>
      <c r="QPM2" s="5"/>
      <c r="QPN2" s="5"/>
      <c r="QPO2" s="5"/>
      <c r="QPP2" s="5"/>
      <c r="QPQ2" s="5"/>
      <c r="QPR2" s="5"/>
      <c r="QPS2" s="5"/>
      <c r="QPT2" s="5"/>
      <c r="QPU2" s="5"/>
      <c r="QPV2" s="5"/>
      <c r="QPW2" s="5"/>
      <c r="QPX2" s="5"/>
      <c r="QPY2" s="5"/>
      <c r="QPZ2" s="5"/>
      <c r="QQA2" s="5"/>
      <c r="QQB2" s="5"/>
      <c r="QQC2" s="5"/>
      <c r="QQD2" s="5"/>
      <c r="QQE2" s="5"/>
      <c r="QQF2" s="5"/>
      <c r="QQG2" s="5"/>
      <c r="QQH2" s="5"/>
      <c r="QQI2" s="5"/>
      <c r="QQJ2" s="5"/>
      <c r="QQK2" s="5"/>
      <c r="QQL2" s="5"/>
      <c r="QQM2" s="5"/>
      <c r="QQN2" s="5"/>
      <c r="QQO2" s="5"/>
      <c r="QQP2" s="5"/>
      <c r="QQQ2" s="5"/>
      <c r="QQR2" s="5"/>
      <c r="QQS2" s="5"/>
      <c r="QQT2" s="5"/>
      <c r="QQU2" s="5"/>
      <c r="QQV2" s="5"/>
      <c r="QQW2" s="5"/>
      <c r="QQX2" s="5"/>
      <c r="QQY2" s="5"/>
      <c r="QQZ2" s="5"/>
      <c r="QRA2" s="5"/>
      <c r="QRB2" s="5"/>
      <c r="QRC2" s="5"/>
      <c r="QRD2" s="5"/>
      <c r="QRE2" s="5"/>
      <c r="QRF2" s="5"/>
      <c r="QRG2" s="5"/>
      <c r="QRH2" s="5"/>
      <c r="QRI2" s="5"/>
      <c r="QRJ2" s="5"/>
      <c r="QRK2" s="5"/>
      <c r="QRL2" s="5"/>
      <c r="QRM2" s="5"/>
      <c r="QRN2" s="5"/>
      <c r="QRO2" s="5"/>
      <c r="QRP2" s="5"/>
      <c r="QRQ2" s="5"/>
      <c r="QRR2" s="5"/>
      <c r="QRS2" s="5"/>
      <c r="QRT2" s="5"/>
      <c r="QRU2" s="5"/>
      <c r="QRV2" s="5"/>
      <c r="QRW2" s="5"/>
      <c r="QRX2" s="5"/>
      <c r="QRY2" s="5"/>
      <c r="QRZ2" s="5"/>
      <c r="QSA2" s="5"/>
      <c r="QSB2" s="5"/>
      <c r="QSC2" s="5"/>
      <c r="QSD2" s="5"/>
      <c r="QSE2" s="5"/>
      <c r="QSF2" s="5"/>
      <c r="QSG2" s="5"/>
      <c r="QSH2" s="5"/>
      <c r="QSI2" s="5"/>
      <c r="QSJ2" s="5"/>
      <c r="QSK2" s="5"/>
      <c r="QSL2" s="5"/>
      <c r="QSM2" s="5"/>
      <c r="QSN2" s="5"/>
      <c r="QSO2" s="5"/>
      <c r="QSP2" s="5"/>
      <c r="QSQ2" s="5"/>
      <c r="QSR2" s="5"/>
      <c r="QSS2" s="5"/>
      <c r="QST2" s="5"/>
      <c r="QSU2" s="5"/>
      <c r="QSV2" s="5"/>
      <c r="QSW2" s="5"/>
      <c r="QSX2" s="5"/>
      <c r="QSY2" s="5"/>
      <c r="QSZ2" s="5"/>
      <c r="QTA2" s="5"/>
      <c r="QTB2" s="5"/>
      <c r="QTC2" s="5"/>
      <c r="QTD2" s="5"/>
      <c r="QTE2" s="5"/>
      <c r="QTF2" s="5"/>
      <c r="QTG2" s="5"/>
      <c r="QTH2" s="5"/>
      <c r="QTI2" s="5"/>
      <c r="QTJ2" s="5"/>
      <c r="QTK2" s="5"/>
      <c r="QTL2" s="5"/>
      <c r="QTM2" s="5"/>
      <c r="QTN2" s="5"/>
      <c r="QTO2" s="5"/>
      <c r="QTP2" s="5"/>
      <c r="QTQ2" s="5"/>
      <c r="QTR2" s="5"/>
      <c r="QTS2" s="5"/>
      <c r="QTT2" s="5"/>
      <c r="QTU2" s="5"/>
      <c r="QTV2" s="5"/>
      <c r="QTW2" s="5"/>
      <c r="QTX2" s="5"/>
      <c r="QTY2" s="5"/>
      <c r="QTZ2" s="5"/>
      <c r="QUA2" s="5"/>
      <c r="QUB2" s="5"/>
      <c r="QUC2" s="5"/>
      <c r="QUD2" s="5"/>
      <c r="QUE2" s="5"/>
      <c r="QUF2" s="5"/>
      <c r="QUG2" s="5"/>
      <c r="QUH2" s="5"/>
      <c r="QUI2" s="5"/>
      <c r="QUJ2" s="5"/>
      <c r="QUK2" s="5"/>
      <c r="QUL2" s="5"/>
      <c r="QUM2" s="5"/>
      <c r="QUN2" s="5"/>
      <c r="QUO2" s="5"/>
      <c r="QUP2" s="5"/>
      <c r="QUQ2" s="5"/>
      <c r="QUR2" s="5"/>
      <c r="QUS2" s="5"/>
      <c r="QUT2" s="5"/>
      <c r="QUU2" s="5"/>
      <c r="QUV2" s="5"/>
      <c r="QUW2" s="5"/>
      <c r="QUX2" s="5"/>
      <c r="QUY2" s="5"/>
      <c r="QUZ2" s="5"/>
      <c r="QVA2" s="5"/>
      <c r="QVB2" s="5"/>
      <c r="QVC2" s="5"/>
      <c r="QVD2" s="5"/>
      <c r="QVE2" s="5"/>
      <c r="QVF2" s="5"/>
      <c r="QVG2" s="5"/>
      <c r="QVH2" s="5"/>
      <c r="QVI2" s="5"/>
      <c r="QVJ2" s="5"/>
      <c r="QVK2" s="5"/>
      <c r="QVL2" s="5"/>
      <c r="QVM2" s="5"/>
      <c r="QVN2" s="5"/>
      <c r="QVO2" s="5"/>
      <c r="QVP2" s="5"/>
      <c r="QVQ2" s="5"/>
      <c r="QVR2" s="5"/>
      <c r="QVS2" s="5"/>
      <c r="QVT2" s="5"/>
      <c r="QVU2" s="5"/>
      <c r="QVV2" s="5"/>
      <c r="QVW2" s="5"/>
      <c r="QVX2" s="5"/>
      <c r="QVY2" s="5"/>
      <c r="QVZ2" s="5"/>
      <c r="QWA2" s="5"/>
      <c r="QWB2" s="5"/>
      <c r="QWC2" s="5"/>
      <c r="QWD2" s="5"/>
      <c r="QWE2" s="5"/>
      <c r="QWF2" s="5"/>
      <c r="QWG2" s="5"/>
      <c r="QWH2" s="5"/>
      <c r="QWI2" s="5"/>
      <c r="QWJ2" s="5"/>
      <c r="QWK2" s="5"/>
      <c r="QWL2" s="5"/>
      <c r="QWM2" s="5"/>
      <c r="QWN2" s="5"/>
      <c r="QWO2" s="5"/>
      <c r="QWP2" s="5"/>
      <c r="QWQ2" s="5"/>
      <c r="QWR2" s="5"/>
      <c r="QWS2" s="5"/>
      <c r="QWT2" s="5"/>
      <c r="QWU2" s="5"/>
      <c r="QWV2" s="5"/>
      <c r="QWW2" s="5"/>
      <c r="QWX2" s="5"/>
      <c r="QWY2" s="5"/>
      <c r="QWZ2" s="5"/>
      <c r="QXA2" s="5"/>
      <c r="QXB2" s="5"/>
      <c r="QXC2" s="5"/>
      <c r="QXD2" s="5"/>
      <c r="QXE2" s="5"/>
      <c r="QXF2" s="5"/>
      <c r="QXG2" s="5"/>
      <c r="QXH2" s="5"/>
      <c r="QXI2" s="5"/>
      <c r="QXJ2" s="5"/>
      <c r="QXK2" s="5"/>
      <c r="QXL2" s="5"/>
      <c r="QXM2" s="5"/>
      <c r="QXN2" s="5"/>
      <c r="QXO2" s="5"/>
      <c r="QXP2" s="5"/>
      <c r="QXQ2" s="5"/>
      <c r="QXR2" s="5"/>
      <c r="QXS2" s="5"/>
      <c r="QXT2" s="5"/>
      <c r="QXU2" s="5"/>
      <c r="QXV2" s="5"/>
      <c r="QXW2" s="5"/>
      <c r="QXX2" s="5"/>
      <c r="QXY2" s="5"/>
      <c r="QXZ2" s="5"/>
      <c r="QYA2" s="5"/>
      <c r="QYB2" s="5"/>
      <c r="QYC2" s="5"/>
      <c r="QYD2" s="5"/>
      <c r="QYE2" s="5"/>
      <c r="QYF2" s="5"/>
      <c r="QYG2" s="5"/>
      <c r="QYH2" s="5"/>
      <c r="QYI2" s="5"/>
      <c r="QYJ2" s="5"/>
      <c r="QYK2" s="5"/>
      <c r="QYL2" s="5"/>
      <c r="QYM2" s="5"/>
      <c r="QYN2" s="5"/>
      <c r="QYO2" s="5"/>
      <c r="QYP2" s="5"/>
      <c r="QYQ2" s="5"/>
      <c r="QYR2" s="5"/>
      <c r="QYS2" s="5"/>
      <c r="QYT2" s="5"/>
      <c r="QYU2" s="5"/>
      <c r="QYV2" s="5"/>
      <c r="QYW2" s="5"/>
      <c r="QYX2" s="5"/>
      <c r="QYY2" s="5"/>
      <c r="QYZ2" s="5"/>
      <c r="QZA2" s="5"/>
      <c r="QZB2" s="5"/>
      <c r="QZC2" s="5"/>
      <c r="QZD2" s="5"/>
      <c r="QZE2" s="5"/>
      <c r="QZF2" s="5"/>
      <c r="QZG2" s="5"/>
      <c r="QZH2" s="5"/>
      <c r="QZI2" s="5"/>
      <c r="QZJ2" s="5"/>
      <c r="QZK2" s="5"/>
      <c r="QZL2" s="5"/>
      <c r="QZM2" s="5"/>
      <c r="QZN2" s="5"/>
      <c r="QZO2" s="5"/>
      <c r="QZP2" s="5"/>
      <c r="QZQ2" s="5"/>
      <c r="QZR2" s="5"/>
      <c r="QZS2" s="5"/>
      <c r="QZT2" s="5"/>
      <c r="QZU2" s="5"/>
      <c r="QZV2" s="5"/>
      <c r="QZW2" s="5"/>
      <c r="QZX2" s="5"/>
      <c r="QZY2" s="5"/>
      <c r="QZZ2" s="5"/>
      <c r="RAA2" s="5"/>
      <c r="RAB2" s="5"/>
      <c r="RAC2" s="5"/>
      <c r="RAD2" s="5"/>
      <c r="RAE2" s="5"/>
      <c r="RAF2" s="5"/>
      <c r="RAG2" s="5"/>
      <c r="RAH2" s="5"/>
      <c r="RAI2" s="5"/>
      <c r="RAJ2" s="5"/>
      <c r="RAK2" s="5"/>
      <c r="RAL2" s="5"/>
      <c r="RAM2" s="5"/>
      <c r="RAN2" s="5"/>
      <c r="RAO2" s="5"/>
      <c r="RAP2" s="5"/>
      <c r="RAQ2" s="5"/>
      <c r="RAR2" s="5"/>
      <c r="RAS2" s="5"/>
      <c r="RAT2" s="5"/>
      <c r="RAU2" s="5"/>
      <c r="RAV2" s="5"/>
      <c r="RAW2" s="5"/>
      <c r="RAX2" s="5"/>
      <c r="RAY2" s="5"/>
      <c r="RAZ2" s="5"/>
      <c r="RBA2" s="5"/>
      <c r="RBB2" s="5"/>
      <c r="RBC2" s="5"/>
      <c r="RBD2" s="5"/>
      <c r="RBE2" s="5"/>
      <c r="RBF2" s="5"/>
      <c r="RBG2" s="5"/>
      <c r="RBH2" s="5"/>
      <c r="RBI2" s="5"/>
      <c r="RBJ2" s="5"/>
      <c r="RBK2" s="5"/>
      <c r="RBL2" s="5"/>
      <c r="RBM2" s="5"/>
      <c r="RBN2" s="5"/>
      <c r="RBO2" s="5"/>
      <c r="RBP2" s="5"/>
      <c r="RBQ2" s="5"/>
      <c r="RBR2" s="5"/>
      <c r="RBS2" s="5"/>
      <c r="RBT2" s="5"/>
      <c r="RBU2" s="5"/>
      <c r="RBV2" s="5"/>
      <c r="RBW2" s="5"/>
      <c r="RBX2" s="5"/>
      <c r="RBY2" s="5"/>
      <c r="RBZ2" s="5"/>
      <c r="RCA2" s="5"/>
      <c r="RCB2" s="5"/>
      <c r="RCC2" s="5"/>
      <c r="RCD2" s="5"/>
      <c r="RCE2" s="5"/>
      <c r="RCF2" s="5"/>
      <c r="RCG2" s="5"/>
      <c r="RCH2" s="5"/>
      <c r="RCI2" s="5"/>
      <c r="RCJ2" s="5"/>
      <c r="RCK2" s="5"/>
      <c r="RCL2" s="5"/>
      <c r="RCM2" s="5"/>
      <c r="RCN2" s="5"/>
      <c r="RCO2" s="5"/>
      <c r="RCP2" s="5"/>
      <c r="RCQ2" s="5"/>
      <c r="RCR2" s="5"/>
      <c r="RCS2" s="5"/>
      <c r="RCT2" s="5"/>
      <c r="RCU2" s="5"/>
      <c r="RCV2" s="5"/>
      <c r="RCW2" s="5"/>
      <c r="RCX2" s="5"/>
      <c r="RCY2" s="5"/>
      <c r="RCZ2" s="5"/>
      <c r="RDA2" s="5"/>
      <c r="RDB2" s="5"/>
      <c r="RDC2" s="5"/>
      <c r="RDD2" s="5"/>
      <c r="RDE2" s="5"/>
      <c r="RDF2" s="5"/>
      <c r="RDG2" s="5"/>
      <c r="RDH2" s="5"/>
      <c r="RDI2" s="5"/>
      <c r="RDJ2" s="5"/>
      <c r="RDK2" s="5"/>
      <c r="RDL2" s="5"/>
      <c r="RDM2" s="5"/>
      <c r="RDN2" s="5"/>
      <c r="RDO2" s="5"/>
      <c r="RDP2" s="5"/>
      <c r="RDQ2" s="5"/>
      <c r="RDR2" s="5"/>
      <c r="RDS2" s="5"/>
      <c r="RDT2" s="5"/>
      <c r="RDU2" s="5"/>
      <c r="RDV2" s="5"/>
      <c r="RDW2" s="5"/>
      <c r="RDX2" s="5"/>
      <c r="RDY2" s="5"/>
      <c r="RDZ2" s="5"/>
      <c r="REA2" s="5"/>
      <c r="REB2" s="5"/>
      <c r="REC2" s="5"/>
      <c r="RED2" s="5"/>
      <c r="REE2" s="5"/>
      <c r="REF2" s="5"/>
      <c r="REG2" s="5"/>
      <c r="REH2" s="5"/>
      <c r="REI2" s="5"/>
      <c r="REJ2" s="5"/>
      <c r="REK2" s="5"/>
      <c r="REL2" s="5"/>
      <c r="REM2" s="5"/>
      <c r="REN2" s="5"/>
      <c r="REO2" s="5"/>
      <c r="REP2" s="5"/>
      <c r="REQ2" s="5"/>
      <c r="RER2" s="5"/>
      <c r="RES2" s="5"/>
      <c r="RET2" s="5"/>
      <c r="REU2" s="5"/>
      <c r="REV2" s="5"/>
      <c r="REW2" s="5"/>
      <c r="REX2" s="5"/>
      <c r="REY2" s="5"/>
      <c r="REZ2" s="5"/>
      <c r="RFA2" s="5"/>
      <c r="RFB2" s="5"/>
      <c r="RFC2" s="5"/>
      <c r="RFD2" s="5"/>
      <c r="RFE2" s="5"/>
      <c r="RFF2" s="5"/>
      <c r="RFG2" s="5"/>
      <c r="RFH2" s="5"/>
      <c r="RFI2" s="5"/>
      <c r="RFJ2" s="5"/>
      <c r="RFK2" s="5"/>
      <c r="RFL2" s="5"/>
      <c r="RFM2" s="5"/>
      <c r="RFN2" s="5"/>
      <c r="RFO2" s="5"/>
      <c r="RFP2" s="5"/>
      <c r="RFQ2" s="5"/>
      <c r="RFR2" s="5"/>
      <c r="RFS2" s="5"/>
      <c r="RFT2" s="5"/>
      <c r="RFU2" s="5"/>
      <c r="RFV2" s="5"/>
      <c r="RFW2" s="5"/>
      <c r="RFX2" s="5"/>
      <c r="RFY2" s="5"/>
      <c r="RFZ2" s="5"/>
      <c r="RGA2" s="5"/>
      <c r="RGB2" s="5"/>
      <c r="RGC2" s="5"/>
      <c r="RGD2" s="5"/>
      <c r="RGE2" s="5"/>
      <c r="RGF2" s="5"/>
      <c r="RGG2" s="5"/>
      <c r="RGH2" s="5"/>
      <c r="RGI2" s="5"/>
      <c r="RGJ2" s="5"/>
      <c r="RGK2" s="5"/>
      <c r="RGL2" s="5"/>
      <c r="RGM2" s="5"/>
      <c r="RGN2" s="5"/>
      <c r="RGO2" s="5"/>
      <c r="RGP2" s="5"/>
      <c r="RGQ2" s="5"/>
      <c r="RGR2" s="5"/>
      <c r="RGS2" s="5"/>
      <c r="RGT2" s="5"/>
      <c r="RGU2" s="5"/>
      <c r="RGV2" s="5"/>
      <c r="RGW2" s="5"/>
      <c r="RGX2" s="5"/>
      <c r="RGY2" s="5"/>
      <c r="RGZ2" s="5"/>
      <c r="RHA2" s="5"/>
      <c r="RHB2" s="5"/>
      <c r="RHC2" s="5"/>
      <c r="RHD2" s="5"/>
      <c r="RHE2" s="5"/>
      <c r="RHF2" s="5"/>
      <c r="RHG2" s="5"/>
      <c r="RHH2" s="5"/>
      <c r="RHI2" s="5"/>
      <c r="RHJ2" s="5"/>
      <c r="RHK2" s="5"/>
      <c r="RHL2" s="5"/>
      <c r="RHM2" s="5"/>
      <c r="RHN2" s="5"/>
      <c r="RHO2" s="5"/>
      <c r="RHP2" s="5"/>
      <c r="RHQ2" s="5"/>
      <c r="RHR2" s="5"/>
      <c r="RHS2" s="5"/>
      <c r="RHT2" s="5"/>
      <c r="RHU2" s="5"/>
      <c r="RHV2" s="5"/>
      <c r="RHW2" s="5"/>
      <c r="RHX2" s="5"/>
      <c r="RHY2" s="5"/>
      <c r="RHZ2" s="5"/>
      <c r="RIA2" s="5"/>
      <c r="RIB2" s="5"/>
      <c r="RIC2" s="5"/>
      <c r="RID2" s="5"/>
      <c r="RIE2" s="5"/>
      <c r="RIF2" s="5"/>
      <c r="RIG2" s="5"/>
      <c r="RIH2" s="5"/>
      <c r="RII2" s="5"/>
      <c r="RIJ2" s="5"/>
      <c r="RIK2" s="5"/>
      <c r="RIL2" s="5"/>
      <c r="RIM2" s="5"/>
      <c r="RIN2" s="5"/>
      <c r="RIO2" s="5"/>
      <c r="RIP2" s="5"/>
      <c r="RIQ2" s="5"/>
      <c r="RIR2" s="5"/>
      <c r="RIS2" s="5"/>
      <c r="RIT2" s="5"/>
      <c r="RIU2" s="5"/>
      <c r="RIV2" s="5"/>
      <c r="RIW2" s="5"/>
      <c r="RIX2" s="5"/>
      <c r="RIY2" s="5"/>
      <c r="RIZ2" s="5"/>
      <c r="RJA2" s="5"/>
      <c r="RJB2" s="5"/>
      <c r="RJC2" s="5"/>
      <c r="RJD2" s="5"/>
      <c r="RJE2" s="5"/>
      <c r="RJF2" s="5"/>
      <c r="RJG2" s="5"/>
      <c r="RJH2" s="5"/>
      <c r="RJI2" s="5"/>
      <c r="RJJ2" s="5"/>
      <c r="RJK2" s="5"/>
      <c r="RJL2" s="5"/>
      <c r="RJM2" s="5"/>
      <c r="RJN2" s="5"/>
      <c r="RJO2" s="5"/>
      <c r="RJP2" s="5"/>
      <c r="RJQ2" s="5"/>
      <c r="RJR2" s="5"/>
      <c r="RJS2" s="5"/>
      <c r="RJT2" s="5"/>
      <c r="RJU2" s="5"/>
      <c r="RJV2" s="5"/>
      <c r="RJW2" s="5"/>
      <c r="RJX2" s="5"/>
      <c r="RJY2" s="5"/>
      <c r="RJZ2" s="5"/>
      <c r="RKA2" s="5"/>
      <c r="RKB2" s="5"/>
      <c r="RKC2" s="5"/>
      <c r="RKD2" s="5"/>
      <c r="RKE2" s="5"/>
      <c r="RKF2" s="5"/>
      <c r="RKG2" s="5"/>
      <c r="RKH2" s="5"/>
      <c r="RKI2" s="5"/>
      <c r="RKJ2" s="5"/>
      <c r="RKK2" s="5"/>
      <c r="RKL2" s="5"/>
      <c r="RKM2" s="5"/>
      <c r="RKN2" s="5"/>
      <c r="RKO2" s="5"/>
      <c r="RKP2" s="5"/>
      <c r="RKQ2" s="5"/>
      <c r="RKR2" s="5"/>
      <c r="RKS2" s="5"/>
      <c r="RKT2" s="5"/>
      <c r="RKU2" s="5"/>
      <c r="RKV2" s="5"/>
      <c r="RKW2" s="5"/>
      <c r="RKX2" s="5"/>
      <c r="RKY2" s="5"/>
      <c r="RKZ2" s="5"/>
      <c r="RLA2" s="5"/>
      <c r="RLB2" s="5"/>
      <c r="RLC2" s="5"/>
      <c r="RLD2" s="5"/>
      <c r="RLE2" s="5"/>
      <c r="RLF2" s="5"/>
      <c r="RLG2" s="5"/>
      <c r="RLH2" s="5"/>
      <c r="RLI2" s="5"/>
      <c r="RLJ2" s="5"/>
      <c r="RLK2" s="5"/>
      <c r="RLL2" s="5"/>
      <c r="RLM2" s="5"/>
      <c r="RLN2" s="5"/>
      <c r="RLO2" s="5"/>
      <c r="RLP2" s="5"/>
      <c r="RLQ2" s="5"/>
      <c r="RLR2" s="5"/>
      <c r="RLS2" s="5"/>
      <c r="RLT2" s="5"/>
      <c r="RLU2" s="5"/>
      <c r="RLV2" s="5"/>
      <c r="RLW2" s="5"/>
      <c r="RLX2" s="5"/>
      <c r="RLY2" s="5"/>
      <c r="RLZ2" s="5"/>
      <c r="RMA2" s="5"/>
      <c r="RMB2" s="5"/>
      <c r="RMC2" s="5"/>
      <c r="RMD2" s="5"/>
      <c r="RME2" s="5"/>
      <c r="RMF2" s="5"/>
      <c r="RMG2" s="5"/>
      <c r="RMH2" s="5"/>
      <c r="RMI2" s="5"/>
      <c r="RMJ2" s="5"/>
      <c r="RMK2" s="5"/>
      <c r="RML2" s="5"/>
      <c r="RMM2" s="5"/>
      <c r="RMN2" s="5"/>
      <c r="RMO2" s="5"/>
      <c r="RMP2" s="5"/>
      <c r="RMQ2" s="5"/>
      <c r="RMR2" s="5"/>
      <c r="RMS2" s="5"/>
      <c r="RMT2" s="5"/>
      <c r="RMU2" s="5"/>
      <c r="RMV2" s="5"/>
      <c r="RMW2" s="5"/>
      <c r="RMX2" s="5"/>
      <c r="RMY2" s="5"/>
      <c r="RMZ2" s="5"/>
      <c r="RNA2" s="5"/>
      <c r="RNB2" s="5"/>
      <c r="RNC2" s="5"/>
      <c r="RND2" s="5"/>
      <c r="RNE2" s="5"/>
      <c r="RNF2" s="5"/>
      <c r="RNG2" s="5"/>
      <c r="RNH2" s="5"/>
      <c r="RNI2" s="5"/>
      <c r="RNJ2" s="5"/>
      <c r="RNK2" s="5"/>
      <c r="RNL2" s="5"/>
      <c r="RNM2" s="5"/>
      <c r="RNN2" s="5"/>
      <c r="RNO2" s="5"/>
      <c r="RNP2" s="5"/>
      <c r="RNQ2" s="5"/>
      <c r="RNR2" s="5"/>
      <c r="RNS2" s="5"/>
      <c r="RNT2" s="5"/>
      <c r="RNU2" s="5"/>
      <c r="RNV2" s="5"/>
      <c r="RNW2" s="5"/>
      <c r="RNX2" s="5"/>
      <c r="RNY2" s="5"/>
      <c r="RNZ2" s="5"/>
      <c r="ROA2" s="5"/>
      <c r="ROB2" s="5"/>
      <c r="ROC2" s="5"/>
      <c r="ROD2" s="5"/>
      <c r="ROE2" s="5"/>
      <c r="ROF2" s="5"/>
      <c r="ROG2" s="5"/>
      <c r="ROH2" s="5"/>
      <c r="ROI2" s="5"/>
      <c r="ROJ2" s="5"/>
      <c r="ROK2" s="5"/>
      <c r="ROL2" s="5"/>
      <c r="ROM2" s="5"/>
      <c r="RON2" s="5"/>
      <c r="ROO2" s="5"/>
      <c r="ROP2" s="5"/>
      <c r="ROQ2" s="5"/>
      <c r="ROR2" s="5"/>
      <c r="ROS2" s="5"/>
      <c r="ROT2" s="5"/>
      <c r="ROU2" s="5"/>
      <c r="ROV2" s="5"/>
      <c r="ROW2" s="5"/>
      <c r="ROX2" s="5"/>
      <c r="ROY2" s="5"/>
      <c r="ROZ2" s="5"/>
      <c r="RPA2" s="5"/>
      <c r="RPB2" s="5"/>
      <c r="RPC2" s="5"/>
      <c r="RPD2" s="5"/>
      <c r="RPE2" s="5"/>
      <c r="RPF2" s="5"/>
      <c r="RPG2" s="5"/>
      <c r="RPH2" s="5"/>
      <c r="RPI2" s="5"/>
      <c r="RPJ2" s="5"/>
      <c r="RPK2" s="5"/>
      <c r="RPL2" s="5"/>
      <c r="RPM2" s="5"/>
      <c r="RPN2" s="5"/>
      <c r="RPO2" s="5"/>
      <c r="RPP2" s="5"/>
      <c r="RPQ2" s="5"/>
      <c r="RPR2" s="5"/>
      <c r="RPS2" s="5"/>
      <c r="RPT2" s="5"/>
      <c r="RPU2" s="5"/>
      <c r="RPV2" s="5"/>
      <c r="RPW2" s="5"/>
      <c r="RPX2" s="5"/>
      <c r="RPY2" s="5"/>
      <c r="RPZ2" s="5"/>
      <c r="RQA2" s="5"/>
      <c r="RQB2" s="5"/>
      <c r="RQC2" s="5"/>
      <c r="RQD2" s="5"/>
      <c r="RQE2" s="5"/>
      <c r="RQF2" s="5"/>
      <c r="RQG2" s="5"/>
      <c r="RQH2" s="5"/>
      <c r="RQI2" s="5"/>
      <c r="RQJ2" s="5"/>
      <c r="RQK2" s="5"/>
      <c r="RQL2" s="5"/>
      <c r="RQM2" s="5"/>
      <c r="RQN2" s="5"/>
      <c r="RQO2" s="5"/>
      <c r="RQP2" s="5"/>
      <c r="RQQ2" s="5"/>
      <c r="RQR2" s="5"/>
      <c r="RQS2" s="5"/>
      <c r="RQT2" s="5"/>
      <c r="RQU2" s="5"/>
      <c r="RQV2" s="5"/>
      <c r="RQW2" s="5"/>
      <c r="RQX2" s="5"/>
      <c r="RQY2" s="5"/>
      <c r="RQZ2" s="5"/>
      <c r="RRA2" s="5"/>
      <c r="RRB2" s="5"/>
      <c r="RRC2" s="5"/>
      <c r="RRD2" s="5"/>
      <c r="RRE2" s="5"/>
      <c r="RRF2" s="5"/>
      <c r="RRG2" s="5"/>
      <c r="RRH2" s="5"/>
      <c r="RRI2" s="5"/>
      <c r="RRJ2" s="5"/>
      <c r="RRK2" s="5"/>
      <c r="RRL2" s="5"/>
      <c r="RRM2" s="5"/>
      <c r="RRN2" s="5"/>
      <c r="RRO2" s="5"/>
      <c r="RRP2" s="5"/>
      <c r="RRQ2" s="5"/>
      <c r="RRR2" s="5"/>
      <c r="RRS2" s="5"/>
      <c r="RRT2" s="5"/>
      <c r="RRU2" s="5"/>
      <c r="RRV2" s="5"/>
      <c r="RRW2" s="5"/>
      <c r="RRX2" s="5"/>
      <c r="RRY2" s="5"/>
      <c r="RRZ2" s="5"/>
      <c r="RSA2" s="5"/>
      <c r="RSB2" s="5"/>
      <c r="RSC2" s="5"/>
      <c r="RSD2" s="5"/>
      <c r="RSE2" s="5"/>
      <c r="RSF2" s="5"/>
      <c r="RSG2" s="5"/>
      <c r="RSH2" s="5"/>
      <c r="RSI2" s="5"/>
      <c r="RSJ2" s="5"/>
      <c r="RSK2" s="5"/>
      <c r="RSL2" s="5"/>
      <c r="RSM2" s="5"/>
      <c r="RSN2" s="5"/>
      <c r="RSO2" s="5"/>
      <c r="RSP2" s="5"/>
      <c r="RSQ2" s="5"/>
      <c r="RSR2" s="5"/>
      <c r="RSS2" s="5"/>
      <c r="RST2" s="5"/>
      <c r="RSU2" s="5"/>
      <c r="RSV2" s="5"/>
      <c r="RSW2" s="5"/>
      <c r="RSX2" s="5"/>
      <c r="RSY2" s="5"/>
      <c r="RSZ2" s="5"/>
      <c r="RTA2" s="5"/>
      <c r="RTB2" s="5"/>
      <c r="RTC2" s="5"/>
      <c r="RTD2" s="5"/>
      <c r="RTE2" s="5"/>
      <c r="RTF2" s="5"/>
      <c r="RTG2" s="5"/>
      <c r="RTH2" s="5"/>
      <c r="RTI2" s="5"/>
      <c r="RTJ2" s="5"/>
      <c r="RTK2" s="5"/>
      <c r="RTL2" s="5"/>
      <c r="RTM2" s="5"/>
      <c r="RTN2" s="5"/>
      <c r="RTO2" s="5"/>
      <c r="RTP2" s="5"/>
      <c r="RTQ2" s="5"/>
      <c r="RTR2" s="5"/>
      <c r="RTS2" s="5"/>
      <c r="RTT2" s="5"/>
      <c r="RTU2" s="5"/>
      <c r="RTV2" s="5"/>
      <c r="RTW2" s="5"/>
      <c r="RTX2" s="5"/>
      <c r="RTY2" s="5"/>
      <c r="RTZ2" s="5"/>
      <c r="RUA2" s="5"/>
      <c r="RUB2" s="5"/>
      <c r="RUC2" s="5"/>
      <c r="RUD2" s="5"/>
      <c r="RUE2" s="5"/>
      <c r="RUF2" s="5"/>
      <c r="RUG2" s="5"/>
      <c r="RUH2" s="5"/>
      <c r="RUI2" s="5"/>
      <c r="RUJ2" s="5"/>
      <c r="RUK2" s="5"/>
      <c r="RUL2" s="5"/>
      <c r="RUM2" s="5"/>
      <c r="RUN2" s="5"/>
      <c r="RUO2" s="5"/>
      <c r="RUP2" s="5"/>
      <c r="RUQ2" s="5"/>
      <c r="RUR2" s="5"/>
      <c r="RUS2" s="5"/>
      <c r="RUT2" s="5"/>
      <c r="RUU2" s="5"/>
      <c r="RUV2" s="5"/>
      <c r="RUW2" s="5"/>
      <c r="RUX2" s="5"/>
      <c r="RUY2" s="5"/>
      <c r="RUZ2" s="5"/>
      <c r="RVA2" s="5"/>
      <c r="RVB2" s="5"/>
      <c r="RVC2" s="5"/>
      <c r="RVD2" s="5"/>
      <c r="RVE2" s="5"/>
      <c r="RVF2" s="5"/>
      <c r="RVG2" s="5"/>
      <c r="RVH2" s="5"/>
      <c r="RVI2" s="5"/>
      <c r="RVJ2" s="5"/>
      <c r="RVK2" s="5"/>
      <c r="RVL2" s="5"/>
      <c r="RVM2" s="5"/>
      <c r="RVN2" s="5"/>
      <c r="RVO2" s="5"/>
      <c r="RVP2" s="5"/>
      <c r="RVQ2" s="5"/>
      <c r="RVR2" s="5"/>
      <c r="RVS2" s="5"/>
      <c r="RVT2" s="5"/>
      <c r="RVU2" s="5"/>
      <c r="RVV2" s="5"/>
      <c r="RVW2" s="5"/>
      <c r="RVX2" s="5"/>
      <c r="RVY2" s="5"/>
      <c r="RVZ2" s="5"/>
      <c r="RWA2" s="5"/>
      <c r="RWB2" s="5"/>
      <c r="RWC2" s="5"/>
      <c r="RWD2" s="5"/>
      <c r="RWE2" s="5"/>
      <c r="RWF2" s="5"/>
      <c r="RWG2" s="5"/>
      <c r="RWH2" s="5"/>
      <c r="RWI2" s="5"/>
      <c r="RWJ2" s="5"/>
      <c r="RWK2" s="5"/>
      <c r="RWL2" s="5"/>
      <c r="RWM2" s="5"/>
      <c r="RWN2" s="5"/>
      <c r="RWO2" s="5"/>
      <c r="RWP2" s="5"/>
      <c r="RWQ2" s="5"/>
      <c r="RWR2" s="5"/>
      <c r="RWS2" s="5"/>
      <c r="RWT2" s="5"/>
      <c r="RWU2" s="5"/>
      <c r="RWV2" s="5"/>
      <c r="RWW2" s="5"/>
      <c r="RWX2" s="5"/>
      <c r="RWY2" s="5"/>
      <c r="RWZ2" s="5"/>
      <c r="RXA2" s="5"/>
      <c r="RXB2" s="5"/>
      <c r="RXC2" s="5"/>
      <c r="RXD2" s="5"/>
      <c r="RXE2" s="5"/>
      <c r="RXF2" s="5"/>
      <c r="RXG2" s="5"/>
      <c r="RXH2" s="5"/>
      <c r="RXI2" s="5"/>
      <c r="RXJ2" s="5"/>
      <c r="RXK2" s="5"/>
      <c r="RXL2" s="5"/>
      <c r="RXM2" s="5"/>
      <c r="RXN2" s="5"/>
      <c r="RXO2" s="5"/>
      <c r="RXP2" s="5"/>
      <c r="RXQ2" s="5"/>
      <c r="RXR2" s="5"/>
      <c r="RXS2" s="5"/>
      <c r="RXT2" s="5"/>
      <c r="RXU2" s="5"/>
      <c r="RXV2" s="5"/>
      <c r="RXW2" s="5"/>
      <c r="RXX2" s="5"/>
      <c r="RXY2" s="5"/>
      <c r="RXZ2" s="5"/>
      <c r="RYA2" s="5"/>
      <c r="RYB2" s="5"/>
      <c r="RYC2" s="5"/>
      <c r="RYD2" s="5"/>
      <c r="RYE2" s="5"/>
      <c r="RYF2" s="5"/>
      <c r="RYG2" s="5"/>
      <c r="RYH2" s="5"/>
      <c r="RYI2" s="5"/>
      <c r="RYJ2" s="5"/>
      <c r="RYK2" s="5"/>
      <c r="RYL2" s="5"/>
      <c r="RYM2" s="5"/>
      <c r="RYN2" s="5"/>
      <c r="RYO2" s="5"/>
      <c r="RYP2" s="5"/>
      <c r="RYQ2" s="5"/>
      <c r="RYR2" s="5"/>
      <c r="RYS2" s="5"/>
      <c r="RYT2" s="5"/>
      <c r="RYU2" s="5"/>
      <c r="RYV2" s="5"/>
      <c r="RYW2" s="5"/>
      <c r="RYX2" s="5"/>
      <c r="RYY2" s="5"/>
      <c r="RYZ2" s="5"/>
      <c r="RZA2" s="5"/>
      <c r="RZB2" s="5"/>
      <c r="RZC2" s="5"/>
      <c r="RZD2" s="5"/>
      <c r="RZE2" s="5"/>
      <c r="RZF2" s="5"/>
      <c r="RZG2" s="5"/>
      <c r="RZH2" s="5"/>
      <c r="RZI2" s="5"/>
      <c r="RZJ2" s="5"/>
      <c r="RZK2" s="5"/>
      <c r="RZL2" s="5"/>
      <c r="RZM2" s="5"/>
      <c r="RZN2" s="5"/>
      <c r="RZO2" s="5"/>
      <c r="RZP2" s="5"/>
      <c r="RZQ2" s="5"/>
      <c r="RZR2" s="5"/>
      <c r="RZS2" s="5"/>
      <c r="RZT2" s="5"/>
      <c r="RZU2" s="5"/>
      <c r="RZV2" s="5"/>
      <c r="RZW2" s="5"/>
      <c r="RZX2" s="5"/>
      <c r="RZY2" s="5"/>
      <c r="RZZ2" s="5"/>
      <c r="SAA2" s="5"/>
      <c r="SAB2" s="5"/>
      <c r="SAC2" s="5"/>
      <c r="SAD2" s="5"/>
      <c r="SAE2" s="5"/>
      <c r="SAF2" s="5"/>
      <c r="SAG2" s="5"/>
      <c r="SAH2" s="5"/>
      <c r="SAI2" s="5"/>
      <c r="SAJ2" s="5"/>
      <c r="SAK2" s="5"/>
      <c r="SAL2" s="5"/>
      <c r="SAM2" s="5"/>
      <c r="SAN2" s="5"/>
      <c r="SAO2" s="5"/>
      <c r="SAP2" s="5"/>
      <c r="SAQ2" s="5"/>
      <c r="SAR2" s="5"/>
      <c r="SAS2" s="5"/>
      <c r="SAT2" s="5"/>
      <c r="SAU2" s="5"/>
      <c r="SAV2" s="5"/>
      <c r="SAW2" s="5"/>
      <c r="SAX2" s="5"/>
      <c r="SAY2" s="5"/>
      <c r="SAZ2" s="5"/>
      <c r="SBA2" s="5"/>
      <c r="SBB2" s="5"/>
      <c r="SBC2" s="5"/>
      <c r="SBD2" s="5"/>
      <c r="SBE2" s="5"/>
      <c r="SBF2" s="5"/>
      <c r="SBG2" s="5"/>
      <c r="SBH2" s="5"/>
      <c r="SBI2" s="5"/>
      <c r="SBJ2" s="5"/>
      <c r="SBK2" s="5"/>
      <c r="SBL2" s="5"/>
      <c r="SBM2" s="5"/>
      <c r="SBN2" s="5"/>
      <c r="SBO2" s="5"/>
      <c r="SBP2" s="5"/>
      <c r="SBQ2" s="5"/>
      <c r="SBR2" s="5"/>
      <c r="SBS2" s="5"/>
      <c r="SBT2" s="5"/>
      <c r="SBU2" s="5"/>
      <c r="SBV2" s="5"/>
      <c r="SBW2" s="5"/>
      <c r="SBX2" s="5"/>
      <c r="SBY2" s="5"/>
      <c r="SBZ2" s="5"/>
      <c r="SCA2" s="5"/>
      <c r="SCB2" s="5"/>
      <c r="SCC2" s="5"/>
      <c r="SCD2" s="5"/>
      <c r="SCE2" s="5"/>
      <c r="SCF2" s="5"/>
      <c r="SCG2" s="5"/>
      <c r="SCH2" s="5"/>
      <c r="SCI2" s="5"/>
      <c r="SCJ2" s="5"/>
      <c r="SCK2" s="5"/>
      <c r="SCL2" s="5"/>
      <c r="SCM2" s="5"/>
      <c r="SCN2" s="5"/>
      <c r="SCO2" s="5"/>
      <c r="SCP2" s="5"/>
      <c r="SCQ2" s="5"/>
      <c r="SCR2" s="5"/>
      <c r="SCS2" s="5"/>
      <c r="SCT2" s="5"/>
      <c r="SCU2" s="5"/>
      <c r="SCV2" s="5"/>
      <c r="SCW2" s="5"/>
      <c r="SCX2" s="5"/>
      <c r="SCY2" s="5"/>
      <c r="SCZ2" s="5"/>
      <c r="SDA2" s="5"/>
      <c r="SDB2" s="5"/>
      <c r="SDC2" s="5"/>
      <c r="SDD2" s="5"/>
      <c r="SDE2" s="5"/>
      <c r="SDF2" s="5"/>
      <c r="SDG2" s="5"/>
      <c r="SDH2" s="5"/>
      <c r="SDI2" s="5"/>
      <c r="SDJ2" s="5"/>
      <c r="SDK2" s="5"/>
      <c r="SDL2" s="5"/>
      <c r="SDM2" s="5"/>
      <c r="SDN2" s="5"/>
      <c r="SDO2" s="5"/>
      <c r="SDP2" s="5"/>
      <c r="SDQ2" s="5"/>
      <c r="SDR2" s="5"/>
      <c r="SDS2" s="5"/>
      <c r="SDT2" s="5"/>
      <c r="SDU2" s="5"/>
      <c r="SDV2" s="5"/>
      <c r="SDW2" s="5"/>
      <c r="SDX2" s="5"/>
      <c r="SDY2" s="5"/>
      <c r="SDZ2" s="5"/>
      <c r="SEA2" s="5"/>
      <c r="SEB2" s="5"/>
      <c r="SEC2" s="5"/>
      <c r="SED2" s="5"/>
      <c r="SEE2" s="5"/>
      <c r="SEF2" s="5"/>
      <c r="SEG2" s="5"/>
      <c r="SEH2" s="5"/>
      <c r="SEI2" s="5"/>
      <c r="SEJ2" s="5"/>
      <c r="SEK2" s="5"/>
      <c r="SEL2" s="5"/>
      <c r="SEM2" s="5"/>
      <c r="SEN2" s="5"/>
      <c r="SEO2" s="5"/>
      <c r="SEP2" s="5"/>
      <c r="SEQ2" s="5"/>
      <c r="SER2" s="5"/>
      <c r="SES2" s="5"/>
      <c r="SET2" s="5"/>
      <c r="SEU2" s="5"/>
      <c r="SEV2" s="5"/>
      <c r="SEW2" s="5"/>
      <c r="SEX2" s="5"/>
      <c r="SEY2" s="5"/>
      <c r="SEZ2" s="5"/>
      <c r="SFA2" s="5"/>
      <c r="SFB2" s="5"/>
      <c r="SFC2" s="5"/>
      <c r="SFD2" s="5"/>
      <c r="SFE2" s="5"/>
      <c r="SFF2" s="5"/>
      <c r="SFG2" s="5"/>
      <c r="SFH2" s="5"/>
      <c r="SFI2" s="5"/>
      <c r="SFJ2" s="5"/>
      <c r="SFK2" s="5"/>
      <c r="SFL2" s="5"/>
      <c r="SFM2" s="5"/>
      <c r="SFN2" s="5"/>
      <c r="SFO2" s="5"/>
      <c r="SFP2" s="5"/>
      <c r="SFQ2" s="5"/>
      <c r="SFR2" s="5"/>
      <c r="SFS2" s="5"/>
      <c r="SFT2" s="5"/>
      <c r="SFU2" s="5"/>
      <c r="SFV2" s="5"/>
      <c r="SFW2" s="5"/>
      <c r="SFX2" s="5"/>
      <c r="SFY2" s="5"/>
      <c r="SFZ2" s="5"/>
      <c r="SGA2" s="5"/>
      <c r="SGB2" s="5"/>
      <c r="SGC2" s="5"/>
      <c r="SGD2" s="5"/>
      <c r="SGE2" s="5"/>
      <c r="SGF2" s="5"/>
      <c r="SGG2" s="5"/>
      <c r="SGH2" s="5"/>
      <c r="SGI2" s="5"/>
      <c r="SGJ2" s="5"/>
      <c r="SGK2" s="5"/>
      <c r="SGL2" s="5"/>
      <c r="SGM2" s="5"/>
      <c r="SGN2" s="5"/>
      <c r="SGO2" s="5"/>
      <c r="SGP2" s="5"/>
      <c r="SGQ2" s="5"/>
      <c r="SGR2" s="5"/>
      <c r="SGS2" s="5"/>
      <c r="SGT2" s="5"/>
      <c r="SGU2" s="5"/>
      <c r="SGV2" s="5"/>
      <c r="SGW2" s="5"/>
      <c r="SGX2" s="5"/>
      <c r="SGY2" s="5"/>
      <c r="SGZ2" s="5"/>
      <c r="SHA2" s="5"/>
      <c r="SHB2" s="5"/>
      <c r="SHC2" s="5"/>
      <c r="SHD2" s="5"/>
      <c r="SHE2" s="5"/>
      <c r="SHF2" s="5"/>
      <c r="SHG2" s="5"/>
      <c r="SHH2" s="5"/>
      <c r="SHI2" s="5"/>
      <c r="SHJ2" s="5"/>
      <c r="SHK2" s="5"/>
      <c r="SHL2" s="5"/>
      <c r="SHM2" s="5"/>
      <c r="SHN2" s="5"/>
      <c r="SHO2" s="5"/>
      <c r="SHP2" s="5"/>
      <c r="SHQ2" s="5"/>
      <c r="SHR2" s="5"/>
      <c r="SHS2" s="5"/>
      <c r="SHT2" s="5"/>
      <c r="SHU2" s="5"/>
      <c r="SHV2" s="5"/>
      <c r="SHW2" s="5"/>
      <c r="SHX2" s="5"/>
      <c r="SHY2" s="5"/>
      <c r="SHZ2" s="5"/>
      <c r="SIA2" s="5"/>
      <c r="SIB2" s="5"/>
      <c r="SIC2" s="5"/>
      <c r="SID2" s="5"/>
      <c r="SIE2" s="5"/>
      <c r="SIF2" s="5"/>
      <c r="SIG2" s="5"/>
      <c r="SIH2" s="5"/>
      <c r="SII2" s="5"/>
      <c r="SIJ2" s="5"/>
      <c r="SIK2" s="5"/>
      <c r="SIL2" s="5"/>
      <c r="SIM2" s="5"/>
      <c r="SIN2" s="5"/>
      <c r="SIO2" s="5"/>
      <c r="SIP2" s="5"/>
      <c r="SIQ2" s="5"/>
      <c r="SIR2" s="5"/>
      <c r="SIS2" s="5"/>
      <c r="SIT2" s="5"/>
      <c r="SIU2" s="5"/>
      <c r="SIV2" s="5"/>
      <c r="SIW2" s="5"/>
      <c r="SIX2" s="5"/>
      <c r="SIY2" s="5"/>
      <c r="SIZ2" s="5"/>
      <c r="SJA2" s="5"/>
      <c r="SJB2" s="5"/>
      <c r="SJC2" s="5"/>
      <c r="SJD2" s="5"/>
      <c r="SJE2" s="5"/>
      <c r="SJF2" s="5"/>
      <c r="SJG2" s="5"/>
      <c r="SJH2" s="5"/>
      <c r="SJI2" s="5"/>
      <c r="SJJ2" s="5"/>
      <c r="SJK2" s="5"/>
      <c r="SJL2" s="5"/>
      <c r="SJM2" s="5"/>
      <c r="SJN2" s="5"/>
      <c r="SJO2" s="5"/>
      <c r="SJP2" s="5"/>
      <c r="SJQ2" s="5"/>
      <c r="SJR2" s="5"/>
      <c r="SJS2" s="5"/>
      <c r="SJT2" s="5"/>
      <c r="SJU2" s="5"/>
      <c r="SJV2" s="5"/>
      <c r="SJW2" s="5"/>
      <c r="SJX2" s="5"/>
      <c r="SJY2" s="5"/>
      <c r="SJZ2" s="5"/>
      <c r="SKA2" s="5"/>
      <c r="SKB2" s="5"/>
      <c r="SKC2" s="5"/>
      <c r="SKD2" s="5"/>
      <c r="SKE2" s="5"/>
      <c r="SKF2" s="5"/>
      <c r="SKG2" s="5"/>
      <c r="SKH2" s="5"/>
      <c r="SKI2" s="5"/>
      <c r="SKJ2" s="5"/>
      <c r="SKK2" s="5"/>
      <c r="SKL2" s="5"/>
      <c r="SKM2" s="5"/>
      <c r="SKN2" s="5"/>
      <c r="SKO2" s="5"/>
      <c r="SKP2" s="5"/>
      <c r="SKQ2" s="5"/>
      <c r="SKR2" s="5"/>
      <c r="SKS2" s="5"/>
      <c r="SKT2" s="5"/>
      <c r="SKU2" s="5"/>
      <c r="SKV2" s="5"/>
      <c r="SKW2" s="5"/>
      <c r="SKX2" s="5"/>
      <c r="SKY2" s="5"/>
      <c r="SKZ2" s="5"/>
      <c r="SLA2" s="5"/>
      <c r="SLB2" s="5"/>
      <c r="SLC2" s="5"/>
      <c r="SLD2" s="5"/>
      <c r="SLE2" s="5"/>
      <c r="SLF2" s="5"/>
      <c r="SLG2" s="5"/>
      <c r="SLH2" s="5"/>
      <c r="SLI2" s="5"/>
      <c r="SLJ2" s="5"/>
      <c r="SLK2" s="5"/>
      <c r="SLL2" s="5"/>
      <c r="SLM2" s="5"/>
      <c r="SLN2" s="5"/>
      <c r="SLO2" s="5"/>
      <c r="SLP2" s="5"/>
      <c r="SLQ2" s="5"/>
      <c r="SLR2" s="5"/>
      <c r="SLS2" s="5"/>
      <c r="SLT2" s="5"/>
      <c r="SLU2" s="5"/>
      <c r="SLV2" s="5"/>
      <c r="SLW2" s="5"/>
      <c r="SLX2" s="5"/>
      <c r="SLY2" s="5"/>
      <c r="SLZ2" s="5"/>
      <c r="SMA2" s="5"/>
      <c r="SMB2" s="5"/>
      <c r="SMC2" s="5"/>
      <c r="SMD2" s="5"/>
      <c r="SME2" s="5"/>
      <c r="SMF2" s="5"/>
      <c r="SMG2" s="5"/>
      <c r="SMH2" s="5"/>
      <c r="SMI2" s="5"/>
      <c r="SMJ2" s="5"/>
      <c r="SMK2" s="5"/>
      <c r="SML2" s="5"/>
      <c r="SMM2" s="5"/>
      <c r="SMN2" s="5"/>
      <c r="SMO2" s="5"/>
      <c r="SMP2" s="5"/>
      <c r="SMQ2" s="5"/>
      <c r="SMR2" s="5"/>
      <c r="SMS2" s="5"/>
      <c r="SMT2" s="5"/>
      <c r="SMU2" s="5"/>
      <c r="SMV2" s="5"/>
      <c r="SMW2" s="5"/>
      <c r="SMX2" s="5"/>
      <c r="SMY2" s="5"/>
      <c r="SMZ2" s="5"/>
      <c r="SNA2" s="5"/>
      <c r="SNB2" s="5"/>
      <c r="SNC2" s="5"/>
      <c r="SND2" s="5"/>
      <c r="SNE2" s="5"/>
      <c r="SNF2" s="5"/>
      <c r="SNG2" s="5"/>
      <c r="SNH2" s="5"/>
      <c r="SNI2" s="5"/>
      <c r="SNJ2" s="5"/>
      <c r="SNK2" s="5"/>
      <c r="SNL2" s="5"/>
      <c r="SNM2" s="5"/>
      <c r="SNN2" s="5"/>
      <c r="SNO2" s="5"/>
      <c r="SNP2" s="5"/>
      <c r="SNQ2" s="5"/>
      <c r="SNR2" s="5"/>
      <c r="SNS2" s="5"/>
      <c r="SNT2" s="5"/>
      <c r="SNU2" s="5"/>
      <c r="SNV2" s="5"/>
      <c r="SNW2" s="5"/>
      <c r="SNX2" s="5"/>
      <c r="SNY2" s="5"/>
      <c r="SNZ2" s="5"/>
      <c r="SOA2" s="5"/>
      <c r="SOB2" s="5"/>
      <c r="SOC2" s="5"/>
      <c r="SOD2" s="5"/>
      <c r="SOE2" s="5"/>
      <c r="SOF2" s="5"/>
      <c r="SOG2" s="5"/>
      <c r="SOH2" s="5"/>
      <c r="SOI2" s="5"/>
      <c r="SOJ2" s="5"/>
      <c r="SOK2" s="5"/>
      <c r="SOL2" s="5"/>
      <c r="SOM2" s="5"/>
      <c r="SON2" s="5"/>
      <c r="SOO2" s="5"/>
      <c r="SOP2" s="5"/>
      <c r="SOQ2" s="5"/>
      <c r="SOR2" s="5"/>
      <c r="SOS2" s="5"/>
      <c r="SOT2" s="5"/>
      <c r="SOU2" s="5"/>
      <c r="SOV2" s="5"/>
      <c r="SOW2" s="5"/>
      <c r="SOX2" s="5"/>
      <c r="SOY2" s="5"/>
      <c r="SOZ2" s="5"/>
      <c r="SPA2" s="5"/>
      <c r="SPB2" s="5"/>
      <c r="SPC2" s="5"/>
      <c r="SPD2" s="5"/>
      <c r="SPE2" s="5"/>
      <c r="SPF2" s="5"/>
      <c r="SPG2" s="5"/>
      <c r="SPH2" s="5"/>
      <c r="SPI2" s="5"/>
      <c r="SPJ2" s="5"/>
      <c r="SPK2" s="5"/>
      <c r="SPL2" s="5"/>
      <c r="SPM2" s="5"/>
      <c r="SPN2" s="5"/>
      <c r="SPO2" s="5"/>
      <c r="SPP2" s="5"/>
      <c r="SPQ2" s="5"/>
      <c r="SPR2" s="5"/>
      <c r="SPS2" s="5"/>
      <c r="SPT2" s="5"/>
      <c r="SPU2" s="5"/>
      <c r="SPV2" s="5"/>
      <c r="SPW2" s="5"/>
      <c r="SPX2" s="5"/>
      <c r="SPY2" s="5"/>
      <c r="SPZ2" s="5"/>
      <c r="SQA2" s="5"/>
      <c r="SQB2" s="5"/>
      <c r="SQC2" s="5"/>
      <c r="SQD2" s="5"/>
      <c r="SQE2" s="5"/>
      <c r="SQF2" s="5"/>
      <c r="SQG2" s="5"/>
      <c r="SQH2" s="5"/>
      <c r="SQI2" s="5"/>
      <c r="SQJ2" s="5"/>
      <c r="SQK2" s="5"/>
      <c r="SQL2" s="5"/>
      <c r="SQM2" s="5"/>
      <c r="SQN2" s="5"/>
      <c r="SQO2" s="5"/>
      <c r="SQP2" s="5"/>
      <c r="SQQ2" s="5"/>
      <c r="SQR2" s="5"/>
      <c r="SQS2" s="5"/>
      <c r="SQT2" s="5"/>
      <c r="SQU2" s="5"/>
      <c r="SQV2" s="5"/>
      <c r="SQW2" s="5"/>
      <c r="SQX2" s="5"/>
      <c r="SQY2" s="5"/>
      <c r="SQZ2" s="5"/>
      <c r="SRA2" s="5"/>
      <c r="SRB2" s="5"/>
      <c r="SRC2" s="5"/>
      <c r="SRD2" s="5"/>
      <c r="SRE2" s="5"/>
      <c r="SRF2" s="5"/>
      <c r="SRG2" s="5"/>
      <c r="SRH2" s="5"/>
      <c r="SRI2" s="5"/>
      <c r="SRJ2" s="5"/>
      <c r="SRK2" s="5"/>
      <c r="SRL2" s="5"/>
      <c r="SRM2" s="5"/>
      <c r="SRN2" s="5"/>
      <c r="SRO2" s="5"/>
      <c r="SRP2" s="5"/>
      <c r="SRQ2" s="5"/>
      <c r="SRR2" s="5"/>
      <c r="SRS2" s="5"/>
      <c r="SRT2" s="5"/>
      <c r="SRU2" s="5"/>
      <c r="SRV2" s="5"/>
      <c r="SRW2" s="5"/>
      <c r="SRX2" s="5"/>
      <c r="SRY2" s="5"/>
      <c r="SRZ2" s="5"/>
      <c r="SSA2" s="5"/>
      <c r="SSB2" s="5"/>
      <c r="SSC2" s="5"/>
      <c r="SSD2" s="5"/>
      <c r="SSE2" s="5"/>
      <c r="SSF2" s="5"/>
      <c r="SSG2" s="5"/>
      <c r="SSH2" s="5"/>
      <c r="SSI2" s="5"/>
      <c r="SSJ2" s="5"/>
      <c r="SSK2" s="5"/>
      <c r="SSL2" s="5"/>
      <c r="SSM2" s="5"/>
      <c r="SSN2" s="5"/>
      <c r="SSO2" s="5"/>
      <c r="SSP2" s="5"/>
      <c r="SSQ2" s="5"/>
      <c r="SSR2" s="5"/>
      <c r="SSS2" s="5"/>
      <c r="SST2" s="5"/>
      <c r="SSU2" s="5"/>
      <c r="SSV2" s="5"/>
      <c r="SSW2" s="5"/>
      <c r="SSX2" s="5"/>
      <c r="SSY2" s="5"/>
      <c r="SSZ2" s="5"/>
      <c r="STA2" s="5"/>
      <c r="STB2" s="5"/>
      <c r="STC2" s="5"/>
      <c r="STD2" s="5"/>
      <c r="STE2" s="5"/>
      <c r="STF2" s="5"/>
      <c r="STG2" s="5"/>
      <c r="STH2" s="5"/>
      <c r="STI2" s="5"/>
      <c r="STJ2" s="5"/>
      <c r="STK2" s="5"/>
      <c r="STL2" s="5"/>
      <c r="STM2" s="5"/>
      <c r="STN2" s="5"/>
      <c r="STO2" s="5"/>
      <c r="STP2" s="5"/>
      <c r="STQ2" s="5"/>
      <c r="STR2" s="5"/>
      <c r="STS2" s="5"/>
      <c r="STT2" s="5"/>
      <c r="STU2" s="5"/>
      <c r="STV2" s="5"/>
      <c r="STW2" s="5"/>
      <c r="STX2" s="5"/>
      <c r="STY2" s="5"/>
      <c r="STZ2" s="5"/>
      <c r="SUA2" s="5"/>
      <c r="SUB2" s="5"/>
      <c r="SUC2" s="5"/>
      <c r="SUD2" s="5"/>
      <c r="SUE2" s="5"/>
      <c r="SUF2" s="5"/>
      <c r="SUG2" s="5"/>
      <c r="SUH2" s="5"/>
      <c r="SUI2" s="5"/>
      <c r="SUJ2" s="5"/>
      <c r="SUK2" s="5"/>
      <c r="SUL2" s="5"/>
      <c r="SUM2" s="5"/>
      <c r="SUN2" s="5"/>
      <c r="SUO2" s="5"/>
      <c r="SUP2" s="5"/>
      <c r="SUQ2" s="5"/>
      <c r="SUR2" s="5"/>
      <c r="SUS2" s="5"/>
      <c r="SUT2" s="5"/>
      <c r="SUU2" s="5"/>
      <c r="SUV2" s="5"/>
      <c r="SUW2" s="5"/>
      <c r="SUX2" s="5"/>
      <c r="SUY2" s="5"/>
      <c r="SUZ2" s="5"/>
      <c r="SVA2" s="5"/>
      <c r="SVB2" s="5"/>
      <c r="SVC2" s="5"/>
      <c r="SVD2" s="5"/>
      <c r="SVE2" s="5"/>
      <c r="SVF2" s="5"/>
      <c r="SVG2" s="5"/>
      <c r="SVH2" s="5"/>
      <c r="SVI2" s="5"/>
      <c r="SVJ2" s="5"/>
      <c r="SVK2" s="5"/>
      <c r="SVL2" s="5"/>
      <c r="SVM2" s="5"/>
      <c r="SVN2" s="5"/>
      <c r="SVO2" s="5"/>
      <c r="SVP2" s="5"/>
      <c r="SVQ2" s="5"/>
      <c r="SVR2" s="5"/>
      <c r="SVS2" s="5"/>
      <c r="SVT2" s="5"/>
      <c r="SVU2" s="5"/>
      <c r="SVV2" s="5"/>
      <c r="SVW2" s="5"/>
      <c r="SVX2" s="5"/>
      <c r="SVY2" s="5"/>
      <c r="SVZ2" s="5"/>
      <c r="SWA2" s="5"/>
      <c r="SWB2" s="5"/>
      <c r="SWC2" s="5"/>
      <c r="SWD2" s="5"/>
      <c r="SWE2" s="5"/>
      <c r="SWF2" s="5"/>
      <c r="SWG2" s="5"/>
      <c r="SWH2" s="5"/>
      <c r="SWI2" s="5"/>
      <c r="SWJ2" s="5"/>
      <c r="SWK2" s="5"/>
      <c r="SWL2" s="5"/>
      <c r="SWM2" s="5"/>
      <c r="SWN2" s="5"/>
      <c r="SWO2" s="5"/>
      <c r="SWP2" s="5"/>
      <c r="SWQ2" s="5"/>
      <c r="SWR2" s="5"/>
      <c r="SWS2" s="5"/>
      <c r="SWT2" s="5"/>
      <c r="SWU2" s="5"/>
      <c r="SWV2" s="5"/>
      <c r="SWW2" s="5"/>
      <c r="SWX2" s="5"/>
      <c r="SWY2" s="5"/>
      <c r="SWZ2" s="5"/>
      <c r="SXA2" s="5"/>
      <c r="SXB2" s="5"/>
      <c r="SXC2" s="5"/>
      <c r="SXD2" s="5"/>
      <c r="SXE2" s="5"/>
      <c r="SXF2" s="5"/>
      <c r="SXG2" s="5"/>
      <c r="SXH2" s="5"/>
      <c r="SXI2" s="5"/>
      <c r="SXJ2" s="5"/>
      <c r="SXK2" s="5"/>
      <c r="SXL2" s="5"/>
      <c r="SXM2" s="5"/>
      <c r="SXN2" s="5"/>
      <c r="SXO2" s="5"/>
      <c r="SXP2" s="5"/>
      <c r="SXQ2" s="5"/>
      <c r="SXR2" s="5"/>
      <c r="SXS2" s="5"/>
      <c r="SXT2" s="5"/>
      <c r="SXU2" s="5"/>
      <c r="SXV2" s="5"/>
      <c r="SXW2" s="5"/>
      <c r="SXX2" s="5"/>
      <c r="SXY2" s="5"/>
      <c r="SXZ2" s="5"/>
      <c r="SYA2" s="5"/>
      <c r="SYB2" s="5"/>
      <c r="SYC2" s="5"/>
      <c r="SYD2" s="5"/>
      <c r="SYE2" s="5"/>
      <c r="SYF2" s="5"/>
      <c r="SYG2" s="5"/>
      <c r="SYH2" s="5"/>
      <c r="SYI2" s="5"/>
      <c r="SYJ2" s="5"/>
      <c r="SYK2" s="5"/>
      <c r="SYL2" s="5"/>
      <c r="SYM2" s="5"/>
      <c r="SYN2" s="5"/>
      <c r="SYO2" s="5"/>
      <c r="SYP2" s="5"/>
      <c r="SYQ2" s="5"/>
      <c r="SYR2" s="5"/>
      <c r="SYS2" s="5"/>
      <c r="SYT2" s="5"/>
      <c r="SYU2" s="5"/>
      <c r="SYV2" s="5"/>
      <c r="SYW2" s="5"/>
      <c r="SYX2" s="5"/>
      <c r="SYY2" s="5"/>
      <c r="SYZ2" s="5"/>
      <c r="SZA2" s="5"/>
      <c r="SZB2" s="5"/>
      <c r="SZC2" s="5"/>
      <c r="SZD2" s="5"/>
      <c r="SZE2" s="5"/>
      <c r="SZF2" s="5"/>
      <c r="SZG2" s="5"/>
      <c r="SZH2" s="5"/>
      <c r="SZI2" s="5"/>
      <c r="SZJ2" s="5"/>
      <c r="SZK2" s="5"/>
      <c r="SZL2" s="5"/>
      <c r="SZM2" s="5"/>
      <c r="SZN2" s="5"/>
      <c r="SZO2" s="5"/>
      <c r="SZP2" s="5"/>
      <c r="SZQ2" s="5"/>
      <c r="SZR2" s="5"/>
      <c r="SZS2" s="5"/>
      <c r="SZT2" s="5"/>
      <c r="SZU2" s="5"/>
      <c r="SZV2" s="5"/>
      <c r="SZW2" s="5"/>
      <c r="SZX2" s="5"/>
      <c r="SZY2" s="5"/>
      <c r="SZZ2" s="5"/>
      <c r="TAA2" s="5"/>
      <c r="TAB2" s="5"/>
      <c r="TAC2" s="5"/>
      <c r="TAD2" s="5"/>
      <c r="TAE2" s="5"/>
      <c r="TAF2" s="5"/>
      <c r="TAG2" s="5"/>
      <c r="TAH2" s="5"/>
      <c r="TAI2" s="5"/>
      <c r="TAJ2" s="5"/>
      <c r="TAK2" s="5"/>
      <c r="TAL2" s="5"/>
      <c r="TAM2" s="5"/>
      <c r="TAN2" s="5"/>
      <c r="TAO2" s="5"/>
      <c r="TAP2" s="5"/>
      <c r="TAQ2" s="5"/>
      <c r="TAR2" s="5"/>
      <c r="TAS2" s="5"/>
      <c r="TAT2" s="5"/>
      <c r="TAU2" s="5"/>
      <c r="TAV2" s="5"/>
      <c r="TAW2" s="5"/>
      <c r="TAX2" s="5"/>
      <c r="TAY2" s="5"/>
      <c r="TAZ2" s="5"/>
      <c r="TBA2" s="5"/>
      <c r="TBB2" s="5"/>
      <c r="TBC2" s="5"/>
      <c r="TBD2" s="5"/>
      <c r="TBE2" s="5"/>
      <c r="TBF2" s="5"/>
      <c r="TBG2" s="5"/>
      <c r="TBH2" s="5"/>
      <c r="TBI2" s="5"/>
      <c r="TBJ2" s="5"/>
      <c r="TBK2" s="5"/>
      <c r="TBL2" s="5"/>
      <c r="TBM2" s="5"/>
      <c r="TBN2" s="5"/>
      <c r="TBO2" s="5"/>
      <c r="TBP2" s="5"/>
      <c r="TBQ2" s="5"/>
      <c r="TBR2" s="5"/>
      <c r="TBS2" s="5"/>
      <c r="TBT2" s="5"/>
      <c r="TBU2" s="5"/>
      <c r="TBV2" s="5"/>
      <c r="TBW2" s="5"/>
      <c r="TBX2" s="5"/>
      <c r="TBY2" s="5"/>
      <c r="TBZ2" s="5"/>
      <c r="TCA2" s="5"/>
      <c r="TCB2" s="5"/>
      <c r="TCC2" s="5"/>
      <c r="TCD2" s="5"/>
      <c r="TCE2" s="5"/>
      <c r="TCF2" s="5"/>
      <c r="TCG2" s="5"/>
      <c r="TCH2" s="5"/>
      <c r="TCI2" s="5"/>
      <c r="TCJ2" s="5"/>
      <c r="TCK2" s="5"/>
      <c r="TCL2" s="5"/>
      <c r="TCM2" s="5"/>
      <c r="TCN2" s="5"/>
      <c r="TCO2" s="5"/>
      <c r="TCP2" s="5"/>
      <c r="TCQ2" s="5"/>
      <c r="TCR2" s="5"/>
      <c r="TCS2" s="5"/>
      <c r="TCT2" s="5"/>
      <c r="TCU2" s="5"/>
      <c r="TCV2" s="5"/>
      <c r="TCW2" s="5"/>
      <c r="TCX2" s="5"/>
      <c r="TCY2" s="5"/>
      <c r="TCZ2" s="5"/>
      <c r="TDA2" s="5"/>
      <c r="TDB2" s="5"/>
      <c r="TDC2" s="5"/>
      <c r="TDD2" s="5"/>
      <c r="TDE2" s="5"/>
      <c r="TDF2" s="5"/>
      <c r="TDG2" s="5"/>
      <c r="TDH2" s="5"/>
      <c r="TDI2" s="5"/>
      <c r="TDJ2" s="5"/>
      <c r="TDK2" s="5"/>
      <c r="TDL2" s="5"/>
      <c r="TDM2" s="5"/>
      <c r="TDN2" s="5"/>
      <c r="TDO2" s="5"/>
      <c r="TDP2" s="5"/>
      <c r="TDQ2" s="5"/>
      <c r="TDR2" s="5"/>
      <c r="TDS2" s="5"/>
      <c r="TDT2" s="5"/>
      <c r="TDU2" s="5"/>
      <c r="TDV2" s="5"/>
      <c r="TDW2" s="5"/>
      <c r="TDX2" s="5"/>
      <c r="TDY2" s="5"/>
      <c r="TDZ2" s="5"/>
      <c r="TEA2" s="5"/>
      <c r="TEB2" s="5"/>
      <c r="TEC2" s="5"/>
      <c r="TED2" s="5"/>
      <c r="TEE2" s="5"/>
      <c r="TEF2" s="5"/>
      <c r="TEG2" s="5"/>
      <c r="TEH2" s="5"/>
      <c r="TEI2" s="5"/>
      <c r="TEJ2" s="5"/>
      <c r="TEK2" s="5"/>
      <c r="TEL2" s="5"/>
      <c r="TEM2" s="5"/>
      <c r="TEN2" s="5"/>
      <c r="TEO2" s="5"/>
      <c r="TEP2" s="5"/>
      <c r="TEQ2" s="5"/>
      <c r="TER2" s="5"/>
      <c r="TES2" s="5"/>
      <c r="TET2" s="5"/>
      <c r="TEU2" s="5"/>
      <c r="TEV2" s="5"/>
      <c r="TEW2" s="5"/>
      <c r="TEX2" s="5"/>
      <c r="TEY2" s="5"/>
      <c r="TEZ2" s="5"/>
      <c r="TFA2" s="5"/>
      <c r="TFB2" s="5"/>
      <c r="TFC2" s="5"/>
      <c r="TFD2" s="5"/>
      <c r="TFE2" s="5"/>
      <c r="TFF2" s="5"/>
      <c r="TFG2" s="5"/>
      <c r="TFH2" s="5"/>
      <c r="TFI2" s="5"/>
      <c r="TFJ2" s="5"/>
      <c r="TFK2" s="5"/>
      <c r="TFL2" s="5"/>
      <c r="TFM2" s="5"/>
      <c r="TFN2" s="5"/>
      <c r="TFO2" s="5"/>
      <c r="TFP2" s="5"/>
      <c r="TFQ2" s="5"/>
      <c r="TFR2" s="5"/>
      <c r="TFS2" s="5"/>
      <c r="TFT2" s="5"/>
      <c r="TFU2" s="5"/>
      <c r="TFV2" s="5"/>
      <c r="TFW2" s="5"/>
      <c r="TFX2" s="5"/>
      <c r="TFY2" s="5"/>
      <c r="TFZ2" s="5"/>
      <c r="TGA2" s="5"/>
      <c r="TGB2" s="5"/>
      <c r="TGC2" s="5"/>
      <c r="TGD2" s="5"/>
      <c r="TGE2" s="5"/>
      <c r="TGF2" s="5"/>
      <c r="TGG2" s="5"/>
      <c r="TGH2" s="5"/>
      <c r="TGI2" s="5"/>
      <c r="TGJ2" s="5"/>
      <c r="TGK2" s="5"/>
      <c r="TGL2" s="5"/>
      <c r="TGM2" s="5"/>
      <c r="TGN2" s="5"/>
      <c r="TGO2" s="5"/>
      <c r="TGP2" s="5"/>
      <c r="TGQ2" s="5"/>
      <c r="TGR2" s="5"/>
      <c r="TGS2" s="5"/>
      <c r="TGT2" s="5"/>
      <c r="TGU2" s="5"/>
      <c r="TGV2" s="5"/>
      <c r="TGW2" s="5"/>
      <c r="TGX2" s="5"/>
      <c r="TGY2" s="5"/>
      <c r="TGZ2" s="5"/>
      <c r="THA2" s="5"/>
      <c r="THB2" s="5"/>
      <c r="THC2" s="5"/>
      <c r="THD2" s="5"/>
      <c r="THE2" s="5"/>
      <c r="THF2" s="5"/>
      <c r="THG2" s="5"/>
      <c r="THH2" s="5"/>
      <c r="THI2" s="5"/>
      <c r="THJ2" s="5"/>
      <c r="THK2" s="5"/>
      <c r="THL2" s="5"/>
      <c r="THM2" s="5"/>
      <c r="THN2" s="5"/>
      <c r="THO2" s="5"/>
      <c r="THP2" s="5"/>
      <c r="THQ2" s="5"/>
      <c r="THR2" s="5"/>
      <c r="THS2" s="5"/>
      <c r="THT2" s="5"/>
      <c r="THU2" s="5"/>
      <c r="THV2" s="5"/>
      <c r="THW2" s="5"/>
      <c r="THX2" s="5"/>
      <c r="THY2" s="5"/>
      <c r="THZ2" s="5"/>
      <c r="TIA2" s="5"/>
      <c r="TIB2" s="5"/>
      <c r="TIC2" s="5"/>
      <c r="TID2" s="5"/>
      <c r="TIE2" s="5"/>
      <c r="TIF2" s="5"/>
      <c r="TIG2" s="5"/>
      <c r="TIH2" s="5"/>
      <c r="TII2" s="5"/>
      <c r="TIJ2" s="5"/>
      <c r="TIK2" s="5"/>
      <c r="TIL2" s="5"/>
      <c r="TIM2" s="5"/>
      <c r="TIN2" s="5"/>
      <c r="TIO2" s="5"/>
      <c r="TIP2" s="5"/>
      <c r="TIQ2" s="5"/>
      <c r="TIR2" s="5"/>
      <c r="TIS2" s="5"/>
      <c r="TIT2" s="5"/>
      <c r="TIU2" s="5"/>
      <c r="TIV2" s="5"/>
      <c r="TIW2" s="5"/>
      <c r="TIX2" s="5"/>
      <c r="TIY2" s="5"/>
      <c r="TIZ2" s="5"/>
      <c r="TJA2" s="5"/>
      <c r="TJB2" s="5"/>
      <c r="TJC2" s="5"/>
      <c r="TJD2" s="5"/>
      <c r="TJE2" s="5"/>
      <c r="TJF2" s="5"/>
      <c r="TJG2" s="5"/>
      <c r="TJH2" s="5"/>
      <c r="TJI2" s="5"/>
      <c r="TJJ2" s="5"/>
      <c r="TJK2" s="5"/>
      <c r="TJL2" s="5"/>
      <c r="TJM2" s="5"/>
      <c r="TJN2" s="5"/>
      <c r="TJO2" s="5"/>
      <c r="TJP2" s="5"/>
      <c r="TJQ2" s="5"/>
      <c r="TJR2" s="5"/>
      <c r="TJS2" s="5"/>
      <c r="TJT2" s="5"/>
      <c r="TJU2" s="5"/>
      <c r="TJV2" s="5"/>
      <c r="TJW2" s="5"/>
      <c r="TJX2" s="5"/>
      <c r="TJY2" s="5"/>
      <c r="TJZ2" s="5"/>
      <c r="TKA2" s="5"/>
      <c r="TKB2" s="5"/>
      <c r="TKC2" s="5"/>
      <c r="TKD2" s="5"/>
      <c r="TKE2" s="5"/>
      <c r="TKF2" s="5"/>
      <c r="TKG2" s="5"/>
      <c r="TKH2" s="5"/>
      <c r="TKI2" s="5"/>
      <c r="TKJ2" s="5"/>
      <c r="TKK2" s="5"/>
      <c r="TKL2" s="5"/>
      <c r="TKM2" s="5"/>
      <c r="TKN2" s="5"/>
      <c r="TKO2" s="5"/>
      <c r="TKP2" s="5"/>
      <c r="TKQ2" s="5"/>
      <c r="TKR2" s="5"/>
      <c r="TKS2" s="5"/>
      <c r="TKT2" s="5"/>
      <c r="TKU2" s="5"/>
      <c r="TKV2" s="5"/>
      <c r="TKW2" s="5"/>
      <c r="TKX2" s="5"/>
      <c r="TKY2" s="5"/>
      <c r="TKZ2" s="5"/>
      <c r="TLA2" s="5"/>
      <c r="TLB2" s="5"/>
      <c r="TLC2" s="5"/>
      <c r="TLD2" s="5"/>
      <c r="TLE2" s="5"/>
      <c r="TLF2" s="5"/>
      <c r="TLG2" s="5"/>
      <c r="TLH2" s="5"/>
      <c r="TLI2" s="5"/>
      <c r="TLJ2" s="5"/>
      <c r="TLK2" s="5"/>
      <c r="TLL2" s="5"/>
      <c r="TLM2" s="5"/>
      <c r="TLN2" s="5"/>
      <c r="TLO2" s="5"/>
      <c r="TLP2" s="5"/>
      <c r="TLQ2" s="5"/>
      <c r="TLR2" s="5"/>
      <c r="TLS2" s="5"/>
      <c r="TLT2" s="5"/>
      <c r="TLU2" s="5"/>
      <c r="TLV2" s="5"/>
      <c r="TLW2" s="5"/>
      <c r="TLX2" s="5"/>
      <c r="TLY2" s="5"/>
      <c r="TLZ2" s="5"/>
      <c r="TMA2" s="5"/>
      <c r="TMB2" s="5"/>
      <c r="TMC2" s="5"/>
      <c r="TMD2" s="5"/>
      <c r="TME2" s="5"/>
      <c r="TMF2" s="5"/>
      <c r="TMG2" s="5"/>
      <c r="TMH2" s="5"/>
      <c r="TMI2" s="5"/>
      <c r="TMJ2" s="5"/>
      <c r="TMK2" s="5"/>
      <c r="TML2" s="5"/>
      <c r="TMM2" s="5"/>
      <c r="TMN2" s="5"/>
      <c r="TMO2" s="5"/>
      <c r="TMP2" s="5"/>
      <c r="TMQ2" s="5"/>
      <c r="TMR2" s="5"/>
      <c r="TMS2" s="5"/>
      <c r="TMT2" s="5"/>
      <c r="TMU2" s="5"/>
      <c r="TMV2" s="5"/>
      <c r="TMW2" s="5"/>
      <c r="TMX2" s="5"/>
      <c r="TMY2" s="5"/>
      <c r="TMZ2" s="5"/>
      <c r="TNA2" s="5"/>
      <c r="TNB2" s="5"/>
      <c r="TNC2" s="5"/>
      <c r="TND2" s="5"/>
      <c r="TNE2" s="5"/>
      <c r="TNF2" s="5"/>
      <c r="TNG2" s="5"/>
      <c r="TNH2" s="5"/>
      <c r="TNI2" s="5"/>
      <c r="TNJ2" s="5"/>
      <c r="TNK2" s="5"/>
      <c r="TNL2" s="5"/>
      <c r="TNM2" s="5"/>
      <c r="TNN2" s="5"/>
      <c r="TNO2" s="5"/>
      <c r="TNP2" s="5"/>
      <c r="TNQ2" s="5"/>
      <c r="TNR2" s="5"/>
      <c r="TNS2" s="5"/>
      <c r="TNT2" s="5"/>
      <c r="TNU2" s="5"/>
      <c r="TNV2" s="5"/>
      <c r="TNW2" s="5"/>
      <c r="TNX2" s="5"/>
      <c r="TNY2" s="5"/>
      <c r="TNZ2" s="5"/>
      <c r="TOA2" s="5"/>
      <c r="TOB2" s="5"/>
      <c r="TOC2" s="5"/>
      <c r="TOD2" s="5"/>
      <c r="TOE2" s="5"/>
      <c r="TOF2" s="5"/>
      <c r="TOG2" s="5"/>
      <c r="TOH2" s="5"/>
      <c r="TOI2" s="5"/>
      <c r="TOJ2" s="5"/>
      <c r="TOK2" s="5"/>
      <c r="TOL2" s="5"/>
      <c r="TOM2" s="5"/>
      <c r="TON2" s="5"/>
      <c r="TOO2" s="5"/>
      <c r="TOP2" s="5"/>
      <c r="TOQ2" s="5"/>
      <c r="TOR2" s="5"/>
      <c r="TOS2" s="5"/>
      <c r="TOT2" s="5"/>
      <c r="TOU2" s="5"/>
      <c r="TOV2" s="5"/>
      <c r="TOW2" s="5"/>
      <c r="TOX2" s="5"/>
      <c r="TOY2" s="5"/>
      <c r="TOZ2" s="5"/>
      <c r="TPA2" s="5"/>
      <c r="TPB2" s="5"/>
      <c r="TPC2" s="5"/>
      <c r="TPD2" s="5"/>
      <c r="TPE2" s="5"/>
      <c r="TPF2" s="5"/>
      <c r="TPG2" s="5"/>
      <c r="TPH2" s="5"/>
      <c r="TPI2" s="5"/>
      <c r="TPJ2" s="5"/>
      <c r="TPK2" s="5"/>
      <c r="TPL2" s="5"/>
      <c r="TPM2" s="5"/>
      <c r="TPN2" s="5"/>
      <c r="TPO2" s="5"/>
      <c r="TPP2" s="5"/>
      <c r="TPQ2" s="5"/>
      <c r="TPR2" s="5"/>
      <c r="TPS2" s="5"/>
      <c r="TPT2" s="5"/>
      <c r="TPU2" s="5"/>
      <c r="TPV2" s="5"/>
      <c r="TPW2" s="5"/>
      <c r="TPX2" s="5"/>
      <c r="TPY2" s="5"/>
      <c r="TPZ2" s="5"/>
      <c r="TQA2" s="5"/>
      <c r="TQB2" s="5"/>
      <c r="TQC2" s="5"/>
      <c r="TQD2" s="5"/>
      <c r="TQE2" s="5"/>
      <c r="TQF2" s="5"/>
      <c r="TQG2" s="5"/>
      <c r="TQH2" s="5"/>
      <c r="TQI2" s="5"/>
      <c r="TQJ2" s="5"/>
      <c r="TQK2" s="5"/>
      <c r="TQL2" s="5"/>
      <c r="TQM2" s="5"/>
      <c r="TQN2" s="5"/>
      <c r="TQO2" s="5"/>
      <c r="TQP2" s="5"/>
      <c r="TQQ2" s="5"/>
      <c r="TQR2" s="5"/>
      <c r="TQS2" s="5"/>
      <c r="TQT2" s="5"/>
      <c r="TQU2" s="5"/>
      <c r="TQV2" s="5"/>
      <c r="TQW2" s="5"/>
      <c r="TQX2" s="5"/>
      <c r="TQY2" s="5"/>
      <c r="TQZ2" s="5"/>
      <c r="TRA2" s="5"/>
      <c r="TRB2" s="5"/>
      <c r="TRC2" s="5"/>
      <c r="TRD2" s="5"/>
      <c r="TRE2" s="5"/>
      <c r="TRF2" s="5"/>
      <c r="TRG2" s="5"/>
      <c r="TRH2" s="5"/>
      <c r="TRI2" s="5"/>
      <c r="TRJ2" s="5"/>
      <c r="TRK2" s="5"/>
      <c r="TRL2" s="5"/>
      <c r="TRM2" s="5"/>
      <c r="TRN2" s="5"/>
      <c r="TRO2" s="5"/>
      <c r="TRP2" s="5"/>
      <c r="TRQ2" s="5"/>
      <c r="TRR2" s="5"/>
      <c r="TRS2" s="5"/>
      <c r="TRT2" s="5"/>
      <c r="TRU2" s="5"/>
      <c r="TRV2" s="5"/>
      <c r="TRW2" s="5"/>
      <c r="TRX2" s="5"/>
      <c r="TRY2" s="5"/>
      <c r="TRZ2" s="5"/>
      <c r="TSA2" s="5"/>
      <c r="TSB2" s="5"/>
      <c r="TSC2" s="5"/>
      <c r="TSD2" s="5"/>
      <c r="TSE2" s="5"/>
      <c r="TSF2" s="5"/>
      <c r="TSG2" s="5"/>
      <c r="TSH2" s="5"/>
      <c r="TSI2" s="5"/>
      <c r="TSJ2" s="5"/>
      <c r="TSK2" s="5"/>
      <c r="TSL2" s="5"/>
      <c r="TSM2" s="5"/>
      <c r="TSN2" s="5"/>
      <c r="TSO2" s="5"/>
      <c r="TSP2" s="5"/>
      <c r="TSQ2" s="5"/>
      <c r="TSR2" s="5"/>
      <c r="TSS2" s="5"/>
      <c r="TST2" s="5"/>
      <c r="TSU2" s="5"/>
      <c r="TSV2" s="5"/>
      <c r="TSW2" s="5"/>
      <c r="TSX2" s="5"/>
      <c r="TSY2" s="5"/>
      <c r="TSZ2" s="5"/>
      <c r="TTA2" s="5"/>
      <c r="TTB2" s="5"/>
      <c r="TTC2" s="5"/>
      <c r="TTD2" s="5"/>
      <c r="TTE2" s="5"/>
      <c r="TTF2" s="5"/>
      <c r="TTG2" s="5"/>
      <c r="TTH2" s="5"/>
      <c r="TTI2" s="5"/>
      <c r="TTJ2" s="5"/>
      <c r="TTK2" s="5"/>
      <c r="TTL2" s="5"/>
      <c r="TTM2" s="5"/>
      <c r="TTN2" s="5"/>
      <c r="TTO2" s="5"/>
      <c r="TTP2" s="5"/>
      <c r="TTQ2" s="5"/>
      <c r="TTR2" s="5"/>
      <c r="TTS2" s="5"/>
      <c r="TTT2" s="5"/>
      <c r="TTU2" s="5"/>
      <c r="TTV2" s="5"/>
      <c r="TTW2" s="5"/>
      <c r="TTX2" s="5"/>
      <c r="TTY2" s="5"/>
      <c r="TTZ2" s="5"/>
      <c r="TUA2" s="5"/>
      <c r="TUB2" s="5"/>
      <c r="TUC2" s="5"/>
      <c r="TUD2" s="5"/>
      <c r="TUE2" s="5"/>
      <c r="TUF2" s="5"/>
      <c r="TUG2" s="5"/>
      <c r="TUH2" s="5"/>
      <c r="TUI2" s="5"/>
      <c r="TUJ2" s="5"/>
      <c r="TUK2" s="5"/>
      <c r="TUL2" s="5"/>
      <c r="TUM2" s="5"/>
      <c r="TUN2" s="5"/>
      <c r="TUO2" s="5"/>
      <c r="TUP2" s="5"/>
      <c r="TUQ2" s="5"/>
      <c r="TUR2" s="5"/>
      <c r="TUS2" s="5"/>
      <c r="TUT2" s="5"/>
      <c r="TUU2" s="5"/>
      <c r="TUV2" s="5"/>
      <c r="TUW2" s="5"/>
      <c r="TUX2" s="5"/>
      <c r="TUY2" s="5"/>
      <c r="TUZ2" s="5"/>
      <c r="TVA2" s="5"/>
      <c r="TVB2" s="5"/>
      <c r="TVC2" s="5"/>
      <c r="TVD2" s="5"/>
      <c r="TVE2" s="5"/>
      <c r="TVF2" s="5"/>
      <c r="TVG2" s="5"/>
      <c r="TVH2" s="5"/>
      <c r="TVI2" s="5"/>
      <c r="TVJ2" s="5"/>
      <c r="TVK2" s="5"/>
      <c r="TVL2" s="5"/>
      <c r="TVM2" s="5"/>
      <c r="TVN2" s="5"/>
      <c r="TVO2" s="5"/>
      <c r="TVP2" s="5"/>
      <c r="TVQ2" s="5"/>
      <c r="TVR2" s="5"/>
      <c r="TVS2" s="5"/>
      <c r="TVT2" s="5"/>
      <c r="TVU2" s="5"/>
      <c r="TVV2" s="5"/>
      <c r="TVW2" s="5"/>
      <c r="TVX2" s="5"/>
      <c r="TVY2" s="5"/>
      <c r="TVZ2" s="5"/>
      <c r="TWA2" s="5"/>
      <c r="TWB2" s="5"/>
      <c r="TWC2" s="5"/>
      <c r="TWD2" s="5"/>
      <c r="TWE2" s="5"/>
      <c r="TWF2" s="5"/>
      <c r="TWG2" s="5"/>
      <c r="TWH2" s="5"/>
      <c r="TWI2" s="5"/>
      <c r="TWJ2" s="5"/>
      <c r="TWK2" s="5"/>
      <c r="TWL2" s="5"/>
      <c r="TWM2" s="5"/>
      <c r="TWN2" s="5"/>
      <c r="TWO2" s="5"/>
      <c r="TWP2" s="5"/>
      <c r="TWQ2" s="5"/>
      <c r="TWR2" s="5"/>
      <c r="TWS2" s="5"/>
      <c r="TWT2" s="5"/>
      <c r="TWU2" s="5"/>
      <c r="TWV2" s="5"/>
      <c r="TWW2" s="5"/>
      <c r="TWX2" s="5"/>
      <c r="TWY2" s="5"/>
      <c r="TWZ2" s="5"/>
      <c r="TXA2" s="5"/>
      <c r="TXB2" s="5"/>
      <c r="TXC2" s="5"/>
      <c r="TXD2" s="5"/>
      <c r="TXE2" s="5"/>
      <c r="TXF2" s="5"/>
      <c r="TXG2" s="5"/>
      <c r="TXH2" s="5"/>
      <c r="TXI2" s="5"/>
      <c r="TXJ2" s="5"/>
      <c r="TXK2" s="5"/>
      <c r="TXL2" s="5"/>
      <c r="TXM2" s="5"/>
      <c r="TXN2" s="5"/>
      <c r="TXO2" s="5"/>
      <c r="TXP2" s="5"/>
      <c r="TXQ2" s="5"/>
      <c r="TXR2" s="5"/>
      <c r="TXS2" s="5"/>
      <c r="TXT2" s="5"/>
      <c r="TXU2" s="5"/>
      <c r="TXV2" s="5"/>
      <c r="TXW2" s="5"/>
      <c r="TXX2" s="5"/>
      <c r="TXY2" s="5"/>
      <c r="TXZ2" s="5"/>
      <c r="TYA2" s="5"/>
      <c r="TYB2" s="5"/>
      <c r="TYC2" s="5"/>
      <c r="TYD2" s="5"/>
      <c r="TYE2" s="5"/>
      <c r="TYF2" s="5"/>
      <c r="TYG2" s="5"/>
      <c r="TYH2" s="5"/>
      <c r="TYI2" s="5"/>
      <c r="TYJ2" s="5"/>
      <c r="TYK2" s="5"/>
      <c r="TYL2" s="5"/>
      <c r="TYM2" s="5"/>
      <c r="TYN2" s="5"/>
      <c r="TYO2" s="5"/>
      <c r="TYP2" s="5"/>
      <c r="TYQ2" s="5"/>
      <c r="TYR2" s="5"/>
      <c r="TYS2" s="5"/>
      <c r="TYT2" s="5"/>
      <c r="TYU2" s="5"/>
      <c r="TYV2" s="5"/>
      <c r="TYW2" s="5"/>
      <c r="TYX2" s="5"/>
      <c r="TYY2" s="5"/>
      <c r="TYZ2" s="5"/>
      <c r="TZA2" s="5"/>
      <c r="TZB2" s="5"/>
      <c r="TZC2" s="5"/>
      <c r="TZD2" s="5"/>
      <c r="TZE2" s="5"/>
      <c r="TZF2" s="5"/>
      <c r="TZG2" s="5"/>
      <c r="TZH2" s="5"/>
      <c r="TZI2" s="5"/>
      <c r="TZJ2" s="5"/>
      <c r="TZK2" s="5"/>
      <c r="TZL2" s="5"/>
      <c r="TZM2" s="5"/>
      <c r="TZN2" s="5"/>
      <c r="TZO2" s="5"/>
      <c r="TZP2" s="5"/>
      <c r="TZQ2" s="5"/>
      <c r="TZR2" s="5"/>
      <c r="TZS2" s="5"/>
      <c r="TZT2" s="5"/>
      <c r="TZU2" s="5"/>
      <c r="TZV2" s="5"/>
      <c r="TZW2" s="5"/>
      <c r="TZX2" s="5"/>
      <c r="TZY2" s="5"/>
      <c r="TZZ2" s="5"/>
      <c r="UAA2" s="5"/>
      <c r="UAB2" s="5"/>
      <c r="UAC2" s="5"/>
      <c r="UAD2" s="5"/>
      <c r="UAE2" s="5"/>
      <c r="UAF2" s="5"/>
      <c r="UAG2" s="5"/>
      <c r="UAH2" s="5"/>
      <c r="UAI2" s="5"/>
      <c r="UAJ2" s="5"/>
      <c r="UAK2" s="5"/>
      <c r="UAL2" s="5"/>
      <c r="UAM2" s="5"/>
      <c r="UAN2" s="5"/>
      <c r="UAO2" s="5"/>
      <c r="UAP2" s="5"/>
      <c r="UAQ2" s="5"/>
      <c r="UAR2" s="5"/>
      <c r="UAS2" s="5"/>
      <c r="UAT2" s="5"/>
      <c r="UAU2" s="5"/>
      <c r="UAV2" s="5"/>
      <c r="UAW2" s="5"/>
      <c r="UAX2" s="5"/>
      <c r="UAY2" s="5"/>
      <c r="UAZ2" s="5"/>
      <c r="UBA2" s="5"/>
      <c r="UBB2" s="5"/>
      <c r="UBC2" s="5"/>
      <c r="UBD2" s="5"/>
      <c r="UBE2" s="5"/>
      <c r="UBF2" s="5"/>
      <c r="UBG2" s="5"/>
      <c r="UBH2" s="5"/>
      <c r="UBI2" s="5"/>
      <c r="UBJ2" s="5"/>
      <c r="UBK2" s="5"/>
      <c r="UBL2" s="5"/>
      <c r="UBM2" s="5"/>
      <c r="UBN2" s="5"/>
      <c r="UBO2" s="5"/>
      <c r="UBP2" s="5"/>
      <c r="UBQ2" s="5"/>
      <c r="UBR2" s="5"/>
      <c r="UBS2" s="5"/>
      <c r="UBT2" s="5"/>
      <c r="UBU2" s="5"/>
      <c r="UBV2" s="5"/>
      <c r="UBW2" s="5"/>
      <c r="UBX2" s="5"/>
      <c r="UBY2" s="5"/>
      <c r="UBZ2" s="5"/>
      <c r="UCA2" s="5"/>
      <c r="UCB2" s="5"/>
      <c r="UCC2" s="5"/>
      <c r="UCD2" s="5"/>
      <c r="UCE2" s="5"/>
      <c r="UCF2" s="5"/>
      <c r="UCG2" s="5"/>
      <c r="UCH2" s="5"/>
      <c r="UCI2" s="5"/>
      <c r="UCJ2" s="5"/>
      <c r="UCK2" s="5"/>
      <c r="UCL2" s="5"/>
      <c r="UCM2" s="5"/>
      <c r="UCN2" s="5"/>
      <c r="UCO2" s="5"/>
      <c r="UCP2" s="5"/>
      <c r="UCQ2" s="5"/>
      <c r="UCR2" s="5"/>
      <c r="UCS2" s="5"/>
      <c r="UCT2" s="5"/>
      <c r="UCU2" s="5"/>
      <c r="UCV2" s="5"/>
      <c r="UCW2" s="5"/>
      <c r="UCX2" s="5"/>
      <c r="UCY2" s="5"/>
      <c r="UCZ2" s="5"/>
      <c r="UDA2" s="5"/>
      <c r="UDB2" s="5"/>
      <c r="UDC2" s="5"/>
      <c r="UDD2" s="5"/>
      <c r="UDE2" s="5"/>
      <c r="UDF2" s="5"/>
      <c r="UDG2" s="5"/>
      <c r="UDH2" s="5"/>
      <c r="UDI2" s="5"/>
      <c r="UDJ2" s="5"/>
      <c r="UDK2" s="5"/>
      <c r="UDL2" s="5"/>
      <c r="UDM2" s="5"/>
      <c r="UDN2" s="5"/>
      <c r="UDO2" s="5"/>
      <c r="UDP2" s="5"/>
      <c r="UDQ2" s="5"/>
      <c r="UDR2" s="5"/>
      <c r="UDS2" s="5"/>
      <c r="UDT2" s="5"/>
      <c r="UDU2" s="5"/>
      <c r="UDV2" s="5"/>
      <c r="UDW2" s="5"/>
      <c r="UDX2" s="5"/>
      <c r="UDY2" s="5"/>
      <c r="UDZ2" s="5"/>
      <c r="UEA2" s="5"/>
      <c r="UEB2" s="5"/>
      <c r="UEC2" s="5"/>
      <c r="UED2" s="5"/>
      <c r="UEE2" s="5"/>
      <c r="UEF2" s="5"/>
      <c r="UEG2" s="5"/>
      <c r="UEH2" s="5"/>
      <c r="UEI2" s="5"/>
      <c r="UEJ2" s="5"/>
      <c r="UEK2" s="5"/>
      <c r="UEL2" s="5"/>
      <c r="UEM2" s="5"/>
      <c r="UEN2" s="5"/>
      <c r="UEO2" s="5"/>
      <c r="UEP2" s="5"/>
      <c r="UEQ2" s="5"/>
      <c r="UER2" s="5"/>
      <c r="UES2" s="5"/>
      <c r="UET2" s="5"/>
      <c r="UEU2" s="5"/>
      <c r="UEV2" s="5"/>
      <c r="UEW2" s="5"/>
      <c r="UEX2" s="5"/>
      <c r="UEY2" s="5"/>
      <c r="UEZ2" s="5"/>
      <c r="UFA2" s="5"/>
      <c r="UFB2" s="5"/>
      <c r="UFC2" s="5"/>
      <c r="UFD2" s="5"/>
      <c r="UFE2" s="5"/>
      <c r="UFF2" s="5"/>
      <c r="UFG2" s="5"/>
      <c r="UFH2" s="5"/>
      <c r="UFI2" s="5"/>
      <c r="UFJ2" s="5"/>
      <c r="UFK2" s="5"/>
      <c r="UFL2" s="5"/>
      <c r="UFM2" s="5"/>
      <c r="UFN2" s="5"/>
      <c r="UFO2" s="5"/>
      <c r="UFP2" s="5"/>
      <c r="UFQ2" s="5"/>
      <c r="UFR2" s="5"/>
      <c r="UFS2" s="5"/>
      <c r="UFT2" s="5"/>
      <c r="UFU2" s="5"/>
      <c r="UFV2" s="5"/>
      <c r="UFW2" s="5"/>
      <c r="UFX2" s="5"/>
      <c r="UFY2" s="5"/>
      <c r="UFZ2" s="5"/>
      <c r="UGA2" s="5"/>
      <c r="UGB2" s="5"/>
      <c r="UGC2" s="5"/>
      <c r="UGD2" s="5"/>
      <c r="UGE2" s="5"/>
      <c r="UGF2" s="5"/>
      <c r="UGG2" s="5"/>
      <c r="UGH2" s="5"/>
      <c r="UGI2" s="5"/>
      <c r="UGJ2" s="5"/>
      <c r="UGK2" s="5"/>
      <c r="UGL2" s="5"/>
      <c r="UGM2" s="5"/>
      <c r="UGN2" s="5"/>
      <c r="UGO2" s="5"/>
      <c r="UGP2" s="5"/>
      <c r="UGQ2" s="5"/>
      <c r="UGR2" s="5"/>
      <c r="UGS2" s="5"/>
      <c r="UGT2" s="5"/>
      <c r="UGU2" s="5"/>
      <c r="UGV2" s="5"/>
      <c r="UGW2" s="5"/>
      <c r="UGX2" s="5"/>
      <c r="UGY2" s="5"/>
      <c r="UGZ2" s="5"/>
      <c r="UHA2" s="5"/>
      <c r="UHB2" s="5"/>
      <c r="UHC2" s="5"/>
      <c r="UHD2" s="5"/>
      <c r="UHE2" s="5"/>
      <c r="UHF2" s="5"/>
      <c r="UHG2" s="5"/>
      <c r="UHH2" s="5"/>
      <c r="UHI2" s="5"/>
      <c r="UHJ2" s="5"/>
      <c r="UHK2" s="5"/>
      <c r="UHL2" s="5"/>
      <c r="UHM2" s="5"/>
      <c r="UHN2" s="5"/>
      <c r="UHO2" s="5"/>
      <c r="UHP2" s="5"/>
      <c r="UHQ2" s="5"/>
      <c r="UHR2" s="5"/>
      <c r="UHS2" s="5"/>
      <c r="UHT2" s="5"/>
      <c r="UHU2" s="5"/>
      <c r="UHV2" s="5"/>
      <c r="UHW2" s="5"/>
      <c r="UHX2" s="5"/>
      <c r="UHY2" s="5"/>
      <c r="UHZ2" s="5"/>
      <c r="UIA2" s="5"/>
      <c r="UIB2" s="5"/>
      <c r="UIC2" s="5"/>
      <c r="UID2" s="5"/>
      <c r="UIE2" s="5"/>
      <c r="UIF2" s="5"/>
      <c r="UIG2" s="5"/>
      <c r="UIH2" s="5"/>
      <c r="UII2" s="5"/>
      <c r="UIJ2" s="5"/>
      <c r="UIK2" s="5"/>
      <c r="UIL2" s="5"/>
      <c r="UIM2" s="5"/>
      <c r="UIN2" s="5"/>
      <c r="UIO2" s="5"/>
      <c r="UIP2" s="5"/>
      <c r="UIQ2" s="5"/>
      <c r="UIR2" s="5"/>
      <c r="UIS2" s="5"/>
      <c r="UIT2" s="5"/>
      <c r="UIU2" s="5"/>
      <c r="UIV2" s="5"/>
      <c r="UIW2" s="5"/>
      <c r="UIX2" s="5"/>
      <c r="UIY2" s="5"/>
      <c r="UIZ2" s="5"/>
      <c r="UJA2" s="5"/>
      <c r="UJB2" s="5"/>
      <c r="UJC2" s="5"/>
      <c r="UJD2" s="5"/>
      <c r="UJE2" s="5"/>
      <c r="UJF2" s="5"/>
      <c r="UJG2" s="5"/>
      <c r="UJH2" s="5"/>
      <c r="UJI2" s="5"/>
      <c r="UJJ2" s="5"/>
      <c r="UJK2" s="5"/>
      <c r="UJL2" s="5"/>
      <c r="UJM2" s="5"/>
      <c r="UJN2" s="5"/>
      <c r="UJO2" s="5"/>
      <c r="UJP2" s="5"/>
      <c r="UJQ2" s="5"/>
      <c r="UJR2" s="5"/>
      <c r="UJS2" s="5"/>
      <c r="UJT2" s="5"/>
      <c r="UJU2" s="5"/>
      <c r="UJV2" s="5"/>
      <c r="UJW2" s="5"/>
      <c r="UJX2" s="5"/>
      <c r="UJY2" s="5"/>
      <c r="UJZ2" s="5"/>
      <c r="UKA2" s="5"/>
      <c r="UKB2" s="5"/>
      <c r="UKC2" s="5"/>
      <c r="UKD2" s="5"/>
      <c r="UKE2" s="5"/>
      <c r="UKF2" s="5"/>
      <c r="UKG2" s="5"/>
      <c r="UKH2" s="5"/>
      <c r="UKI2" s="5"/>
      <c r="UKJ2" s="5"/>
      <c r="UKK2" s="5"/>
      <c r="UKL2" s="5"/>
      <c r="UKM2" s="5"/>
      <c r="UKN2" s="5"/>
      <c r="UKO2" s="5"/>
      <c r="UKP2" s="5"/>
      <c r="UKQ2" s="5"/>
      <c r="UKR2" s="5"/>
      <c r="UKS2" s="5"/>
      <c r="UKT2" s="5"/>
      <c r="UKU2" s="5"/>
      <c r="UKV2" s="5"/>
      <c r="UKW2" s="5"/>
      <c r="UKX2" s="5"/>
      <c r="UKY2" s="5"/>
      <c r="UKZ2" s="5"/>
      <c r="ULA2" s="5"/>
      <c r="ULB2" s="5"/>
      <c r="ULC2" s="5"/>
      <c r="ULD2" s="5"/>
      <c r="ULE2" s="5"/>
      <c r="ULF2" s="5"/>
      <c r="ULG2" s="5"/>
      <c r="ULH2" s="5"/>
      <c r="ULI2" s="5"/>
      <c r="ULJ2" s="5"/>
      <c r="ULK2" s="5"/>
      <c r="ULL2" s="5"/>
      <c r="ULM2" s="5"/>
      <c r="ULN2" s="5"/>
      <c r="ULO2" s="5"/>
      <c r="ULP2" s="5"/>
      <c r="ULQ2" s="5"/>
      <c r="ULR2" s="5"/>
      <c r="ULS2" s="5"/>
      <c r="ULT2" s="5"/>
      <c r="ULU2" s="5"/>
      <c r="ULV2" s="5"/>
      <c r="ULW2" s="5"/>
      <c r="ULX2" s="5"/>
      <c r="ULY2" s="5"/>
      <c r="ULZ2" s="5"/>
      <c r="UMA2" s="5"/>
      <c r="UMB2" s="5"/>
      <c r="UMC2" s="5"/>
      <c r="UMD2" s="5"/>
      <c r="UME2" s="5"/>
      <c r="UMF2" s="5"/>
      <c r="UMG2" s="5"/>
      <c r="UMH2" s="5"/>
      <c r="UMI2" s="5"/>
      <c r="UMJ2" s="5"/>
      <c r="UMK2" s="5"/>
      <c r="UML2" s="5"/>
      <c r="UMM2" s="5"/>
      <c r="UMN2" s="5"/>
      <c r="UMO2" s="5"/>
      <c r="UMP2" s="5"/>
      <c r="UMQ2" s="5"/>
      <c r="UMR2" s="5"/>
      <c r="UMS2" s="5"/>
      <c r="UMT2" s="5"/>
      <c r="UMU2" s="5"/>
      <c r="UMV2" s="5"/>
      <c r="UMW2" s="5"/>
      <c r="UMX2" s="5"/>
      <c r="UMY2" s="5"/>
      <c r="UMZ2" s="5"/>
      <c r="UNA2" s="5"/>
      <c r="UNB2" s="5"/>
      <c r="UNC2" s="5"/>
      <c r="UND2" s="5"/>
      <c r="UNE2" s="5"/>
      <c r="UNF2" s="5"/>
      <c r="UNG2" s="5"/>
      <c r="UNH2" s="5"/>
      <c r="UNI2" s="5"/>
      <c r="UNJ2" s="5"/>
      <c r="UNK2" s="5"/>
      <c r="UNL2" s="5"/>
      <c r="UNM2" s="5"/>
      <c r="UNN2" s="5"/>
      <c r="UNO2" s="5"/>
      <c r="UNP2" s="5"/>
      <c r="UNQ2" s="5"/>
      <c r="UNR2" s="5"/>
      <c r="UNS2" s="5"/>
      <c r="UNT2" s="5"/>
      <c r="UNU2" s="5"/>
      <c r="UNV2" s="5"/>
      <c r="UNW2" s="5"/>
      <c r="UNX2" s="5"/>
      <c r="UNY2" s="5"/>
      <c r="UNZ2" s="5"/>
      <c r="UOA2" s="5"/>
      <c r="UOB2" s="5"/>
      <c r="UOC2" s="5"/>
      <c r="UOD2" s="5"/>
      <c r="UOE2" s="5"/>
      <c r="UOF2" s="5"/>
      <c r="UOG2" s="5"/>
      <c r="UOH2" s="5"/>
      <c r="UOI2" s="5"/>
      <c r="UOJ2" s="5"/>
      <c r="UOK2" s="5"/>
      <c r="UOL2" s="5"/>
      <c r="UOM2" s="5"/>
      <c r="UON2" s="5"/>
      <c r="UOO2" s="5"/>
      <c r="UOP2" s="5"/>
      <c r="UOQ2" s="5"/>
      <c r="UOR2" s="5"/>
      <c r="UOS2" s="5"/>
      <c r="UOT2" s="5"/>
      <c r="UOU2" s="5"/>
      <c r="UOV2" s="5"/>
      <c r="UOW2" s="5"/>
      <c r="UOX2" s="5"/>
      <c r="UOY2" s="5"/>
      <c r="UOZ2" s="5"/>
      <c r="UPA2" s="5"/>
      <c r="UPB2" s="5"/>
      <c r="UPC2" s="5"/>
      <c r="UPD2" s="5"/>
      <c r="UPE2" s="5"/>
      <c r="UPF2" s="5"/>
      <c r="UPG2" s="5"/>
      <c r="UPH2" s="5"/>
      <c r="UPI2" s="5"/>
      <c r="UPJ2" s="5"/>
      <c r="UPK2" s="5"/>
      <c r="UPL2" s="5"/>
      <c r="UPM2" s="5"/>
      <c r="UPN2" s="5"/>
      <c r="UPO2" s="5"/>
      <c r="UPP2" s="5"/>
      <c r="UPQ2" s="5"/>
      <c r="UPR2" s="5"/>
      <c r="UPS2" s="5"/>
      <c r="UPT2" s="5"/>
      <c r="UPU2" s="5"/>
      <c r="UPV2" s="5"/>
      <c r="UPW2" s="5"/>
      <c r="UPX2" s="5"/>
      <c r="UPY2" s="5"/>
      <c r="UPZ2" s="5"/>
      <c r="UQA2" s="5"/>
      <c r="UQB2" s="5"/>
      <c r="UQC2" s="5"/>
      <c r="UQD2" s="5"/>
      <c r="UQE2" s="5"/>
      <c r="UQF2" s="5"/>
      <c r="UQG2" s="5"/>
      <c r="UQH2" s="5"/>
      <c r="UQI2" s="5"/>
      <c r="UQJ2" s="5"/>
      <c r="UQK2" s="5"/>
      <c r="UQL2" s="5"/>
      <c r="UQM2" s="5"/>
      <c r="UQN2" s="5"/>
      <c r="UQO2" s="5"/>
      <c r="UQP2" s="5"/>
      <c r="UQQ2" s="5"/>
      <c r="UQR2" s="5"/>
      <c r="UQS2" s="5"/>
      <c r="UQT2" s="5"/>
      <c r="UQU2" s="5"/>
      <c r="UQV2" s="5"/>
      <c r="UQW2" s="5"/>
      <c r="UQX2" s="5"/>
      <c r="UQY2" s="5"/>
      <c r="UQZ2" s="5"/>
      <c r="URA2" s="5"/>
      <c r="URB2" s="5"/>
      <c r="URC2" s="5"/>
      <c r="URD2" s="5"/>
      <c r="URE2" s="5"/>
      <c r="URF2" s="5"/>
      <c r="URG2" s="5"/>
      <c r="URH2" s="5"/>
      <c r="URI2" s="5"/>
      <c r="URJ2" s="5"/>
      <c r="URK2" s="5"/>
      <c r="URL2" s="5"/>
      <c r="URM2" s="5"/>
      <c r="URN2" s="5"/>
      <c r="URO2" s="5"/>
      <c r="URP2" s="5"/>
      <c r="URQ2" s="5"/>
      <c r="URR2" s="5"/>
      <c r="URS2" s="5"/>
      <c r="URT2" s="5"/>
      <c r="URU2" s="5"/>
      <c r="URV2" s="5"/>
      <c r="URW2" s="5"/>
      <c r="URX2" s="5"/>
      <c r="URY2" s="5"/>
      <c r="URZ2" s="5"/>
      <c r="USA2" s="5"/>
      <c r="USB2" s="5"/>
      <c r="USC2" s="5"/>
      <c r="USD2" s="5"/>
      <c r="USE2" s="5"/>
      <c r="USF2" s="5"/>
      <c r="USG2" s="5"/>
      <c r="USH2" s="5"/>
      <c r="USI2" s="5"/>
      <c r="USJ2" s="5"/>
      <c r="USK2" s="5"/>
      <c r="USL2" s="5"/>
      <c r="USM2" s="5"/>
      <c r="USN2" s="5"/>
      <c r="USO2" s="5"/>
      <c r="USP2" s="5"/>
      <c r="USQ2" s="5"/>
      <c r="USR2" s="5"/>
      <c r="USS2" s="5"/>
      <c r="UST2" s="5"/>
      <c r="USU2" s="5"/>
      <c r="USV2" s="5"/>
      <c r="USW2" s="5"/>
      <c r="USX2" s="5"/>
      <c r="USY2" s="5"/>
      <c r="USZ2" s="5"/>
      <c r="UTA2" s="5"/>
      <c r="UTB2" s="5"/>
      <c r="UTC2" s="5"/>
      <c r="UTD2" s="5"/>
      <c r="UTE2" s="5"/>
      <c r="UTF2" s="5"/>
      <c r="UTG2" s="5"/>
      <c r="UTH2" s="5"/>
      <c r="UTI2" s="5"/>
      <c r="UTJ2" s="5"/>
      <c r="UTK2" s="5"/>
      <c r="UTL2" s="5"/>
      <c r="UTM2" s="5"/>
      <c r="UTN2" s="5"/>
      <c r="UTO2" s="5"/>
      <c r="UTP2" s="5"/>
      <c r="UTQ2" s="5"/>
      <c r="UTR2" s="5"/>
      <c r="UTS2" s="5"/>
      <c r="UTT2" s="5"/>
      <c r="UTU2" s="5"/>
      <c r="UTV2" s="5"/>
      <c r="UTW2" s="5"/>
      <c r="UTX2" s="5"/>
      <c r="UTY2" s="5"/>
      <c r="UTZ2" s="5"/>
      <c r="UUA2" s="5"/>
      <c r="UUB2" s="5"/>
      <c r="UUC2" s="5"/>
      <c r="UUD2" s="5"/>
      <c r="UUE2" s="5"/>
      <c r="UUF2" s="5"/>
      <c r="UUG2" s="5"/>
      <c r="UUH2" s="5"/>
      <c r="UUI2" s="5"/>
      <c r="UUJ2" s="5"/>
      <c r="UUK2" s="5"/>
      <c r="UUL2" s="5"/>
      <c r="UUM2" s="5"/>
      <c r="UUN2" s="5"/>
      <c r="UUO2" s="5"/>
      <c r="UUP2" s="5"/>
      <c r="UUQ2" s="5"/>
      <c r="UUR2" s="5"/>
      <c r="UUS2" s="5"/>
      <c r="UUT2" s="5"/>
      <c r="UUU2" s="5"/>
      <c r="UUV2" s="5"/>
      <c r="UUW2" s="5"/>
      <c r="UUX2" s="5"/>
      <c r="UUY2" s="5"/>
      <c r="UUZ2" s="5"/>
      <c r="UVA2" s="5"/>
      <c r="UVB2" s="5"/>
      <c r="UVC2" s="5"/>
      <c r="UVD2" s="5"/>
      <c r="UVE2" s="5"/>
      <c r="UVF2" s="5"/>
      <c r="UVG2" s="5"/>
      <c r="UVH2" s="5"/>
      <c r="UVI2" s="5"/>
      <c r="UVJ2" s="5"/>
      <c r="UVK2" s="5"/>
      <c r="UVL2" s="5"/>
      <c r="UVM2" s="5"/>
      <c r="UVN2" s="5"/>
      <c r="UVO2" s="5"/>
      <c r="UVP2" s="5"/>
      <c r="UVQ2" s="5"/>
      <c r="UVR2" s="5"/>
      <c r="UVS2" s="5"/>
      <c r="UVT2" s="5"/>
      <c r="UVU2" s="5"/>
      <c r="UVV2" s="5"/>
      <c r="UVW2" s="5"/>
      <c r="UVX2" s="5"/>
      <c r="UVY2" s="5"/>
      <c r="UVZ2" s="5"/>
      <c r="UWA2" s="5"/>
      <c r="UWB2" s="5"/>
      <c r="UWC2" s="5"/>
      <c r="UWD2" s="5"/>
      <c r="UWE2" s="5"/>
      <c r="UWF2" s="5"/>
      <c r="UWG2" s="5"/>
      <c r="UWH2" s="5"/>
      <c r="UWI2" s="5"/>
      <c r="UWJ2" s="5"/>
      <c r="UWK2" s="5"/>
      <c r="UWL2" s="5"/>
      <c r="UWM2" s="5"/>
      <c r="UWN2" s="5"/>
      <c r="UWO2" s="5"/>
      <c r="UWP2" s="5"/>
      <c r="UWQ2" s="5"/>
      <c r="UWR2" s="5"/>
      <c r="UWS2" s="5"/>
      <c r="UWT2" s="5"/>
      <c r="UWU2" s="5"/>
      <c r="UWV2" s="5"/>
      <c r="UWW2" s="5"/>
      <c r="UWX2" s="5"/>
      <c r="UWY2" s="5"/>
      <c r="UWZ2" s="5"/>
      <c r="UXA2" s="5"/>
      <c r="UXB2" s="5"/>
      <c r="UXC2" s="5"/>
      <c r="UXD2" s="5"/>
      <c r="UXE2" s="5"/>
      <c r="UXF2" s="5"/>
      <c r="UXG2" s="5"/>
      <c r="UXH2" s="5"/>
      <c r="UXI2" s="5"/>
      <c r="UXJ2" s="5"/>
      <c r="UXK2" s="5"/>
      <c r="UXL2" s="5"/>
      <c r="UXM2" s="5"/>
      <c r="UXN2" s="5"/>
      <c r="UXO2" s="5"/>
      <c r="UXP2" s="5"/>
      <c r="UXQ2" s="5"/>
      <c r="UXR2" s="5"/>
      <c r="UXS2" s="5"/>
      <c r="UXT2" s="5"/>
      <c r="UXU2" s="5"/>
      <c r="UXV2" s="5"/>
      <c r="UXW2" s="5"/>
      <c r="UXX2" s="5"/>
      <c r="UXY2" s="5"/>
      <c r="UXZ2" s="5"/>
      <c r="UYA2" s="5"/>
      <c r="UYB2" s="5"/>
      <c r="UYC2" s="5"/>
      <c r="UYD2" s="5"/>
      <c r="UYE2" s="5"/>
      <c r="UYF2" s="5"/>
      <c r="UYG2" s="5"/>
      <c r="UYH2" s="5"/>
      <c r="UYI2" s="5"/>
      <c r="UYJ2" s="5"/>
      <c r="UYK2" s="5"/>
      <c r="UYL2" s="5"/>
      <c r="UYM2" s="5"/>
      <c r="UYN2" s="5"/>
      <c r="UYO2" s="5"/>
      <c r="UYP2" s="5"/>
      <c r="UYQ2" s="5"/>
      <c r="UYR2" s="5"/>
      <c r="UYS2" s="5"/>
      <c r="UYT2" s="5"/>
      <c r="UYU2" s="5"/>
      <c r="UYV2" s="5"/>
      <c r="UYW2" s="5"/>
      <c r="UYX2" s="5"/>
      <c r="UYY2" s="5"/>
      <c r="UYZ2" s="5"/>
      <c r="UZA2" s="5"/>
      <c r="UZB2" s="5"/>
      <c r="UZC2" s="5"/>
      <c r="UZD2" s="5"/>
      <c r="UZE2" s="5"/>
      <c r="UZF2" s="5"/>
      <c r="UZG2" s="5"/>
      <c r="UZH2" s="5"/>
      <c r="UZI2" s="5"/>
      <c r="UZJ2" s="5"/>
      <c r="UZK2" s="5"/>
      <c r="UZL2" s="5"/>
      <c r="UZM2" s="5"/>
      <c r="UZN2" s="5"/>
      <c r="UZO2" s="5"/>
      <c r="UZP2" s="5"/>
      <c r="UZQ2" s="5"/>
      <c r="UZR2" s="5"/>
      <c r="UZS2" s="5"/>
      <c r="UZT2" s="5"/>
      <c r="UZU2" s="5"/>
      <c r="UZV2" s="5"/>
      <c r="UZW2" s="5"/>
      <c r="UZX2" s="5"/>
      <c r="UZY2" s="5"/>
      <c r="UZZ2" s="5"/>
      <c r="VAA2" s="5"/>
      <c r="VAB2" s="5"/>
      <c r="VAC2" s="5"/>
      <c r="VAD2" s="5"/>
      <c r="VAE2" s="5"/>
      <c r="VAF2" s="5"/>
      <c r="VAG2" s="5"/>
      <c r="VAH2" s="5"/>
      <c r="VAI2" s="5"/>
      <c r="VAJ2" s="5"/>
      <c r="VAK2" s="5"/>
      <c r="VAL2" s="5"/>
      <c r="VAM2" s="5"/>
      <c r="VAN2" s="5"/>
      <c r="VAO2" s="5"/>
      <c r="VAP2" s="5"/>
      <c r="VAQ2" s="5"/>
      <c r="VAR2" s="5"/>
      <c r="VAS2" s="5"/>
      <c r="VAT2" s="5"/>
      <c r="VAU2" s="5"/>
      <c r="VAV2" s="5"/>
      <c r="VAW2" s="5"/>
      <c r="VAX2" s="5"/>
      <c r="VAY2" s="5"/>
      <c r="VAZ2" s="5"/>
      <c r="VBA2" s="5"/>
      <c r="VBB2" s="5"/>
      <c r="VBC2" s="5"/>
      <c r="VBD2" s="5"/>
      <c r="VBE2" s="5"/>
      <c r="VBF2" s="5"/>
      <c r="VBG2" s="5"/>
      <c r="VBH2" s="5"/>
      <c r="VBI2" s="5"/>
      <c r="VBJ2" s="5"/>
      <c r="VBK2" s="5"/>
      <c r="VBL2" s="5"/>
      <c r="VBM2" s="5"/>
      <c r="VBN2" s="5"/>
      <c r="VBO2" s="5"/>
      <c r="VBP2" s="5"/>
      <c r="VBQ2" s="5"/>
      <c r="VBR2" s="5"/>
      <c r="VBS2" s="5"/>
      <c r="VBT2" s="5"/>
      <c r="VBU2" s="5"/>
      <c r="VBV2" s="5"/>
      <c r="VBW2" s="5"/>
      <c r="VBX2" s="5"/>
      <c r="VBY2" s="5"/>
      <c r="VBZ2" s="5"/>
      <c r="VCA2" s="5"/>
      <c r="VCB2" s="5"/>
      <c r="VCC2" s="5"/>
      <c r="VCD2" s="5"/>
      <c r="VCE2" s="5"/>
      <c r="VCF2" s="5"/>
      <c r="VCG2" s="5"/>
      <c r="VCH2" s="5"/>
      <c r="VCI2" s="5"/>
      <c r="VCJ2" s="5"/>
      <c r="VCK2" s="5"/>
      <c r="VCL2" s="5"/>
      <c r="VCM2" s="5"/>
      <c r="VCN2" s="5"/>
      <c r="VCO2" s="5"/>
      <c r="VCP2" s="5"/>
      <c r="VCQ2" s="5"/>
      <c r="VCR2" s="5"/>
      <c r="VCS2" s="5"/>
      <c r="VCT2" s="5"/>
      <c r="VCU2" s="5"/>
      <c r="VCV2" s="5"/>
      <c r="VCW2" s="5"/>
      <c r="VCX2" s="5"/>
      <c r="VCY2" s="5"/>
      <c r="VCZ2" s="5"/>
      <c r="VDA2" s="5"/>
      <c r="VDB2" s="5"/>
      <c r="VDC2" s="5"/>
      <c r="VDD2" s="5"/>
      <c r="VDE2" s="5"/>
      <c r="VDF2" s="5"/>
      <c r="VDG2" s="5"/>
      <c r="VDH2" s="5"/>
      <c r="VDI2" s="5"/>
      <c r="VDJ2" s="5"/>
      <c r="VDK2" s="5"/>
      <c r="VDL2" s="5"/>
      <c r="VDM2" s="5"/>
      <c r="VDN2" s="5"/>
      <c r="VDO2" s="5"/>
      <c r="VDP2" s="5"/>
      <c r="VDQ2" s="5"/>
      <c r="VDR2" s="5"/>
      <c r="VDS2" s="5"/>
      <c r="VDT2" s="5"/>
      <c r="VDU2" s="5"/>
      <c r="VDV2" s="5"/>
      <c r="VDW2" s="5"/>
      <c r="VDX2" s="5"/>
      <c r="VDY2" s="5"/>
      <c r="VDZ2" s="5"/>
      <c r="VEA2" s="5"/>
      <c r="VEB2" s="5"/>
      <c r="VEC2" s="5"/>
      <c r="VED2" s="5"/>
      <c r="VEE2" s="5"/>
      <c r="VEF2" s="5"/>
      <c r="VEG2" s="5"/>
      <c r="VEH2" s="5"/>
      <c r="VEI2" s="5"/>
      <c r="VEJ2" s="5"/>
      <c r="VEK2" s="5"/>
      <c r="VEL2" s="5"/>
      <c r="VEM2" s="5"/>
      <c r="VEN2" s="5"/>
      <c r="VEO2" s="5"/>
      <c r="VEP2" s="5"/>
      <c r="VEQ2" s="5"/>
      <c r="VER2" s="5"/>
      <c r="VES2" s="5"/>
      <c r="VET2" s="5"/>
      <c r="VEU2" s="5"/>
      <c r="VEV2" s="5"/>
      <c r="VEW2" s="5"/>
      <c r="VEX2" s="5"/>
      <c r="VEY2" s="5"/>
      <c r="VEZ2" s="5"/>
      <c r="VFA2" s="5"/>
      <c r="VFB2" s="5"/>
      <c r="VFC2" s="5"/>
      <c r="VFD2" s="5"/>
      <c r="VFE2" s="5"/>
      <c r="VFF2" s="5"/>
      <c r="VFG2" s="5"/>
      <c r="VFH2" s="5"/>
      <c r="VFI2" s="5"/>
      <c r="VFJ2" s="5"/>
      <c r="VFK2" s="5"/>
      <c r="VFL2" s="5"/>
      <c r="VFM2" s="5"/>
      <c r="VFN2" s="5"/>
      <c r="VFO2" s="5"/>
      <c r="VFP2" s="5"/>
      <c r="VFQ2" s="5"/>
      <c r="VFR2" s="5"/>
      <c r="VFS2" s="5"/>
      <c r="VFT2" s="5"/>
      <c r="VFU2" s="5"/>
      <c r="VFV2" s="5"/>
      <c r="VFW2" s="5"/>
      <c r="VFX2" s="5"/>
      <c r="VFY2" s="5"/>
      <c r="VFZ2" s="5"/>
      <c r="VGA2" s="5"/>
      <c r="VGB2" s="5"/>
      <c r="VGC2" s="5"/>
      <c r="VGD2" s="5"/>
      <c r="VGE2" s="5"/>
      <c r="VGF2" s="5"/>
      <c r="VGG2" s="5"/>
      <c r="VGH2" s="5"/>
      <c r="VGI2" s="5"/>
      <c r="VGJ2" s="5"/>
      <c r="VGK2" s="5"/>
      <c r="VGL2" s="5"/>
      <c r="VGM2" s="5"/>
      <c r="VGN2" s="5"/>
      <c r="VGO2" s="5"/>
      <c r="VGP2" s="5"/>
      <c r="VGQ2" s="5"/>
      <c r="VGR2" s="5"/>
      <c r="VGS2" s="5"/>
      <c r="VGT2" s="5"/>
      <c r="VGU2" s="5"/>
      <c r="VGV2" s="5"/>
      <c r="VGW2" s="5"/>
      <c r="VGX2" s="5"/>
      <c r="VGY2" s="5"/>
      <c r="VGZ2" s="5"/>
      <c r="VHA2" s="5"/>
      <c r="VHB2" s="5"/>
      <c r="VHC2" s="5"/>
      <c r="VHD2" s="5"/>
      <c r="VHE2" s="5"/>
      <c r="VHF2" s="5"/>
      <c r="VHG2" s="5"/>
      <c r="VHH2" s="5"/>
      <c r="VHI2" s="5"/>
      <c r="VHJ2" s="5"/>
      <c r="VHK2" s="5"/>
      <c r="VHL2" s="5"/>
      <c r="VHM2" s="5"/>
      <c r="VHN2" s="5"/>
      <c r="VHO2" s="5"/>
      <c r="VHP2" s="5"/>
      <c r="VHQ2" s="5"/>
      <c r="VHR2" s="5"/>
      <c r="VHS2" s="5"/>
      <c r="VHT2" s="5"/>
      <c r="VHU2" s="5"/>
      <c r="VHV2" s="5"/>
      <c r="VHW2" s="5"/>
      <c r="VHX2" s="5"/>
      <c r="VHY2" s="5"/>
      <c r="VHZ2" s="5"/>
      <c r="VIA2" s="5"/>
      <c r="VIB2" s="5"/>
      <c r="VIC2" s="5"/>
      <c r="VID2" s="5"/>
      <c r="VIE2" s="5"/>
      <c r="VIF2" s="5"/>
      <c r="VIG2" s="5"/>
      <c r="VIH2" s="5"/>
      <c r="VII2" s="5"/>
      <c r="VIJ2" s="5"/>
      <c r="VIK2" s="5"/>
      <c r="VIL2" s="5"/>
      <c r="VIM2" s="5"/>
      <c r="VIN2" s="5"/>
      <c r="VIO2" s="5"/>
      <c r="VIP2" s="5"/>
      <c r="VIQ2" s="5"/>
      <c r="VIR2" s="5"/>
      <c r="VIS2" s="5"/>
      <c r="VIT2" s="5"/>
      <c r="VIU2" s="5"/>
      <c r="VIV2" s="5"/>
      <c r="VIW2" s="5"/>
      <c r="VIX2" s="5"/>
      <c r="VIY2" s="5"/>
      <c r="VIZ2" s="5"/>
      <c r="VJA2" s="5"/>
      <c r="VJB2" s="5"/>
      <c r="VJC2" s="5"/>
      <c r="VJD2" s="5"/>
      <c r="VJE2" s="5"/>
      <c r="VJF2" s="5"/>
      <c r="VJG2" s="5"/>
      <c r="VJH2" s="5"/>
      <c r="VJI2" s="5"/>
      <c r="VJJ2" s="5"/>
      <c r="VJK2" s="5"/>
      <c r="VJL2" s="5"/>
      <c r="VJM2" s="5"/>
      <c r="VJN2" s="5"/>
      <c r="VJO2" s="5"/>
      <c r="VJP2" s="5"/>
      <c r="VJQ2" s="5"/>
      <c r="VJR2" s="5"/>
      <c r="VJS2" s="5"/>
      <c r="VJT2" s="5"/>
      <c r="VJU2" s="5"/>
      <c r="VJV2" s="5"/>
      <c r="VJW2" s="5"/>
      <c r="VJX2" s="5"/>
      <c r="VJY2" s="5"/>
      <c r="VJZ2" s="5"/>
      <c r="VKA2" s="5"/>
      <c r="VKB2" s="5"/>
      <c r="VKC2" s="5"/>
      <c r="VKD2" s="5"/>
      <c r="VKE2" s="5"/>
      <c r="VKF2" s="5"/>
      <c r="VKG2" s="5"/>
      <c r="VKH2" s="5"/>
      <c r="VKI2" s="5"/>
      <c r="VKJ2" s="5"/>
      <c r="VKK2" s="5"/>
      <c r="VKL2" s="5"/>
      <c r="VKM2" s="5"/>
      <c r="VKN2" s="5"/>
      <c r="VKO2" s="5"/>
      <c r="VKP2" s="5"/>
      <c r="VKQ2" s="5"/>
      <c r="VKR2" s="5"/>
      <c r="VKS2" s="5"/>
      <c r="VKT2" s="5"/>
      <c r="VKU2" s="5"/>
      <c r="VKV2" s="5"/>
      <c r="VKW2" s="5"/>
      <c r="VKX2" s="5"/>
      <c r="VKY2" s="5"/>
      <c r="VKZ2" s="5"/>
      <c r="VLA2" s="5"/>
      <c r="VLB2" s="5"/>
      <c r="VLC2" s="5"/>
      <c r="VLD2" s="5"/>
      <c r="VLE2" s="5"/>
      <c r="VLF2" s="5"/>
      <c r="VLG2" s="5"/>
      <c r="VLH2" s="5"/>
      <c r="VLI2" s="5"/>
      <c r="VLJ2" s="5"/>
      <c r="VLK2" s="5"/>
      <c r="VLL2" s="5"/>
      <c r="VLM2" s="5"/>
      <c r="VLN2" s="5"/>
      <c r="VLO2" s="5"/>
      <c r="VLP2" s="5"/>
      <c r="VLQ2" s="5"/>
      <c r="VLR2" s="5"/>
      <c r="VLS2" s="5"/>
      <c r="VLT2" s="5"/>
      <c r="VLU2" s="5"/>
      <c r="VLV2" s="5"/>
      <c r="VLW2" s="5"/>
      <c r="VLX2" s="5"/>
      <c r="VLY2" s="5"/>
      <c r="VLZ2" s="5"/>
      <c r="VMA2" s="5"/>
      <c r="VMB2" s="5"/>
      <c r="VMC2" s="5"/>
      <c r="VMD2" s="5"/>
      <c r="VME2" s="5"/>
      <c r="VMF2" s="5"/>
      <c r="VMG2" s="5"/>
      <c r="VMH2" s="5"/>
      <c r="VMI2" s="5"/>
      <c r="VMJ2" s="5"/>
      <c r="VMK2" s="5"/>
      <c r="VML2" s="5"/>
      <c r="VMM2" s="5"/>
      <c r="VMN2" s="5"/>
      <c r="VMO2" s="5"/>
      <c r="VMP2" s="5"/>
      <c r="VMQ2" s="5"/>
      <c r="VMR2" s="5"/>
      <c r="VMS2" s="5"/>
      <c r="VMT2" s="5"/>
      <c r="VMU2" s="5"/>
      <c r="VMV2" s="5"/>
      <c r="VMW2" s="5"/>
      <c r="VMX2" s="5"/>
      <c r="VMY2" s="5"/>
      <c r="VMZ2" s="5"/>
      <c r="VNA2" s="5"/>
      <c r="VNB2" s="5"/>
      <c r="VNC2" s="5"/>
      <c r="VND2" s="5"/>
      <c r="VNE2" s="5"/>
      <c r="VNF2" s="5"/>
      <c r="VNG2" s="5"/>
      <c r="VNH2" s="5"/>
      <c r="VNI2" s="5"/>
      <c r="VNJ2" s="5"/>
      <c r="VNK2" s="5"/>
      <c r="VNL2" s="5"/>
      <c r="VNM2" s="5"/>
      <c r="VNN2" s="5"/>
      <c r="VNO2" s="5"/>
      <c r="VNP2" s="5"/>
      <c r="VNQ2" s="5"/>
      <c r="VNR2" s="5"/>
      <c r="VNS2" s="5"/>
      <c r="VNT2" s="5"/>
      <c r="VNU2" s="5"/>
      <c r="VNV2" s="5"/>
      <c r="VNW2" s="5"/>
      <c r="VNX2" s="5"/>
      <c r="VNY2" s="5"/>
      <c r="VNZ2" s="5"/>
      <c r="VOA2" s="5"/>
      <c r="VOB2" s="5"/>
      <c r="VOC2" s="5"/>
      <c r="VOD2" s="5"/>
      <c r="VOE2" s="5"/>
      <c r="VOF2" s="5"/>
      <c r="VOG2" s="5"/>
      <c r="VOH2" s="5"/>
      <c r="VOI2" s="5"/>
      <c r="VOJ2" s="5"/>
      <c r="VOK2" s="5"/>
      <c r="VOL2" s="5"/>
      <c r="VOM2" s="5"/>
      <c r="VON2" s="5"/>
      <c r="VOO2" s="5"/>
      <c r="VOP2" s="5"/>
      <c r="VOQ2" s="5"/>
      <c r="VOR2" s="5"/>
      <c r="VOS2" s="5"/>
      <c r="VOT2" s="5"/>
      <c r="VOU2" s="5"/>
      <c r="VOV2" s="5"/>
      <c r="VOW2" s="5"/>
      <c r="VOX2" s="5"/>
      <c r="VOY2" s="5"/>
      <c r="VOZ2" s="5"/>
      <c r="VPA2" s="5"/>
      <c r="VPB2" s="5"/>
      <c r="VPC2" s="5"/>
      <c r="VPD2" s="5"/>
      <c r="VPE2" s="5"/>
      <c r="VPF2" s="5"/>
      <c r="VPG2" s="5"/>
      <c r="VPH2" s="5"/>
      <c r="VPI2" s="5"/>
      <c r="VPJ2" s="5"/>
      <c r="VPK2" s="5"/>
      <c r="VPL2" s="5"/>
      <c r="VPM2" s="5"/>
      <c r="VPN2" s="5"/>
      <c r="VPO2" s="5"/>
      <c r="VPP2" s="5"/>
      <c r="VPQ2" s="5"/>
      <c r="VPR2" s="5"/>
      <c r="VPS2" s="5"/>
      <c r="VPT2" s="5"/>
      <c r="VPU2" s="5"/>
      <c r="VPV2" s="5"/>
      <c r="VPW2" s="5"/>
      <c r="VPX2" s="5"/>
      <c r="VPY2" s="5"/>
      <c r="VPZ2" s="5"/>
      <c r="VQA2" s="5"/>
      <c r="VQB2" s="5"/>
      <c r="VQC2" s="5"/>
      <c r="VQD2" s="5"/>
      <c r="VQE2" s="5"/>
      <c r="VQF2" s="5"/>
      <c r="VQG2" s="5"/>
      <c r="VQH2" s="5"/>
      <c r="VQI2" s="5"/>
      <c r="VQJ2" s="5"/>
      <c r="VQK2" s="5"/>
      <c r="VQL2" s="5"/>
      <c r="VQM2" s="5"/>
      <c r="VQN2" s="5"/>
      <c r="VQO2" s="5"/>
      <c r="VQP2" s="5"/>
      <c r="VQQ2" s="5"/>
      <c r="VQR2" s="5"/>
      <c r="VQS2" s="5"/>
      <c r="VQT2" s="5"/>
      <c r="VQU2" s="5"/>
      <c r="VQV2" s="5"/>
      <c r="VQW2" s="5"/>
      <c r="VQX2" s="5"/>
      <c r="VQY2" s="5"/>
      <c r="VQZ2" s="5"/>
      <c r="VRA2" s="5"/>
      <c r="VRB2" s="5"/>
      <c r="VRC2" s="5"/>
      <c r="VRD2" s="5"/>
      <c r="VRE2" s="5"/>
      <c r="VRF2" s="5"/>
      <c r="VRG2" s="5"/>
      <c r="VRH2" s="5"/>
      <c r="VRI2" s="5"/>
      <c r="VRJ2" s="5"/>
      <c r="VRK2" s="5"/>
      <c r="VRL2" s="5"/>
      <c r="VRM2" s="5"/>
      <c r="VRN2" s="5"/>
      <c r="VRO2" s="5"/>
      <c r="VRP2" s="5"/>
      <c r="VRQ2" s="5"/>
      <c r="VRR2" s="5"/>
      <c r="VRS2" s="5"/>
      <c r="VRT2" s="5"/>
      <c r="VRU2" s="5"/>
      <c r="VRV2" s="5"/>
      <c r="VRW2" s="5"/>
      <c r="VRX2" s="5"/>
      <c r="VRY2" s="5"/>
      <c r="VRZ2" s="5"/>
      <c r="VSA2" s="5"/>
      <c r="VSB2" s="5"/>
      <c r="VSC2" s="5"/>
      <c r="VSD2" s="5"/>
      <c r="VSE2" s="5"/>
      <c r="VSF2" s="5"/>
      <c r="VSG2" s="5"/>
      <c r="VSH2" s="5"/>
      <c r="VSI2" s="5"/>
      <c r="VSJ2" s="5"/>
      <c r="VSK2" s="5"/>
      <c r="VSL2" s="5"/>
      <c r="VSM2" s="5"/>
      <c r="VSN2" s="5"/>
      <c r="VSO2" s="5"/>
      <c r="VSP2" s="5"/>
      <c r="VSQ2" s="5"/>
      <c r="VSR2" s="5"/>
      <c r="VSS2" s="5"/>
      <c r="VST2" s="5"/>
      <c r="VSU2" s="5"/>
      <c r="VSV2" s="5"/>
      <c r="VSW2" s="5"/>
      <c r="VSX2" s="5"/>
      <c r="VSY2" s="5"/>
      <c r="VSZ2" s="5"/>
      <c r="VTA2" s="5"/>
      <c r="VTB2" s="5"/>
      <c r="VTC2" s="5"/>
      <c r="VTD2" s="5"/>
      <c r="VTE2" s="5"/>
      <c r="VTF2" s="5"/>
      <c r="VTG2" s="5"/>
      <c r="VTH2" s="5"/>
      <c r="VTI2" s="5"/>
      <c r="VTJ2" s="5"/>
      <c r="VTK2" s="5"/>
      <c r="VTL2" s="5"/>
      <c r="VTM2" s="5"/>
      <c r="VTN2" s="5"/>
      <c r="VTO2" s="5"/>
      <c r="VTP2" s="5"/>
      <c r="VTQ2" s="5"/>
      <c r="VTR2" s="5"/>
      <c r="VTS2" s="5"/>
      <c r="VTT2" s="5"/>
      <c r="VTU2" s="5"/>
      <c r="VTV2" s="5"/>
      <c r="VTW2" s="5"/>
      <c r="VTX2" s="5"/>
      <c r="VTY2" s="5"/>
      <c r="VTZ2" s="5"/>
      <c r="VUA2" s="5"/>
      <c r="VUB2" s="5"/>
      <c r="VUC2" s="5"/>
      <c r="VUD2" s="5"/>
      <c r="VUE2" s="5"/>
      <c r="VUF2" s="5"/>
      <c r="VUG2" s="5"/>
      <c r="VUH2" s="5"/>
      <c r="VUI2" s="5"/>
      <c r="VUJ2" s="5"/>
      <c r="VUK2" s="5"/>
      <c r="VUL2" s="5"/>
      <c r="VUM2" s="5"/>
      <c r="VUN2" s="5"/>
      <c r="VUO2" s="5"/>
      <c r="VUP2" s="5"/>
      <c r="VUQ2" s="5"/>
      <c r="VUR2" s="5"/>
      <c r="VUS2" s="5"/>
      <c r="VUT2" s="5"/>
      <c r="VUU2" s="5"/>
      <c r="VUV2" s="5"/>
      <c r="VUW2" s="5"/>
      <c r="VUX2" s="5"/>
      <c r="VUY2" s="5"/>
      <c r="VUZ2" s="5"/>
      <c r="VVA2" s="5"/>
      <c r="VVB2" s="5"/>
      <c r="VVC2" s="5"/>
      <c r="VVD2" s="5"/>
      <c r="VVE2" s="5"/>
      <c r="VVF2" s="5"/>
      <c r="VVG2" s="5"/>
      <c r="VVH2" s="5"/>
      <c r="VVI2" s="5"/>
      <c r="VVJ2" s="5"/>
      <c r="VVK2" s="5"/>
      <c r="VVL2" s="5"/>
      <c r="VVM2" s="5"/>
      <c r="VVN2" s="5"/>
      <c r="VVO2" s="5"/>
      <c r="VVP2" s="5"/>
      <c r="VVQ2" s="5"/>
      <c r="VVR2" s="5"/>
      <c r="VVS2" s="5"/>
      <c r="VVT2" s="5"/>
      <c r="VVU2" s="5"/>
      <c r="VVV2" s="5"/>
      <c r="VVW2" s="5"/>
      <c r="VVX2" s="5"/>
      <c r="VVY2" s="5"/>
      <c r="VVZ2" s="5"/>
      <c r="VWA2" s="5"/>
      <c r="VWB2" s="5"/>
      <c r="VWC2" s="5"/>
      <c r="VWD2" s="5"/>
      <c r="VWE2" s="5"/>
      <c r="VWF2" s="5"/>
      <c r="VWG2" s="5"/>
      <c r="VWH2" s="5"/>
      <c r="VWI2" s="5"/>
      <c r="VWJ2" s="5"/>
      <c r="VWK2" s="5"/>
      <c r="VWL2" s="5"/>
      <c r="VWM2" s="5"/>
      <c r="VWN2" s="5"/>
      <c r="VWO2" s="5"/>
      <c r="VWP2" s="5"/>
      <c r="VWQ2" s="5"/>
      <c r="VWR2" s="5"/>
      <c r="VWS2" s="5"/>
      <c r="VWT2" s="5"/>
      <c r="VWU2" s="5"/>
      <c r="VWV2" s="5"/>
      <c r="VWW2" s="5"/>
      <c r="VWX2" s="5"/>
      <c r="VWY2" s="5"/>
      <c r="VWZ2" s="5"/>
      <c r="VXA2" s="5"/>
      <c r="VXB2" s="5"/>
      <c r="VXC2" s="5"/>
      <c r="VXD2" s="5"/>
      <c r="VXE2" s="5"/>
      <c r="VXF2" s="5"/>
      <c r="VXG2" s="5"/>
      <c r="VXH2" s="5"/>
      <c r="VXI2" s="5"/>
      <c r="VXJ2" s="5"/>
      <c r="VXK2" s="5"/>
      <c r="VXL2" s="5"/>
      <c r="VXM2" s="5"/>
      <c r="VXN2" s="5"/>
      <c r="VXO2" s="5"/>
      <c r="VXP2" s="5"/>
      <c r="VXQ2" s="5"/>
      <c r="VXR2" s="5"/>
      <c r="VXS2" s="5"/>
      <c r="VXT2" s="5"/>
      <c r="VXU2" s="5"/>
      <c r="VXV2" s="5"/>
      <c r="VXW2" s="5"/>
      <c r="VXX2" s="5"/>
      <c r="VXY2" s="5"/>
      <c r="VXZ2" s="5"/>
      <c r="VYA2" s="5"/>
      <c r="VYB2" s="5"/>
      <c r="VYC2" s="5"/>
      <c r="VYD2" s="5"/>
      <c r="VYE2" s="5"/>
      <c r="VYF2" s="5"/>
      <c r="VYG2" s="5"/>
      <c r="VYH2" s="5"/>
      <c r="VYI2" s="5"/>
      <c r="VYJ2" s="5"/>
      <c r="VYK2" s="5"/>
      <c r="VYL2" s="5"/>
      <c r="VYM2" s="5"/>
      <c r="VYN2" s="5"/>
      <c r="VYO2" s="5"/>
      <c r="VYP2" s="5"/>
      <c r="VYQ2" s="5"/>
      <c r="VYR2" s="5"/>
      <c r="VYS2" s="5"/>
      <c r="VYT2" s="5"/>
      <c r="VYU2" s="5"/>
      <c r="VYV2" s="5"/>
      <c r="VYW2" s="5"/>
      <c r="VYX2" s="5"/>
      <c r="VYY2" s="5"/>
      <c r="VYZ2" s="5"/>
      <c r="VZA2" s="5"/>
      <c r="VZB2" s="5"/>
      <c r="VZC2" s="5"/>
      <c r="VZD2" s="5"/>
      <c r="VZE2" s="5"/>
      <c r="VZF2" s="5"/>
      <c r="VZG2" s="5"/>
      <c r="VZH2" s="5"/>
      <c r="VZI2" s="5"/>
      <c r="VZJ2" s="5"/>
      <c r="VZK2" s="5"/>
      <c r="VZL2" s="5"/>
      <c r="VZM2" s="5"/>
      <c r="VZN2" s="5"/>
      <c r="VZO2" s="5"/>
      <c r="VZP2" s="5"/>
      <c r="VZQ2" s="5"/>
      <c r="VZR2" s="5"/>
      <c r="VZS2" s="5"/>
      <c r="VZT2" s="5"/>
      <c r="VZU2" s="5"/>
      <c r="VZV2" s="5"/>
      <c r="VZW2" s="5"/>
      <c r="VZX2" s="5"/>
      <c r="VZY2" s="5"/>
      <c r="VZZ2" s="5"/>
      <c r="WAA2" s="5"/>
      <c r="WAB2" s="5"/>
      <c r="WAC2" s="5"/>
      <c r="WAD2" s="5"/>
      <c r="WAE2" s="5"/>
      <c r="WAF2" s="5"/>
      <c r="WAG2" s="5"/>
      <c r="WAH2" s="5"/>
      <c r="WAI2" s="5"/>
      <c r="WAJ2" s="5"/>
      <c r="WAK2" s="5"/>
      <c r="WAL2" s="5"/>
      <c r="WAM2" s="5"/>
      <c r="WAN2" s="5"/>
      <c r="WAO2" s="5"/>
      <c r="WAP2" s="5"/>
      <c r="WAQ2" s="5"/>
      <c r="WAR2" s="5"/>
      <c r="WAS2" s="5"/>
      <c r="WAT2" s="5"/>
      <c r="WAU2" s="5"/>
      <c r="WAV2" s="5"/>
      <c r="WAW2" s="5"/>
      <c r="WAX2" s="5"/>
      <c r="WAY2" s="5"/>
      <c r="WAZ2" s="5"/>
      <c r="WBA2" s="5"/>
      <c r="WBB2" s="5"/>
      <c r="WBC2" s="5"/>
      <c r="WBD2" s="5"/>
      <c r="WBE2" s="5"/>
      <c r="WBF2" s="5"/>
      <c r="WBG2" s="5"/>
      <c r="WBH2" s="5"/>
      <c r="WBI2" s="5"/>
      <c r="WBJ2" s="5"/>
      <c r="WBK2" s="5"/>
      <c r="WBL2" s="5"/>
      <c r="WBM2" s="5"/>
      <c r="WBN2" s="5"/>
      <c r="WBO2" s="5"/>
      <c r="WBP2" s="5"/>
      <c r="WBQ2" s="5"/>
      <c r="WBR2" s="5"/>
      <c r="WBS2" s="5"/>
      <c r="WBT2" s="5"/>
      <c r="WBU2" s="5"/>
      <c r="WBV2" s="5"/>
      <c r="WBW2" s="5"/>
      <c r="WBX2" s="5"/>
      <c r="WBY2" s="5"/>
      <c r="WBZ2" s="5"/>
      <c r="WCA2" s="5"/>
      <c r="WCB2" s="5"/>
      <c r="WCC2" s="5"/>
      <c r="WCD2" s="5"/>
      <c r="WCE2" s="5"/>
      <c r="WCF2" s="5"/>
      <c r="WCG2" s="5"/>
      <c r="WCH2" s="5"/>
      <c r="WCI2" s="5"/>
      <c r="WCJ2" s="5"/>
      <c r="WCK2" s="5"/>
      <c r="WCL2" s="5"/>
      <c r="WCM2" s="5"/>
      <c r="WCN2" s="5"/>
      <c r="WCO2" s="5"/>
      <c r="WCP2" s="5"/>
      <c r="WCQ2" s="5"/>
      <c r="WCR2" s="5"/>
      <c r="WCS2" s="5"/>
      <c r="WCT2" s="5"/>
      <c r="WCU2" s="5"/>
      <c r="WCV2" s="5"/>
      <c r="WCW2" s="5"/>
      <c r="WCX2" s="5"/>
      <c r="WCY2" s="5"/>
      <c r="WCZ2" s="5"/>
      <c r="WDA2" s="5"/>
      <c r="WDB2" s="5"/>
      <c r="WDC2" s="5"/>
      <c r="WDD2" s="5"/>
      <c r="WDE2" s="5"/>
      <c r="WDF2" s="5"/>
      <c r="WDG2" s="5"/>
      <c r="WDH2" s="5"/>
      <c r="WDI2" s="5"/>
      <c r="WDJ2" s="5"/>
      <c r="WDK2" s="5"/>
      <c r="WDL2" s="5"/>
      <c r="WDM2" s="5"/>
      <c r="WDN2" s="5"/>
      <c r="WDO2" s="5"/>
      <c r="WDP2" s="5"/>
      <c r="WDQ2" s="5"/>
      <c r="WDR2" s="5"/>
      <c r="WDS2" s="5"/>
      <c r="WDT2" s="5"/>
      <c r="WDU2" s="5"/>
      <c r="WDV2" s="5"/>
      <c r="WDW2" s="5"/>
      <c r="WDX2" s="5"/>
      <c r="WDY2" s="5"/>
      <c r="WDZ2" s="5"/>
      <c r="WEA2" s="5"/>
      <c r="WEB2" s="5"/>
      <c r="WEC2" s="5"/>
      <c r="WED2" s="5"/>
      <c r="WEE2" s="5"/>
      <c r="WEF2" s="5"/>
      <c r="WEG2" s="5"/>
      <c r="WEH2" s="5"/>
      <c r="WEI2" s="5"/>
      <c r="WEJ2" s="5"/>
      <c r="WEK2" s="5"/>
      <c r="WEL2" s="5"/>
      <c r="WEM2" s="5"/>
      <c r="WEN2" s="5"/>
      <c r="WEO2" s="5"/>
      <c r="WEP2" s="5"/>
      <c r="WEQ2" s="5"/>
      <c r="WER2" s="5"/>
      <c r="WES2" s="5"/>
      <c r="WET2" s="5"/>
      <c r="WEU2" s="5"/>
      <c r="WEV2" s="5"/>
      <c r="WEW2" s="5"/>
      <c r="WEX2" s="5"/>
      <c r="WEY2" s="5"/>
      <c r="WEZ2" s="5"/>
      <c r="WFA2" s="5"/>
      <c r="WFB2" s="5"/>
      <c r="WFC2" s="5"/>
      <c r="WFD2" s="5"/>
      <c r="WFE2" s="5"/>
      <c r="WFF2" s="5"/>
      <c r="WFG2" s="5"/>
      <c r="WFH2" s="5"/>
      <c r="WFI2" s="5"/>
      <c r="WFJ2" s="5"/>
      <c r="WFK2" s="5"/>
      <c r="WFL2" s="5"/>
      <c r="WFM2" s="5"/>
      <c r="WFN2" s="5"/>
      <c r="WFO2" s="5"/>
      <c r="WFP2" s="5"/>
      <c r="WFQ2" s="5"/>
      <c r="WFR2" s="5"/>
      <c r="WFS2" s="5"/>
      <c r="WFT2" s="5"/>
      <c r="WFU2" s="5"/>
      <c r="WFV2" s="5"/>
      <c r="WFW2" s="5"/>
      <c r="WFX2" s="5"/>
      <c r="WFY2" s="5"/>
      <c r="WFZ2" s="5"/>
      <c r="WGA2" s="5"/>
      <c r="WGB2" s="5"/>
      <c r="WGC2" s="5"/>
      <c r="WGD2" s="5"/>
      <c r="WGE2" s="5"/>
      <c r="WGF2" s="5"/>
      <c r="WGG2" s="5"/>
      <c r="WGH2" s="5"/>
      <c r="WGI2" s="5"/>
      <c r="WGJ2" s="5"/>
      <c r="WGK2" s="5"/>
      <c r="WGL2" s="5"/>
      <c r="WGM2" s="5"/>
      <c r="WGN2" s="5"/>
      <c r="WGO2" s="5"/>
      <c r="WGP2" s="5"/>
      <c r="WGQ2" s="5"/>
      <c r="WGR2" s="5"/>
      <c r="WGS2" s="5"/>
      <c r="WGT2" s="5"/>
      <c r="WGU2" s="5"/>
      <c r="WGV2" s="5"/>
      <c r="WGW2" s="5"/>
      <c r="WGX2" s="5"/>
      <c r="WGY2" s="5"/>
      <c r="WGZ2" s="5"/>
      <c r="WHA2" s="5"/>
      <c r="WHB2" s="5"/>
      <c r="WHC2" s="5"/>
      <c r="WHD2" s="5"/>
      <c r="WHE2" s="5"/>
      <c r="WHF2" s="5"/>
      <c r="WHG2" s="5"/>
      <c r="WHH2" s="5"/>
      <c r="WHI2" s="5"/>
      <c r="WHJ2" s="5"/>
      <c r="WHK2" s="5"/>
      <c r="WHL2" s="5"/>
      <c r="WHM2" s="5"/>
      <c r="WHN2" s="5"/>
      <c r="WHO2" s="5"/>
      <c r="WHP2" s="5"/>
      <c r="WHQ2" s="5"/>
      <c r="WHR2" s="5"/>
      <c r="WHS2" s="5"/>
      <c r="WHT2" s="5"/>
      <c r="WHU2" s="5"/>
      <c r="WHV2" s="5"/>
      <c r="WHW2" s="5"/>
      <c r="WHX2" s="5"/>
      <c r="WHY2" s="5"/>
      <c r="WHZ2" s="5"/>
      <c r="WIA2" s="5"/>
      <c r="WIB2" s="5"/>
      <c r="WIC2" s="5"/>
      <c r="WID2" s="5"/>
      <c r="WIE2" s="5"/>
      <c r="WIF2" s="5"/>
      <c r="WIG2" s="5"/>
      <c r="WIH2" s="5"/>
      <c r="WII2" s="5"/>
      <c r="WIJ2" s="5"/>
      <c r="WIK2" s="5"/>
      <c r="WIL2" s="5"/>
      <c r="WIM2" s="5"/>
      <c r="WIN2" s="5"/>
      <c r="WIO2" s="5"/>
      <c r="WIP2" s="5"/>
      <c r="WIQ2" s="5"/>
      <c r="WIR2" s="5"/>
      <c r="WIS2" s="5"/>
      <c r="WIT2" s="5"/>
      <c r="WIU2" s="5"/>
      <c r="WIV2" s="5"/>
      <c r="WIW2" s="5"/>
      <c r="WIX2" s="5"/>
      <c r="WIY2" s="5"/>
      <c r="WIZ2" s="5"/>
      <c r="WJA2" s="5"/>
      <c r="WJB2" s="5"/>
      <c r="WJC2" s="5"/>
      <c r="WJD2" s="5"/>
      <c r="WJE2" s="5"/>
      <c r="WJF2" s="5"/>
      <c r="WJG2" s="5"/>
      <c r="WJH2" s="5"/>
      <c r="WJI2" s="5"/>
      <c r="WJJ2" s="5"/>
      <c r="WJK2" s="5"/>
      <c r="WJL2" s="5"/>
      <c r="WJM2" s="5"/>
      <c r="WJN2" s="5"/>
      <c r="WJO2" s="5"/>
      <c r="WJP2" s="5"/>
      <c r="WJQ2" s="5"/>
      <c r="WJR2" s="5"/>
      <c r="WJS2" s="5"/>
      <c r="WJT2" s="5"/>
      <c r="WJU2" s="5"/>
      <c r="WJV2" s="5"/>
      <c r="WJW2" s="5"/>
      <c r="WJX2" s="5"/>
      <c r="WJY2" s="5"/>
      <c r="WJZ2" s="5"/>
      <c r="WKA2" s="5"/>
      <c r="WKB2" s="5"/>
      <c r="WKC2" s="5"/>
      <c r="WKD2" s="5"/>
      <c r="WKE2" s="5"/>
      <c r="WKF2" s="5"/>
      <c r="WKG2" s="5"/>
      <c r="WKH2" s="5"/>
      <c r="WKI2" s="5"/>
      <c r="WKJ2" s="5"/>
      <c r="WKK2" s="5"/>
      <c r="WKL2" s="5"/>
      <c r="WKM2" s="5"/>
      <c r="WKN2" s="5"/>
      <c r="WKO2" s="5"/>
      <c r="WKP2" s="5"/>
      <c r="WKQ2" s="5"/>
      <c r="WKR2" s="5"/>
      <c r="WKS2" s="5"/>
      <c r="WKT2" s="5"/>
      <c r="WKU2" s="5"/>
      <c r="WKV2" s="5"/>
      <c r="WKW2" s="5"/>
      <c r="WKX2" s="5"/>
      <c r="WKY2" s="5"/>
      <c r="WKZ2" s="5"/>
      <c r="WLA2" s="5"/>
      <c r="WLB2" s="5"/>
      <c r="WLC2" s="5"/>
      <c r="WLD2" s="5"/>
      <c r="WLE2" s="5"/>
      <c r="WLF2" s="5"/>
      <c r="WLG2" s="5"/>
      <c r="WLH2" s="5"/>
      <c r="WLI2" s="5"/>
      <c r="WLJ2" s="5"/>
      <c r="WLK2" s="5"/>
      <c r="WLL2" s="5"/>
      <c r="WLM2" s="5"/>
      <c r="WLN2" s="5"/>
      <c r="WLO2" s="5"/>
      <c r="WLP2" s="5"/>
      <c r="WLQ2" s="5"/>
      <c r="WLR2" s="5"/>
      <c r="WLS2" s="5"/>
      <c r="WLT2" s="5"/>
      <c r="WLU2" s="5"/>
      <c r="WLV2" s="5"/>
      <c r="WLW2" s="5"/>
      <c r="WLX2" s="5"/>
      <c r="WLY2" s="5"/>
      <c r="WLZ2" s="5"/>
      <c r="WMA2" s="5"/>
      <c r="WMB2" s="5"/>
      <c r="WMC2" s="5"/>
      <c r="WMD2" s="5"/>
      <c r="WME2" s="5"/>
      <c r="WMF2" s="5"/>
      <c r="WMG2" s="5"/>
      <c r="WMH2" s="5"/>
      <c r="WMI2" s="5"/>
      <c r="WMJ2" s="5"/>
      <c r="WMK2" s="5"/>
      <c r="WML2" s="5"/>
      <c r="WMM2" s="5"/>
      <c r="WMN2" s="5"/>
      <c r="WMO2" s="5"/>
      <c r="WMP2" s="5"/>
      <c r="WMQ2" s="5"/>
      <c r="WMR2" s="5"/>
      <c r="WMS2" s="5"/>
      <c r="WMT2" s="5"/>
      <c r="WMU2" s="5"/>
      <c r="WMV2" s="5"/>
      <c r="WMW2" s="5"/>
      <c r="WMX2" s="5"/>
      <c r="WMY2" s="5"/>
      <c r="WMZ2" s="5"/>
      <c r="WNA2" s="5"/>
      <c r="WNB2" s="5"/>
      <c r="WNC2" s="5"/>
      <c r="WND2" s="5"/>
      <c r="WNE2" s="5"/>
      <c r="WNF2" s="5"/>
      <c r="WNG2" s="5"/>
      <c r="WNH2" s="5"/>
      <c r="WNI2" s="5"/>
      <c r="WNJ2" s="5"/>
      <c r="WNK2" s="5"/>
      <c r="WNL2" s="5"/>
      <c r="WNM2" s="5"/>
      <c r="WNN2" s="5"/>
      <c r="WNO2" s="5"/>
      <c r="WNP2" s="5"/>
      <c r="WNQ2" s="5"/>
      <c r="WNR2" s="5"/>
      <c r="WNS2" s="5"/>
      <c r="WNT2" s="5"/>
      <c r="WNU2" s="5"/>
      <c r="WNV2" s="5"/>
      <c r="WNW2" s="5"/>
      <c r="WNX2" s="5"/>
      <c r="WNY2" s="5"/>
      <c r="WNZ2" s="5"/>
      <c r="WOA2" s="5"/>
      <c r="WOB2" s="5"/>
      <c r="WOC2" s="5"/>
      <c r="WOD2" s="5"/>
      <c r="WOE2" s="5"/>
      <c r="WOF2" s="5"/>
      <c r="WOG2" s="5"/>
      <c r="WOH2" s="5"/>
      <c r="WOI2" s="5"/>
      <c r="WOJ2" s="5"/>
      <c r="WOK2" s="5"/>
      <c r="WOL2" s="5"/>
      <c r="WOM2" s="5"/>
      <c r="WON2" s="5"/>
      <c r="WOO2" s="5"/>
      <c r="WOP2" s="5"/>
      <c r="WOQ2" s="5"/>
      <c r="WOR2" s="5"/>
      <c r="WOS2" s="5"/>
      <c r="WOT2" s="5"/>
      <c r="WOU2" s="5"/>
      <c r="WOV2" s="5"/>
      <c r="WOW2" s="5"/>
      <c r="WOX2" s="5"/>
      <c r="WOY2" s="5"/>
      <c r="WOZ2" s="5"/>
      <c r="WPA2" s="5"/>
      <c r="WPB2" s="5"/>
      <c r="WPC2" s="5"/>
      <c r="WPD2" s="5"/>
      <c r="WPE2" s="5"/>
      <c r="WPF2" s="5"/>
      <c r="WPG2" s="5"/>
      <c r="WPH2" s="5"/>
      <c r="WPI2" s="5"/>
      <c r="WPJ2" s="5"/>
      <c r="WPK2" s="5"/>
      <c r="WPL2" s="5"/>
      <c r="WPM2" s="5"/>
      <c r="WPN2" s="5"/>
      <c r="WPO2" s="5"/>
      <c r="WPP2" s="5"/>
      <c r="WPQ2" s="5"/>
      <c r="WPR2" s="5"/>
      <c r="WPS2" s="5"/>
      <c r="WPT2" s="5"/>
      <c r="WPU2" s="5"/>
      <c r="WPV2" s="5"/>
      <c r="WPW2" s="5"/>
      <c r="WPX2" s="5"/>
      <c r="WPY2" s="5"/>
      <c r="WPZ2" s="5"/>
      <c r="WQA2" s="5"/>
      <c r="WQB2" s="5"/>
      <c r="WQC2" s="5"/>
      <c r="WQD2" s="5"/>
      <c r="WQE2" s="5"/>
      <c r="WQF2" s="5"/>
      <c r="WQG2" s="5"/>
      <c r="WQH2" s="5"/>
      <c r="WQI2" s="5"/>
      <c r="WQJ2" s="5"/>
      <c r="WQK2" s="5"/>
      <c r="WQL2" s="5"/>
      <c r="WQM2" s="5"/>
      <c r="WQN2" s="5"/>
      <c r="WQO2" s="5"/>
      <c r="WQP2" s="5"/>
      <c r="WQQ2" s="5"/>
      <c r="WQR2" s="5"/>
      <c r="WQS2" s="5"/>
      <c r="WQT2" s="5"/>
      <c r="WQU2" s="5"/>
      <c r="WQV2" s="5"/>
      <c r="WQW2" s="5"/>
      <c r="WQX2" s="5"/>
      <c r="WQY2" s="5"/>
      <c r="WQZ2" s="5"/>
      <c r="WRA2" s="5"/>
      <c r="WRB2" s="5"/>
      <c r="WRC2" s="5"/>
      <c r="WRD2" s="5"/>
      <c r="WRE2" s="5"/>
      <c r="WRF2" s="5"/>
      <c r="WRG2" s="5"/>
      <c r="WRH2" s="5"/>
      <c r="WRI2" s="5"/>
      <c r="WRJ2" s="5"/>
      <c r="WRK2" s="5"/>
      <c r="WRL2" s="5"/>
      <c r="WRM2" s="5"/>
      <c r="WRN2" s="5"/>
      <c r="WRO2" s="5"/>
      <c r="WRP2" s="5"/>
      <c r="WRQ2" s="5"/>
      <c r="WRR2" s="5"/>
      <c r="WRS2" s="5"/>
      <c r="WRT2" s="5"/>
      <c r="WRU2" s="5"/>
      <c r="WRV2" s="5"/>
      <c r="WRW2" s="5"/>
      <c r="WRX2" s="5"/>
      <c r="WRY2" s="5"/>
      <c r="WRZ2" s="5"/>
      <c r="WSA2" s="5"/>
      <c r="WSB2" s="5"/>
      <c r="WSC2" s="5"/>
      <c r="WSD2" s="5"/>
      <c r="WSE2" s="5"/>
      <c r="WSF2" s="5"/>
      <c r="WSG2" s="5"/>
      <c r="WSH2" s="5"/>
      <c r="WSI2" s="5"/>
      <c r="WSJ2" s="5"/>
      <c r="WSK2" s="5"/>
      <c r="WSL2" s="5"/>
      <c r="WSM2" s="5"/>
      <c r="WSN2" s="5"/>
      <c r="WSO2" s="5"/>
      <c r="WSP2" s="5"/>
      <c r="WSQ2" s="5"/>
      <c r="WSR2" s="5"/>
      <c r="WSS2" s="5"/>
      <c r="WST2" s="5"/>
      <c r="WSU2" s="5"/>
      <c r="WSV2" s="5"/>
      <c r="WSW2" s="5"/>
      <c r="WSX2" s="5"/>
      <c r="WSY2" s="5"/>
      <c r="WSZ2" s="5"/>
      <c r="WTA2" s="5"/>
      <c r="WTB2" s="5"/>
      <c r="WTC2" s="5"/>
      <c r="WTD2" s="5"/>
      <c r="WTE2" s="5"/>
      <c r="WTF2" s="5"/>
      <c r="WTG2" s="5"/>
      <c r="WTH2" s="5"/>
      <c r="WTI2" s="5"/>
      <c r="WTJ2" s="5"/>
      <c r="WTK2" s="5"/>
      <c r="WTL2" s="5"/>
      <c r="WTM2" s="5"/>
      <c r="WTN2" s="5"/>
      <c r="WTO2" s="5"/>
      <c r="WTP2" s="5"/>
      <c r="WTQ2" s="5"/>
      <c r="WTR2" s="5"/>
      <c r="WTS2" s="5"/>
      <c r="WTT2" s="5"/>
      <c r="WTU2" s="5"/>
      <c r="WTV2" s="5"/>
      <c r="WTW2" s="5"/>
      <c r="WTX2" s="5"/>
      <c r="WTY2" s="5"/>
      <c r="WTZ2" s="5"/>
      <c r="WUA2" s="5"/>
      <c r="WUB2" s="5"/>
      <c r="WUC2" s="5"/>
      <c r="WUD2" s="5"/>
      <c r="WUE2" s="5"/>
      <c r="WUF2" s="5"/>
      <c r="WUG2" s="5"/>
      <c r="WUH2" s="5"/>
      <c r="WUI2" s="5"/>
      <c r="WUJ2" s="5"/>
      <c r="WUK2" s="5"/>
      <c r="WUL2" s="5"/>
      <c r="WUM2" s="5"/>
      <c r="WUN2" s="5"/>
      <c r="WUO2" s="5"/>
      <c r="WUP2" s="5"/>
      <c r="WUQ2" s="5"/>
      <c r="WUR2" s="5"/>
      <c r="WUS2" s="5"/>
      <c r="WUT2" s="5"/>
      <c r="WUU2" s="5"/>
      <c r="WUV2" s="5"/>
      <c r="WUW2" s="5"/>
      <c r="WUX2" s="5"/>
      <c r="WUY2" s="5"/>
      <c r="WUZ2" s="5"/>
      <c r="WVA2" s="5"/>
      <c r="WVB2" s="5"/>
      <c r="WVC2" s="5"/>
      <c r="WVD2" s="5"/>
      <c r="WVE2" s="5"/>
      <c r="WVF2" s="5"/>
      <c r="WVG2" s="5"/>
      <c r="WVH2" s="5"/>
      <c r="WVI2" s="5"/>
      <c r="WVJ2" s="5"/>
      <c r="WVK2" s="5"/>
      <c r="WVL2" s="5"/>
      <c r="WVM2" s="5"/>
      <c r="WVN2" s="5"/>
      <c r="WVO2" s="5"/>
      <c r="WVP2" s="5"/>
      <c r="WVQ2" s="5"/>
      <c r="WVR2" s="5"/>
      <c r="WVS2" s="5"/>
      <c r="WVT2" s="5"/>
      <c r="WVU2" s="5"/>
      <c r="WVV2" s="5"/>
      <c r="WVW2" s="5"/>
      <c r="WVX2" s="5"/>
      <c r="WVY2" s="5"/>
      <c r="WVZ2" s="5"/>
      <c r="WWA2" s="5"/>
      <c r="WWB2" s="5"/>
      <c r="WWC2" s="5"/>
      <c r="WWD2" s="5"/>
      <c r="WWE2" s="5"/>
      <c r="WWF2" s="5"/>
      <c r="WWG2" s="5"/>
      <c r="WWH2" s="5"/>
      <c r="WWI2" s="5"/>
      <c r="WWJ2" s="5"/>
      <c r="WWK2" s="5"/>
      <c r="WWL2" s="5"/>
      <c r="WWM2" s="5"/>
      <c r="WWN2" s="5"/>
      <c r="WWO2" s="5"/>
      <c r="WWP2" s="5"/>
      <c r="WWQ2" s="5"/>
      <c r="WWR2" s="5"/>
      <c r="WWS2" s="5"/>
      <c r="WWT2" s="5"/>
      <c r="WWU2" s="5"/>
      <c r="WWV2" s="5"/>
      <c r="WWW2" s="5"/>
      <c r="WWX2" s="5"/>
      <c r="WWY2" s="5"/>
      <c r="WWZ2" s="5"/>
      <c r="WXA2" s="5"/>
      <c r="WXB2" s="5"/>
      <c r="WXC2" s="5"/>
      <c r="WXD2" s="5"/>
      <c r="WXE2" s="5"/>
      <c r="WXF2" s="5"/>
      <c r="WXG2" s="5"/>
      <c r="WXH2" s="5"/>
      <c r="WXI2" s="5"/>
      <c r="WXJ2" s="5"/>
      <c r="WXK2" s="5"/>
      <c r="WXL2" s="5"/>
      <c r="WXM2" s="5"/>
      <c r="WXN2" s="5"/>
      <c r="WXO2" s="5"/>
      <c r="WXP2" s="5"/>
      <c r="WXQ2" s="5"/>
      <c r="WXR2" s="5"/>
      <c r="WXS2" s="5"/>
      <c r="WXT2" s="5"/>
      <c r="WXU2" s="5"/>
      <c r="WXV2" s="5"/>
      <c r="WXW2" s="5"/>
      <c r="WXX2" s="5"/>
      <c r="WXY2" s="5"/>
      <c r="WXZ2" s="5"/>
      <c r="WYA2" s="5"/>
      <c r="WYB2" s="5"/>
      <c r="WYC2" s="5"/>
      <c r="WYD2" s="5"/>
      <c r="WYE2" s="5"/>
      <c r="WYF2" s="5"/>
      <c r="WYG2" s="5"/>
      <c r="WYH2" s="5"/>
      <c r="WYI2" s="5"/>
      <c r="WYJ2" s="5"/>
      <c r="WYK2" s="5"/>
      <c r="WYL2" s="5"/>
      <c r="WYM2" s="5"/>
      <c r="WYN2" s="5"/>
      <c r="WYO2" s="5"/>
      <c r="WYP2" s="5"/>
      <c r="WYQ2" s="5"/>
      <c r="WYR2" s="5"/>
      <c r="WYS2" s="5"/>
      <c r="WYT2" s="5"/>
      <c r="WYU2" s="5"/>
      <c r="WYV2" s="5"/>
      <c r="WYW2" s="5"/>
      <c r="WYX2" s="5"/>
      <c r="WYY2" s="5"/>
      <c r="WYZ2" s="5"/>
      <c r="WZA2" s="5"/>
      <c r="WZB2" s="5"/>
      <c r="WZC2" s="5"/>
      <c r="WZD2" s="5"/>
      <c r="WZE2" s="5"/>
      <c r="WZF2" s="5"/>
      <c r="WZG2" s="5"/>
      <c r="WZH2" s="5"/>
      <c r="WZI2" s="5"/>
      <c r="WZJ2" s="5"/>
      <c r="WZK2" s="5"/>
      <c r="WZL2" s="5"/>
      <c r="WZM2" s="5"/>
      <c r="WZN2" s="5"/>
      <c r="WZO2" s="5"/>
      <c r="WZP2" s="5"/>
      <c r="WZQ2" s="5"/>
      <c r="WZR2" s="5"/>
      <c r="WZS2" s="5"/>
      <c r="WZT2" s="5"/>
      <c r="WZU2" s="5"/>
      <c r="WZV2" s="5"/>
      <c r="WZW2" s="5"/>
      <c r="WZX2" s="5"/>
      <c r="WZY2" s="5"/>
      <c r="WZZ2" s="5"/>
      <c r="XAA2" s="5"/>
      <c r="XAB2" s="5"/>
      <c r="XAC2" s="5"/>
      <c r="XAD2" s="5"/>
      <c r="XAE2" s="5"/>
      <c r="XAF2" s="5"/>
      <c r="XAG2" s="5"/>
      <c r="XAH2" s="5"/>
      <c r="XAI2" s="5"/>
      <c r="XAJ2" s="5"/>
      <c r="XAK2" s="5"/>
      <c r="XAL2" s="5"/>
      <c r="XAM2" s="5"/>
      <c r="XAN2" s="5"/>
      <c r="XAO2" s="5"/>
      <c r="XAP2" s="5"/>
      <c r="XAQ2" s="5"/>
      <c r="XAR2" s="5"/>
      <c r="XAS2" s="5"/>
      <c r="XAT2" s="5"/>
      <c r="XAU2" s="5"/>
      <c r="XAV2" s="5"/>
      <c r="XAW2" s="5"/>
      <c r="XAX2" s="5"/>
      <c r="XAY2" s="5"/>
      <c r="XAZ2" s="5"/>
      <c r="XBA2" s="5"/>
      <c r="XBB2" s="5"/>
      <c r="XBC2" s="5"/>
      <c r="XBD2" s="5"/>
      <c r="XBE2" s="5"/>
      <c r="XBF2" s="5"/>
      <c r="XBG2" s="5"/>
      <c r="XBH2" s="5"/>
      <c r="XBI2" s="5"/>
      <c r="XBJ2" s="5"/>
      <c r="XBK2" s="5"/>
      <c r="XBL2" s="5"/>
      <c r="XBM2" s="5"/>
      <c r="XBN2" s="5"/>
      <c r="XBO2" s="5"/>
      <c r="XBP2" s="5"/>
      <c r="XBQ2" s="5"/>
      <c r="XBR2" s="5"/>
      <c r="XBS2" s="5"/>
      <c r="XBT2" s="5"/>
      <c r="XBU2" s="5"/>
      <c r="XBV2" s="5"/>
      <c r="XBW2" s="5"/>
      <c r="XBX2" s="5"/>
      <c r="XBY2" s="5"/>
      <c r="XBZ2" s="5"/>
      <c r="XCA2" s="5"/>
      <c r="XCB2" s="5"/>
      <c r="XCC2" s="5"/>
      <c r="XCD2" s="5"/>
      <c r="XCE2" s="5"/>
      <c r="XCF2" s="5"/>
      <c r="XCG2" s="5"/>
      <c r="XCH2" s="5"/>
      <c r="XCI2" s="5"/>
      <c r="XCJ2" s="5"/>
      <c r="XCK2" s="5"/>
      <c r="XCL2" s="5"/>
      <c r="XCM2" s="5"/>
      <c r="XCN2" s="5"/>
      <c r="XCO2" s="5"/>
      <c r="XCP2" s="5"/>
      <c r="XCQ2" s="5"/>
      <c r="XCR2" s="5"/>
      <c r="XCS2" s="5"/>
      <c r="XCT2" s="5"/>
      <c r="XCU2" s="5"/>
      <c r="XCV2" s="5"/>
      <c r="XCW2" s="5"/>
      <c r="XCX2" s="5"/>
      <c r="XCY2" s="5"/>
      <c r="XCZ2" s="5"/>
      <c r="XDA2" s="5"/>
      <c r="XDB2" s="5"/>
      <c r="XDC2" s="5"/>
      <c r="XDD2" s="5"/>
      <c r="XDE2" s="5"/>
      <c r="XDF2" s="5"/>
      <c r="XDG2" s="5"/>
      <c r="XDH2" s="5"/>
      <c r="XDI2" s="5"/>
      <c r="XDJ2" s="5"/>
      <c r="XDK2" s="5"/>
      <c r="XDL2" s="5"/>
      <c r="XDM2" s="5"/>
      <c r="XDN2" s="5"/>
      <c r="XDO2" s="5"/>
      <c r="XDP2" s="5"/>
      <c r="XDQ2" s="5"/>
      <c r="XDR2" s="5"/>
      <c r="XDS2" s="5"/>
      <c r="XDT2" s="5"/>
      <c r="XDU2" s="5"/>
      <c r="XDV2" s="5"/>
      <c r="XDW2" s="5"/>
      <c r="XDX2" s="5"/>
      <c r="XDY2" s="5"/>
      <c r="XDZ2" s="5"/>
      <c r="XEA2" s="5"/>
      <c r="XEB2" s="5"/>
      <c r="XEC2" s="5"/>
      <c r="XED2" s="5"/>
      <c r="XEE2" s="5"/>
      <c r="XEF2" s="5"/>
      <c r="XEG2" s="5"/>
      <c r="XEH2" s="5"/>
      <c r="XEI2" s="5"/>
      <c r="XEJ2" s="5"/>
      <c r="XEK2" s="5"/>
      <c r="XEL2" s="5"/>
      <c r="XEM2" s="5"/>
      <c r="XEN2" s="5"/>
      <c r="XEO2" s="5"/>
      <c r="XEP2" s="5"/>
      <c r="XEQ2" s="5"/>
      <c r="XER2" s="5"/>
      <c r="XES2" s="5"/>
      <c r="XET2" s="5"/>
      <c r="XEU2" s="5"/>
      <c r="XEV2" s="5"/>
      <c r="XEW2" s="5"/>
      <c r="XEX2" s="5"/>
      <c r="XEY2" s="5"/>
    </row>
    <row r="3" customFormat="1" ht="24" customHeight="1" spans="1:16379">
      <c r="A3" s="290"/>
      <c r="B3" s="290"/>
      <c r="C3" s="290"/>
      <c r="D3" s="290"/>
      <c r="E3" s="290"/>
      <c r="F3" s="290"/>
      <c r="G3" s="290"/>
      <c r="H3" s="290"/>
      <c r="I3" s="290"/>
      <c r="J3" s="290"/>
      <c r="K3" s="290"/>
      <c r="L3" s="290"/>
      <c r="M3" s="302" t="s">
        <v>3545</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AMA3" s="5"/>
      <c r="AMB3" s="5"/>
      <c r="AMC3" s="5"/>
      <c r="AMD3" s="5"/>
      <c r="AME3" s="5"/>
      <c r="AMF3" s="5"/>
      <c r="AMG3" s="5"/>
      <c r="AMH3" s="5"/>
      <c r="AMI3" s="5"/>
      <c r="AMJ3" s="5"/>
      <c r="AMK3" s="5"/>
      <c r="AML3" s="5"/>
      <c r="AMM3" s="5"/>
      <c r="AMN3" s="5"/>
      <c r="AMO3" s="5"/>
      <c r="AMP3" s="5"/>
      <c r="AMQ3" s="5"/>
      <c r="AMR3" s="5"/>
      <c r="AMS3" s="5"/>
      <c r="AMT3" s="5"/>
      <c r="AMU3" s="5"/>
      <c r="AMV3" s="5"/>
      <c r="AMW3" s="5"/>
      <c r="AMX3" s="5"/>
      <c r="AMY3" s="5"/>
      <c r="AMZ3" s="5"/>
      <c r="ANA3" s="5"/>
      <c r="ANB3" s="5"/>
      <c r="ANC3" s="5"/>
      <c r="AND3" s="5"/>
      <c r="ANE3" s="5"/>
      <c r="ANF3" s="5"/>
      <c r="ANG3" s="5"/>
      <c r="ANH3" s="5"/>
      <c r="ANI3" s="5"/>
      <c r="ANJ3" s="5"/>
      <c r="ANK3" s="5"/>
      <c r="ANL3" s="5"/>
      <c r="ANM3" s="5"/>
      <c r="ANN3" s="5"/>
      <c r="ANO3" s="5"/>
      <c r="ANP3" s="5"/>
      <c r="ANQ3" s="5"/>
      <c r="ANR3" s="5"/>
      <c r="ANS3" s="5"/>
      <c r="ANT3" s="5"/>
      <c r="ANU3" s="5"/>
      <c r="ANV3" s="5"/>
      <c r="ANW3" s="5"/>
      <c r="ANX3" s="5"/>
      <c r="ANY3" s="5"/>
      <c r="ANZ3" s="5"/>
      <c r="AOA3" s="5"/>
      <c r="AOB3" s="5"/>
      <c r="AOC3" s="5"/>
      <c r="AOD3" s="5"/>
      <c r="AOE3" s="5"/>
      <c r="AOF3" s="5"/>
      <c r="AOG3" s="5"/>
      <c r="AOH3" s="5"/>
      <c r="AOI3" s="5"/>
      <c r="AOJ3" s="5"/>
      <c r="AOK3" s="5"/>
      <c r="AOL3" s="5"/>
      <c r="AOM3" s="5"/>
      <c r="AON3" s="5"/>
      <c r="AOO3" s="5"/>
      <c r="AOP3" s="5"/>
      <c r="AOQ3" s="5"/>
      <c r="AOR3" s="5"/>
      <c r="AOS3" s="5"/>
      <c r="AOT3" s="5"/>
      <c r="AOU3" s="5"/>
      <c r="AOV3" s="5"/>
      <c r="AOW3" s="5"/>
      <c r="AOX3" s="5"/>
      <c r="AOY3" s="5"/>
      <c r="AOZ3" s="5"/>
      <c r="APA3" s="5"/>
      <c r="APB3" s="5"/>
      <c r="APC3" s="5"/>
      <c r="APD3" s="5"/>
      <c r="APE3" s="5"/>
      <c r="APF3" s="5"/>
      <c r="APG3" s="5"/>
      <c r="APH3" s="5"/>
      <c r="API3" s="5"/>
      <c r="APJ3" s="5"/>
      <c r="APK3" s="5"/>
      <c r="APL3" s="5"/>
      <c r="APM3" s="5"/>
      <c r="APN3" s="5"/>
      <c r="APO3" s="5"/>
      <c r="APP3" s="5"/>
      <c r="APQ3" s="5"/>
      <c r="APR3" s="5"/>
      <c r="APS3" s="5"/>
      <c r="APT3" s="5"/>
      <c r="APU3" s="5"/>
      <c r="APV3" s="5"/>
      <c r="APW3" s="5"/>
      <c r="APX3" s="5"/>
      <c r="APY3" s="5"/>
      <c r="APZ3" s="5"/>
      <c r="AQA3" s="5"/>
      <c r="AQB3" s="5"/>
      <c r="AQC3" s="5"/>
      <c r="AQD3" s="5"/>
      <c r="AQE3" s="5"/>
      <c r="AQF3" s="5"/>
      <c r="AQG3" s="5"/>
      <c r="AQH3" s="5"/>
      <c r="AQI3" s="5"/>
      <c r="AQJ3" s="5"/>
      <c r="AQK3" s="5"/>
      <c r="AQL3" s="5"/>
      <c r="AQM3" s="5"/>
      <c r="AQN3" s="5"/>
      <c r="AQO3" s="5"/>
      <c r="AQP3" s="5"/>
      <c r="AQQ3" s="5"/>
      <c r="AQR3" s="5"/>
      <c r="AQS3" s="5"/>
      <c r="AQT3" s="5"/>
      <c r="AQU3" s="5"/>
      <c r="AQV3" s="5"/>
      <c r="AQW3" s="5"/>
      <c r="AQX3" s="5"/>
      <c r="AQY3" s="5"/>
      <c r="AQZ3" s="5"/>
      <c r="ARA3" s="5"/>
      <c r="ARB3" s="5"/>
      <c r="ARC3" s="5"/>
      <c r="ARD3" s="5"/>
      <c r="ARE3" s="5"/>
      <c r="ARF3" s="5"/>
      <c r="ARG3" s="5"/>
      <c r="ARH3" s="5"/>
      <c r="ARI3" s="5"/>
      <c r="ARJ3" s="5"/>
      <c r="ARK3" s="5"/>
      <c r="ARL3" s="5"/>
      <c r="ARM3" s="5"/>
      <c r="ARN3" s="5"/>
      <c r="ARO3" s="5"/>
      <c r="ARP3" s="5"/>
      <c r="ARQ3" s="5"/>
      <c r="ARR3" s="5"/>
      <c r="ARS3" s="5"/>
      <c r="ART3" s="5"/>
      <c r="ARU3" s="5"/>
      <c r="ARV3" s="5"/>
      <c r="ARW3" s="5"/>
      <c r="ARX3" s="5"/>
      <c r="ARY3" s="5"/>
      <c r="ARZ3" s="5"/>
      <c r="ASA3" s="5"/>
      <c r="ASB3" s="5"/>
      <c r="ASC3" s="5"/>
      <c r="ASD3" s="5"/>
      <c r="ASE3" s="5"/>
      <c r="ASF3" s="5"/>
      <c r="ASG3" s="5"/>
      <c r="ASH3" s="5"/>
      <c r="ASI3" s="5"/>
      <c r="ASJ3" s="5"/>
      <c r="ASK3" s="5"/>
      <c r="ASL3" s="5"/>
      <c r="ASM3" s="5"/>
      <c r="ASN3" s="5"/>
      <c r="ASO3" s="5"/>
      <c r="ASP3" s="5"/>
      <c r="ASQ3" s="5"/>
      <c r="ASR3" s="5"/>
      <c r="ASS3" s="5"/>
      <c r="AST3" s="5"/>
      <c r="ASU3" s="5"/>
      <c r="ASV3" s="5"/>
      <c r="ASW3" s="5"/>
      <c r="ASX3" s="5"/>
      <c r="ASY3" s="5"/>
      <c r="ASZ3" s="5"/>
      <c r="ATA3" s="5"/>
      <c r="ATB3" s="5"/>
      <c r="ATC3" s="5"/>
      <c r="ATD3" s="5"/>
      <c r="ATE3" s="5"/>
      <c r="ATF3" s="5"/>
      <c r="ATG3" s="5"/>
      <c r="ATH3" s="5"/>
      <c r="ATI3" s="5"/>
      <c r="ATJ3" s="5"/>
      <c r="ATK3" s="5"/>
      <c r="ATL3" s="5"/>
      <c r="ATM3" s="5"/>
      <c r="ATN3" s="5"/>
      <c r="ATO3" s="5"/>
      <c r="ATP3" s="5"/>
      <c r="ATQ3" s="5"/>
      <c r="ATR3" s="5"/>
      <c r="ATS3" s="5"/>
      <c r="ATT3" s="5"/>
      <c r="ATU3" s="5"/>
      <c r="ATV3" s="5"/>
      <c r="ATW3" s="5"/>
      <c r="ATX3" s="5"/>
      <c r="ATY3" s="5"/>
      <c r="ATZ3" s="5"/>
      <c r="AUA3" s="5"/>
      <c r="AUB3" s="5"/>
      <c r="AUC3" s="5"/>
      <c r="AUD3" s="5"/>
      <c r="AUE3" s="5"/>
      <c r="AUF3" s="5"/>
      <c r="AUG3" s="5"/>
      <c r="AUH3" s="5"/>
      <c r="AUI3" s="5"/>
      <c r="AUJ3" s="5"/>
      <c r="AUK3" s="5"/>
      <c r="AUL3" s="5"/>
      <c r="AUM3" s="5"/>
      <c r="AUN3" s="5"/>
      <c r="AUO3" s="5"/>
      <c r="AUP3" s="5"/>
      <c r="AUQ3" s="5"/>
      <c r="AUR3" s="5"/>
      <c r="AUS3" s="5"/>
      <c r="AUT3" s="5"/>
      <c r="AUU3" s="5"/>
      <c r="AUV3" s="5"/>
      <c r="AUW3" s="5"/>
      <c r="AUX3" s="5"/>
      <c r="AUY3" s="5"/>
      <c r="AUZ3" s="5"/>
      <c r="AVA3" s="5"/>
      <c r="AVB3" s="5"/>
      <c r="AVC3" s="5"/>
      <c r="AVD3" s="5"/>
      <c r="AVE3" s="5"/>
      <c r="AVF3" s="5"/>
      <c r="AVG3" s="5"/>
      <c r="AVH3" s="5"/>
      <c r="AVI3" s="5"/>
      <c r="AVJ3" s="5"/>
      <c r="AVK3" s="5"/>
      <c r="AVL3" s="5"/>
      <c r="AVM3" s="5"/>
      <c r="AVN3" s="5"/>
      <c r="AVO3" s="5"/>
      <c r="AVP3" s="5"/>
      <c r="AVQ3" s="5"/>
      <c r="AVR3" s="5"/>
      <c r="AVS3" s="5"/>
      <c r="AVT3" s="5"/>
      <c r="AVU3" s="5"/>
      <c r="AVV3" s="5"/>
      <c r="AVW3" s="5"/>
      <c r="AVX3" s="5"/>
      <c r="AVY3" s="5"/>
      <c r="AVZ3" s="5"/>
      <c r="AWA3" s="5"/>
      <c r="AWB3" s="5"/>
      <c r="AWC3" s="5"/>
      <c r="AWD3" s="5"/>
      <c r="AWE3" s="5"/>
      <c r="AWF3" s="5"/>
      <c r="AWG3" s="5"/>
      <c r="AWH3" s="5"/>
      <c r="AWI3" s="5"/>
      <c r="AWJ3" s="5"/>
      <c r="AWK3" s="5"/>
      <c r="AWL3" s="5"/>
      <c r="AWM3" s="5"/>
      <c r="AWN3" s="5"/>
      <c r="AWO3" s="5"/>
      <c r="AWP3" s="5"/>
      <c r="AWQ3" s="5"/>
      <c r="AWR3" s="5"/>
      <c r="AWS3" s="5"/>
      <c r="AWT3" s="5"/>
      <c r="AWU3" s="5"/>
      <c r="AWV3" s="5"/>
      <c r="AWW3" s="5"/>
      <c r="AWX3" s="5"/>
      <c r="AWY3" s="5"/>
      <c r="AWZ3" s="5"/>
      <c r="AXA3" s="5"/>
      <c r="AXB3" s="5"/>
      <c r="AXC3" s="5"/>
      <c r="AXD3" s="5"/>
      <c r="AXE3" s="5"/>
      <c r="AXF3" s="5"/>
      <c r="AXG3" s="5"/>
      <c r="AXH3" s="5"/>
      <c r="AXI3" s="5"/>
      <c r="AXJ3" s="5"/>
      <c r="AXK3" s="5"/>
      <c r="AXL3" s="5"/>
      <c r="AXM3" s="5"/>
      <c r="AXN3" s="5"/>
      <c r="AXO3" s="5"/>
      <c r="AXP3" s="5"/>
      <c r="AXQ3" s="5"/>
      <c r="AXR3" s="5"/>
      <c r="AXS3" s="5"/>
      <c r="AXT3" s="5"/>
      <c r="AXU3" s="5"/>
      <c r="AXV3" s="5"/>
      <c r="AXW3" s="5"/>
      <c r="AXX3" s="5"/>
      <c r="AXY3" s="5"/>
      <c r="AXZ3" s="5"/>
      <c r="AYA3" s="5"/>
      <c r="AYB3" s="5"/>
      <c r="AYC3" s="5"/>
      <c r="AYD3" s="5"/>
      <c r="AYE3" s="5"/>
      <c r="AYF3" s="5"/>
      <c r="AYG3" s="5"/>
      <c r="AYH3" s="5"/>
      <c r="AYI3" s="5"/>
      <c r="AYJ3" s="5"/>
      <c r="AYK3" s="5"/>
      <c r="AYL3" s="5"/>
      <c r="AYM3" s="5"/>
      <c r="AYN3" s="5"/>
      <c r="AYO3" s="5"/>
      <c r="AYP3" s="5"/>
      <c r="AYQ3" s="5"/>
      <c r="AYR3" s="5"/>
      <c r="AYS3" s="5"/>
      <c r="AYT3" s="5"/>
      <c r="AYU3" s="5"/>
      <c r="AYV3" s="5"/>
      <c r="AYW3" s="5"/>
      <c r="AYX3" s="5"/>
      <c r="AYY3" s="5"/>
      <c r="AYZ3" s="5"/>
      <c r="AZA3" s="5"/>
      <c r="AZB3" s="5"/>
      <c r="AZC3" s="5"/>
      <c r="AZD3" s="5"/>
      <c r="AZE3" s="5"/>
      <c r="AZF3" s="5"/>
      <c r="AZG3" s="5"/>
      <c r="AZH3" s="5"/>
      <c r="AZI3" s="5"/>
      <c r="AZJ3" s="5"/>
      <c r="AZK3" s="5"/>
      <c r="AZL3" s="5"/>
      <c r="AZM3" s="5"/>
      <c r="AZN3" s="5"/>
      <c r="AZO3" s="5"/>
      <c r="AZP3" s="5"/>
      <c r="AZQ3" s="5"/>
      <c r="AZR3" s="5"/>
      <c r="AZS3" s="5"/>
      <c r="AZT3" s="5"/>
      <c r="AZU3" s="5"/>
      <c r="AZV3" s="5"/>
      <c r="AZW3" s="5"/>
      <c r="AZX3" s="5"/>
      <c r="AZY3" s="5"/>
      <c r="AZZ3" s="5"/>
      <c r="BAA3" s="5"/>
      <c r="BAB3" s="5"/>
      <c r="BAC3" s="5"/>
      <c r="BAD3" s="5"/>
      <c r="BAE3" s="5"/>
      <c r="BAF3" s="5"/>
      <c r="BAG3" s="5"/>
      <c r="BAH3" s="5"/>
      <c r="BAI3" s="5"/>
      <c r="BAJ3" s="5"/>
      <c r="BAK3" s="5"/>
      <c r="BAL3" s="5"/>
      <c r="BAM3" s="5"/>
      <c r="BAN3" s="5"/>
      <c r="BAO3" s="5"/>
      <c r="BAP3" s="5"/>
      <c r="BAQ3" s="5"/>
      <c r="BAR3" s="5"/>
      <c r="BAS3" s="5"/>
      <c r="BAT3" s="5"/>
      <c r="BAU3" s="5"/>
      <c r="BAV3" s="5"/>
      <c r="BAW3" s="5"/>
      <c r="BAX3" s="5"/>
      <c r="BAY3" s="5"/>
      <c r="BAZ3" s="5"/>
      <c r="BBA3" s="5"/>
      <c r="BBB3" s="5"/>
      <c r="BBC3" s="5"/>
      <c r="BBD3" s="5"/>
      <c r="BBE3" s="5"/>
      <c r="BBF3" s="5"/>
      <c r="BBG3" s="5"/>
      <c r="BBH3" s="5"/>
      <c r="BBI3" s="5"/>
      <c r="BBJ3" s="5"/>
      <c r="BBK3" s="5"/>
      <c r="BBL3" s="5"/>
      <c r="BBM3" s="5"/>
      <c r="BBN3" s="5"/>
      <c r="BBO3" s="5"/>
      <c r="BBP3" s="5"/>
      <c r="BBQ3" s="5"/>
      <c r="BBR3" s="5"/>
      <c r="BBS3" s="5"/>
      <c r="BBT3" s="5"/>
      <c r="BBU3" s="5"/>
      <c r="BBV3" s="5"/>
      <c r="BBW3" s="5"/>
      <c r="BBX3" s="5"/>
      <c r="BBY3" s="5"/>
      <c r="BBZ3" s="5"/>
      <c r="BCA3" s="5"/>
      <c r="BCB3" s="5"/>
      <c r="BCC3" s="5"/>
      <c r="BCD3" s="5"/>
      <c r="BCE3" s="5"/>
      <c r="BCF3" s="5"/>
      <c r="BCG3" s="5"/>
      <c r="BCH3" s="5"/>
      <c r="BCI3" s="5"/>
      <c r="BCJ3" s="5"/>
      <c r="BCK3" s="5"/>
      <c r="BCL3" s="5"/>
      <c r="BCM3" s="5"/>
      <c r="BCN3" s="5"/>
      <c r="BCO3" s="5"/>
      <c r="BCP3" s="5"/>
      <c r="BCQ3" s="5"/>
      <c r="BCR3" s="5"/>
      <c r="BCS3" s="5"/>
      <c r="BCT3" s="5"/>
      <c r="BCU3" s="5"/>
      <c r="BCV3" s="5"/>
      <c r="BCW3" s="5"/>
      <c r="BCX3" s="5"/>
      <c r="BCY3" s="5"/>
      <c r="BCZ3" s="5"/>
      <c r="BDA3" s="5"/>
      <c r="BDB3" s="5"/>
      <c r="BDC3" s="5"/>
      <c r="BDD3" s="5"/>
      <c r="BDE3" s="5"/>
      <c r="BDF3" s="5"/>
      <c r="BDG3" s="5"/>
      <c r="BDH3" s="5"/>
      <c r="BDI3" s="5"/>
      <c r="BDJ3" s="5"/>
      <c r="BDK3" s="5"/>
      <c r="BDL3" s="5"/>
      <c r="BDM3" s="5"/>
      <c r="BDN3" s="5"/>
      <c r="BDO3" s="5"/>
      <c r="BDP3" s="5"/>
      <c r="BDQ3" s="5"/>
      <c r="BDR3" s="5"/>
      <c r="BDS3" s="5"/>
      <c r="BDT3" s="5"/>
      <c r="BDU3" s="5"/>
      <c r="BDV3" s="5"/>
      <c r="BDW3" s="5"/>
      <c r="BDX3" s="5"/>
      <c r="BDY3" s="5"/>
      <c r="BDZ3" s="5"/>
      <c r="BEA3" s="5"/>
      <c r="BEB3" s="5"/>
      <c r="BEC3" s="5"/>
      <c r="BED3" s="5"/>
      <c r="BEE3" s="5"/>
      <c r="BEF3" s="5"/>
      <c r="BEG3" s="5"/>
      <c r="BEH3" s="5"/>
      <c r="BEI3" s="5"/>
      <c r="BEJ3" s="5"/>
      <c r="BEK3" s="5"/>
      <c r="BEL3" s="5"/>
      <c r="BEM3" s="5"/>
      <c r="BEN3" s="5"/>
      <c r="BEO3" s="5"/>
      <c r="BEP3" s="5"/>
      <c r="BEQ3" s="5"/>
      <c r="BER3" s="5"/>
      <c r="BES3" s="5"/>
      <c r="BET3" s="5"/>
      <c r="BEU3" s="5"/>
      <c r="BEV3" s="5"/>
      <c r="BEW3" s="5"/>
      <c r="BEX3" s="5"/>
      <c r="BEY3" s="5"/>
      <c r="BEZ3" s="5"/>
      <c r="BFA3" s="5"/>
      <c r="BFB3" s="5"/>
      <c r="BFC3" s="5"/>
      <c r="BFD3" s="5"/>
      <c r="BFE3" s="5"/>
      <c r="BFF3" s="5"/>
      <c r="BFG3" s="5"/>
      <c r="BFH3" s="5"/>
      <c r="BFI3" s="5"/>
      <c r="BFJ3" s="5"/>
      <c r="BFK3" s="5"/>
      <c r="BFL3" s="5"/>
      <c r="BFM3" s="5"/>
      <c r="BFN3" s="5"/>
      <c r="BFO3" s="5"/>
      <c r="BFP3" s="5"/>
      <c r="BFQ3" s="5"/>
      <c r="BFR3" s="5"/>
      <c r="BFS3" s="5"/>
      <c r="BFT3" s="5"/>
      <c r="BFU3" s="5"/>
      <c r="BFV3" s="5"/>
      <c r="BFW3" s="5"/>
      <c r="BFX3" s="5"/>
      <c r="BFY3" s="5"/>
      <c r="BFZ3" s="5"/>
      <c r="BGA3" s="5"/>
      <c r="BGB3" s="5"/>
      <c r="BGC3" s="5"/>
      <c r="BGD3" s="5"/>
      <c r="BGE3" s="5"/>
      <c r="BGF3" s="5"/>
      <c r="BGG3" s="5"/>
      <c r="BGH3" s="5"/>
      <c r="BGI3" s="5"/>
      <c r="BGJ3" s="5"/>
      <c r="BGK3" s="5"/>
      <c r="BGL3" s="5"/>
      <c r="BGM3" s="5"/>
      <c r="BGN3" s="5"/>
      <c r="BGO3" s="5"/>
      <c r="BGP3" s="5"/>
      <c r="BGQ3" s="5"/>
      <c r="BGR3" s="5"/>
      <c r="BGS3" s="5"/>
      <c r="BGT3" s="5"/>
      <c r="BGU3" s="5"/>
      <c r="BGV3" s="5"/>
      <c r="BGW3" s="5"/>
      <c r="BGX3" s="5"/>
      <c r="BGY3" s="5"/>
      <c r="BGZ3" s="5"/>
      <c r="BHA3" s="5"/>
      <c r="BHB3" s="5"/>
      <c r="BHC3" s="5"/>
      <c r="BHD3" s="5"/>
      <c r="BHE3" s="5"/>
      <c r="BHF3" s="5"/>
      <c r="BHG3" s="5"/>
      <c r="BHH3" s="5"/>
      <c r="BHI3" s="5"/>
      <c r="BHJ3" s="5"/>
      <c r="BHK3" s="5"/>
      <c r="BHL3" s="5"/>
      <c r="BHM3" s="5"/>
      <c r="BHN3" s="5"/>
      <c r="BHO3" s="5"/>
      <c r="BHP3" s="5"/>
      <c r="BHQ3" s="5"/>
      <c r="BHR3" s="5"/>
      <c r="BHS3" s="5"/>
      <c r="BHT3" s="5"/>
      <c r="BHU3" s="5"/>
      <c r="BHV3" s="5"/>
      <c r="BHW3" s="5"/>
      <c r="BHX3" s="5"/>
      <c r="BHY3" s="5"/>
      <c r="BHZ3" s="5"/>
      <c r="BIA3" s="5"/>
      <c r="BIB3" s="5"/>
      <c r="BIC3" s="5"/>
      <c r="BID3" s="5"/>
      <c r="BIE3" s="5"/>
      <c r="BIF3" s="5"/>
      <c r="BIG3" s="5"/>
      <c r="BIH3" s="5"/>
      <c r="BII3" s="5"/>
      <c r="BIJ3" s="5"/>
      <c r="BIK3" s="5"/>
      <c r="BIL3" s="5"/>
      <c r="BIM3" s="5"/>
      <c r="BIN3" s="5"/>
      <c r="BIO3" s="5"/>
      <c r="BIP3" s="5"/>
      <c r="BIQ3" s="5"/>
      <c r="BIR3" s="5"/>
      <c r="BIS3" s="5"/>
      <c r="BIT3" s="5"/>
      <c r="BIU3" s="5"/>
      <c r="BIV3" s="5"/>
      <c r="BIW3" s="5"/>
      <c r="BIX3" s="5"/>
      <c r="BIY3" s="5"/>
      <c r="BIZ3" s="5"/>
      <c r="BJA3" s="5"/>
      <c r="BJB3" s="5"/>
      <c r="BJC3" s="5"/>
      <c r="BJD3" s="5"/>
      <c r="BJE3" s="5"/>
      <c r="BJF3" s="5"/>
      <c r="BJG3" s="5"/>
      <c r="BJH3" s="5"/>
      <c r="BJI3" s="5"/>
      <c r="BJJ3" s="5"/>
      <c r="BJK3" s="5"/>
      <c r="BJL3" s="5"/>
      <c r="BJM3" s="5"/>
      <c r="BJN3" s="5"/>
      <c r="BJO3" s="5"/>
      <c r="BJP3" s="5"/>
      <c r="BJQ3" s="5"/>
      <c r="BJR3" s="5"/>
      <c r="BJS3" s="5"/>
      <c r="BJT3" s="5"/>
      <c r="BJU3" s="5"/>
      <c r="BJV3" s="5"/>
      <c r="BJW3" s="5"/>
      <c r="BJX3" s="5"/>
      <c r="BJY3" s="5"/>
      <c r="BJZ3" s="5"/>
      <c r="BKA3" s="5"/>
      <c r="BKB3" s="5"/>
      <c r="BKC3" s="5"/>
      <c r="BKD3" s="5"/>
      <c r="BKE3" s="5"/>
      <c r="BKF3" s="5"/>
      <c r="BKG3" s="5"/>
      <c r="BKH3" s="5"/>
      <c r="BKI3" s="5"/>
      <c r="BKJ3" s="5"/>
      <c r="BKK3" s="5"/>
      <c r="BKL3" s="5"/>
      <c r="BKM3" s="5"/>
      <c r="BKN3" s="5"/>
      <c r="BKO3" s="5"/>
      <c r="BKP3" s="5"/>
      <c r="BKQ3" s="5"/>
      <c r="BKR3" s="5"/>
      <c r="BKS3" s="5"/>
      <c r="BKT3" s="5"/>
      <c r="BKU3" s="5"/>
      <c r="BKV3" s="5"/>
      <c r="BKW3" s="5"/>
      <c r="BKX3" s="5"/>
      <c r="BKY3" s="5"/>
      <c r="BKZ3" s="5"/>
      <c r="BLA3" s="5"/>
      <c r="BLB3" s="5"/>
      <c r="BLC3" s="5"/>
      <c r="BLD3" s="5"/>
      <c r="BLE3" s="5"/>
      <c r="BLF3" s="5"/>
      <c r="BLG3" s="5"/>
      <c r="BLH3" s="5"/>
      <c r="BLI3" s="5"/>
      <c r="BLJ3" s="5"/>
      <c r="BLK3" s="5"/>
      <c r="BLL3" s="5"/>
      <c r="BLM3" s="5"/>
      <c r="BLN3" s="5"/>
      <c r="BLO3" s="5"/>
      <c r="BLP3" s="5"/>
      <c r="BLQ3" s="5"/>
      <c r="BLR3" s="5"/>
      <c r="BLS3" s="5"/>
      <c r="BLT3" s="5"/>
      <c r="BLU3" s="5"/>
      <c r="BLV3" s="5"/>
      <c r="BLW3" s="5"/>
      <c r="BLX3" s="5"/>
      <c r="BLY3" s="5"/>
      <c r="BLZ3" s="5"/>
      <c r="BMA3" s="5"/>
      <c r="BMB3" s="5"/>
      <c r="BMC3" s="5"/>
      <c r="BMD3" s="5"/>
      <c r="BME3" s="5"/>
      <c r="BMF3" s="5"/>
      <c r="BMG3" s="5"/>
      <c r="BMH3" s="5"/>
      <c r="BMI3" s="5"/>
      <c r="BMJ3" s="5"/>
      <c r="BMK3" s="5"/>
      <c r="BML3" s="5"/>
      <c r="BMM3" s="5"/>
      <c r="BMN3" s="5"/>
      <c r="BMO3" s="5"/>
      <c r="BMP3" s="5"/>
      <c r="BMQ3" s="5"/>
      <c r="BMR3" s="5"/>
      <c r="BMS3" s="5"/>
      <c r="BMT3" s="5"/>
      <c r="BMU3" s="5"/>
      <c r="BMV3" s="5"/>
      <c r="BMW3" s="5"/>
      <c r="BMX3" s="5"/>
      <c r="BMY3" s="5"/>
      <c r="BMZ3" s="5"/>
      <c r="BNA3" s="5"/>
      <c r="BNB3" s="5"/>
      <c r="BNC3" s="5"/>
      <c r="BND3" s="5"/>
      <c r="BNE3" s="5"/>
      <c r="BNF3" s="5"/>
      <c r="BNG3" s="5"/>
      <c r="BNH3" s="5"/>
      <c r="BNI3" s="5"/>
      <c r="BNJ3" s="5"/>
      <c r="BNK3" s="5"/>
      <c r="BNL3" s="5"/>
      <c r="BNM3" s="5"/>
      <c r="BNN3" s="5"/>
      <c r="BNO3" s="5"/>
      <c r="BNP3" s="5"/>
      <c r="BNQ3" s="5"/>
      <c r="BNR3" s="5"/>
      <c r="BNS3" s="5"/>
      <c r="BNT3" s="5"/>
      <c r="BNU3" s="5"/>
      <c r="BNV3" s="5"/>
      <c r="BNW3" s="5"/>
      <c r="BNX3" s="5"/>
      <c r="BNY3" s="5"/>
      <c r="BNZ3" s="5"/>
      <c r="BOA3" s="5"/>
      <c r="BOB3" s="5"/>
      <c r="BOC3" s="5"/>
      <c r="BOD3" s="5"/>
      <c r="BOE3" s="5"/>
      <c r="BOF3" s="5"/>
      <c r="BOG3" s="5"/>
      <c r="BOH3" s="5"/>
      <c r="BOI3" s="5"/>
      <c r="BOJ3" s="5"/>
      <c r="BOK3" s="5"/>
      <c r="BOL3" s="5"/>
      <c r="BOM3" s="5"/>
      <c r="BON3" s="5"/>
      <c r="BOO3" s="5"/>
      <c r="BOP3" s="5"/>
      <c r="BOQ3" s="5"/>
      <c r="BOR3" s="5"/>
      <c r="BOS3" s="5"/>
      <c r="BOT3" s="5"/>
      <c r="BOU3" s="5"/>
      <c r="BOV3" s="5"/>
      <c r="BOW3" s="5"/>
      <c r="BOX3" s="5"/>
      <c r="BOY3" s="5"/>
      <c r="BOZ3" s="5"/>
      <c r="BPA3" s="5"/>
      <c r="BPB3" s="5"/>
      <c r="BPC3" s="5"/>
      <c r="BPD3" s="5"/>
      <c r="BPE3" s="5"/>
      <c r="BPF3" s="5"/>
      <c r="BPG3" s="5"/>
      <c r="BPH3" s="5"/>
      <c r="BPI3" s="5"/>
      <c r="BPJ3" s="5"/>
      <c r="BPK3" s="5"/>
      <c r="BPL3" s="5"/>
      <c r="BPM3" s="5"/>
      <c r="BPN3" s="5"/>
      <c r="BPO3" s="5"/>
      <c r="BPP3" s="5"/>
      <c r="BPQ3" s="5"/>
      <c r="BPR3" s="5"/>
      <c r="BPS3" s="5"/>
      <c r="BPT3" s="5"/>
      <c r="BPU3" s="5"/>
      <c r="BPV3" s="5"/>
      <c r="BPW3" s="5"/>
      <c r="BPX3" s="5"/>
      <c r="BPY3" s="5"/>
      <c r="BPZ3" s="5"/>
      <c r="BQA3" s="5"/>
      <c r="BQB3" s="5"/>
      <c r="BQC3" s="5"/>
      <c r="BQD3" s="5"/>
      <c r="BQE3" s="5"/>
      <c r="BQF3" s="5"/>
      <c r="BQG3" s="5"/>
      <c r="BQH3" s="5"/>
      <c r="BQI3" s="5"/>
      <c r="BQJ3" s="5"/>
      <c r="BQK3" s="5"/>
      <c r="BQL3" s="5"/>
      <c r="BQM3" s="5"/>
      <c r="BQN3" s="5"/>
      <c r="BQO3" s="5"/>
      <c r="BQP3" s="5"/>
      <c r="BQQ3" s="5"/>
      <c r="BQR3" s="5"/>
      <c r="BQS3" s="5"/>
      <c r="BQT3" s="5"/>
      <c r="BQU3" s="5"/>
      <c r="BQV3" s="5"/>
      <c r="BQW3" s="5"/>
      <c r="BQX3" s="5"/>
      <c r="BQY3" s="5"/>
      <c r="BQZ3" s="5"/>
      <c r="BRA3" s="5"/>
      <c r="BRB3" s="5"/>
      <c r="BRC3" s="5"/>
      <c r="BRD3" s="5"/>
      <c r="BRE3" s="5"/>
      <c r="BRF3" s="5"/>
      <c r="BRG3" s="5"/>
      <c r="BRH3" s="5"/>
      <c r="BRI3" s="5"/>
      <c r="BRJ3" s="5"/>
      <c r="BRK3" s="5"/>
      <c r="BRL3" s="5"/>
      <c r="BRM3" s="5"/>
      <c r="BRN3" s="5"/>
      <c r="BRO3" s="5"/>
      <c r="BRP3" s="5"/>
      <c r="BRQ3" s="5"/>
      <c r="BRR3" s="5"/>
      <c r="BRS3" s="5"/>
      <c r="BRT3" s="5"/>
      <c r="BRU3" s="5"/>
      <c r="BRV3" s="5"/>
      <c r="BRW3" s="5"/>
      <c r="BRX3" s="5"/>
      <c r="BRY3" s="5"/>
      <c r="BRZ3" s="5"/>
      <c r="BSA3" s="5"/>
      <c r="BSB3" s="5"/>
      <c r="BSC3" s="5"/>
      <c r="BSD3" s="5"/>
      <c r="BSE3" s="5"/>
      <c r="BSF3" s="5"/>
      <c r="BSG3" s="5"/>
      <c r="BSH3" s="5"/>
      <c r="BSI3" s="5"/>
      <c r="BSJ3" s="5"/>
      <c r="BSK3" s="5"/>
      <c r="BSL3" s="5"/>
      <c r="BSM3" s="5"/>
      <c r="BSN3" s="5"/>
      <c r="BSO3" s="5"/>
      <c r="BSP3" s="5"/>
      <c r="BSQ3" s="5"/>
      <c r="BSR3" s="5"/>
      <c r="BSS3" s="5"/>
      <c r="BST3" s="5"/>
      <c r="BSU3" s="5"/>
      <c r="BSV3" s="5"/>
      <c r="BSW3" s="5"/>
      <c r="BSX3" s="5"/>
      <c r="BSY3" s="5"/>
      <c r="BSZ3" s="5"/>
      <c r="BTA3" s="5"/>
      <c r="BTB3" s="5"/>
      <c r="BTC3" s="5"/>
      <c r="BTD3" s="5"/>
      <c r="BTE3" s="5"/>
      <c r="BTF3" s="5"/>
      <c r="BTG3" s="5"/>
      <c r="BTH3" s="5"/>
      <c r="BTI3" s="5"/>
      <c r="BTJ3" s="5"/>
      <c r="BTK3" s="5"/>
      <c r="BTL3" s="5"/>
      <c r="BTM3" s="5"/>
      <c r="BTN3" s="5"/>
      <c r="BTO3" s="5"/>
      <c r="BTP3" s="5"/>
      <c r="BTQ3" s="5"/>
      <c r="BTR3" s="5"/>
      <c r="BTS3" s="5"/>
      <c r="BTT3" s="5"/>
      <c r="BTU3" s="5"/>
      <c r="BTV3" s="5"/>
      <c r="BTW3" s="5"/>
      <c r="BTX3" s="5"/>
      <c r="BTY3" s="5"/>
      <c r="BTZ3" s="5"/>
      <c r="BUA3" s="5"/>
      <c r="BUB3" s="5"/>
      <c r="BUC3" s="5"/>
      <c r="BUD3" s="5"/>
      <c r="BUE3" s="5"/>
      <c r="BUF3" s="5"/>
      <c r="BUG3" s="5"/>
      <c r="BUH3" s="5"/>
      <c r="BUI3" s="5"/>
      <c r="BUJ3" s="5"/>
      <c r="BUK3" s="5"/>
      <c r="BUL3" s="5"/>
      <c r="BUM3" s="5"/>
      <c r="BUN3" s="5"/>
      <c r="BUO3" s="5"/>
      <c r="BUP3" s="5"/>
      <c r="BUQ3" s="5"/>
      <c r="BUR3" s="5"/>
      <c r="BUS3" s="5"/>
      <c r="BUT3" s="5"/>
      <c r="BUU3" s="5"/>
      <c r="BUV3" s="5"/>
      <c r="BUW3" s="5"/>
      <c r="BUX3" s="5"/>
      <c r="BUY3" s="5"/>
      <c r="BUZ3" s="5"/>
      <c r="BVA3" s="5"/>
      <c r="BVB3" s="5"/>
      <c r="BVC3" s="5"/>
      <c r="BVD3" s="5"/>
      <c r="BVE3" s="5"/>
      <c r="BVF3" s="5"/>
      <c r="BVG3" s="5"/>
      <c r="BVH3" s="5"/>
      <c r="BVI3" s="5"/>
      <c r="BVJ3" s="5"/>
      <c r="BVK3" s="5"/>
      <c r="BVL3" s="5"/>
      <c r="BVM3" s="5"/>
      <c r="BVN3" s="5"/>
      <c r="BVO3" s="5"/>
      <c r="BVP3" s="5"/>
      <c r="BVQ3" s="5"/>
      <c r="BVR3" s="5"/>
      <c r="BVS3" s="5"/>
      <c r="BVT3" s="5"/>
      <c r="BVU3" s="5"/>
      <c r="BVV3" s="5"/>
      <c r="BVW3" s="5"/>
      <c r="BVX3" s="5"/>
      <c r="BVY3" s="5"/>
      <c r="BVZ3" s="5"/>
      <c r="BWA3" s="5"/>
      <c r="BWB3" s="5"/>
      <c r="BWC3" s="5"/>
      <c r="BWD3" s="5"/>
      <c r="BWE3" s="5"/>
      <c r="BWF3" s="5"/>
      <c r="BWG3" s="5"/>
      <c r="BWH3" s="5"/>
      <c r="BWI3" s="5"/>
      <c r="BWJ3" s="5"/>
      <c r="BWK3" s="5"/>
      <c r="BWL3" s="5"/>
      <c r="BWM3" s="5"/>
      <c r="BWN3" s="5"/>
      <c r="BWO3" s="5"/>
      <c r="BWP3" s="5"/>
      <c r="BWQ3" s="5"/>
      <c r="BWR3" s="5"/>
      <c r="BWS3" s="5"/>
      <c r="BWT3" s="5"/>
      <c r="BWU3" s="5"/>
      <c r="BWV3" s="5"/>
      <c r="BWW3" s="5"/>
      <c r="BWX3" s="5"/>
      <c r="BWY3" s="5"/>
      <c r="BWZ3" s="5"/>
      <c r="BXA3" s="5"/>
      <c r="BXB3" s="5"/>
      <c r="BXC3" s="5"/>
      <c r="BXD3" s="5"/>
      <c r="BXE3" s="5"/>
      <c r="BXF3" s="5"/>
      <c r="BXG3" s="5"/>
      <c r="BXH3" s="5"/>
      <c r="BXI3" s="5"/>
      <c r="BXJ3" s="5"/>
      <c r="BXK3" s="5"/>
      <c r="BXL3" s="5"/>
      <c r="BXM3" s="5"/>
      <c r="BXN3" s="5"/>
      <c r="BXO3" s="5"/>
      <c r="BXP3" s="5"/>
      <c r="BXQ3" s="5"/>
      <c r="BXR3" s="5"/>
      <c r="BXS3" s="5"/>
      <c r="BXT3" s="5"/>
      <c r="BXU3" s="5"/>
      <c r="BXV3" s="5"/>
      <c r="BXW3" s="5"/>
      <c r="BXX3" s="5"/>
      <c r="BXY3" s="5"/>
      <c r="BXZ3" s="5"/>
      <c r="BYA3" s="5"/>
      <c r="BYB3" s="5"/>
      <c r="BYC3" s="5"/>
      <c r="BYD3" s="5"/>
      <c r="BYE3" s="5"/>
      <c r="BYF3" s="5"/>
      <c r="BYG3" s="5"/>
      <c r="BYH3" s="5"/>
      <c r="BYI3" s="5"/>
      <c r="BYJ3" s="5"/>
      <c r="BYK3" s="5"/>
      <c r="BYL3" s="5"/>
      <c r="BYM3" s="5"/>
      <c r="BYN3" s="5"/>
      <c r="BYO3" s="5"/>
      <c r="BYP3" s="5"/>
      <c r="BYQ3" s="5"/>
      <c r="BYR3" s="5"/>
      <c r="BYS3" s="5"/>
      <c r="BYT3" s="5"/>
      <c r="BYU3" s="5"/>
      <c r="BYV3" s="5"/>
      <c r="BYW3" s="5"/>
      <c r="BYX3" s="5"/>
      <c r="BYY3" s="5"/>
      <c r="BYZ3" s="5"/>
      <c r="BZA3" s="5"/>
      <c r="BZB3" s="5"/>
      <c r="BZC3" s="5"/>
      <c r="BZD3" s="5"/>
      <c r="BZE3" s="5"/>
      <c r="BZF3" s="5"/>
      <c r="BZG3" s="5"/>
      <c r="BZH3" s="5"/>
      <c r="BZI3" s="5"/>
      <c r="BZJ3" s="5"/>
      <c r="BZK3" s="5"/>
      <c r="BZL3" s="5"/>
      <c r="BZM3" s="5"/>
      <c r="BZN3" s="5"/>
      <c r="BZO3" s="5"/>
      <c r="BZP3" s="5"/>
      <c r="BZQ3" s="5"/>
      <c r="BZR3" s="5"/>
      <c r="BZS3" s="5"/>
      <c r="BZT3" s="5"/>
      <c r="BZU3" s="5"/>
      <c r="BZV3" s="5"/>
      <c r="BZW3" s="5"/>
      <c r="BZX3" s="5"/>
      <c r="BZY3" s="5"/>
      <c r="BZZ3" s="5"/>
      <c r="CAA3" s="5"/>
      <c r="CAB3" s="5"/>
      <c r="CAC3" s="5"/>
      <c r="CAD3" s="5"/>
      <c r="CAE3" s="5"/>
      <c r="CAF3" s="5"/>
      <c r="CAG3" s="5"/>
      <c r="CAH3" s="5"/>
      <c r="CAI3" s="5"/>
      <c r="CAJ3" s="5"/>
      <c r="CAK3" s="5"/>
      <c r="CAL3" s="5"/>
      <c r="CAM3" s="5"/>
      <c r="CAN3" s="5"/>
      <c r="CAO3" s="5"/>
      <c r="CAP3" s="5"/>
      <c r="CAQ3" s="5"/>
      <c r="CAR3" s="5"/>
      <c r="CAS3" s="5"/>
      <c r="CAT3" s="5"/>
      <c r="CAU3" s="5"/>
      <c r="CAV3" s="5"/>
      <c r="CAW3" s="5"/>
      <c r="CAX3" s="5"/>
      <c r="CAY3" s="5"/>
      <c r="CAZ3" s="5"/>
      <c r="CBA3" s="5"/>
      <c r="CBB3" s="5"/>
      <c r="CBC3" s="5"/>
      <c r="CBD3" s="5"/>
      <c r="CBE3" s="5"/>
      <c r="CBF3" s="5"/>
      <c r="CBG3" s="5"/>
      <c r="CBH3" s="5"/>
      <c r="CBI3" s="5"/>
      <c r="CBJ3" s="5"/>
      <c r="CBK3" s="5"/>
      <c r="CBL3" s="5"/>
      <c r="CBM3" s="5"/>
      <c r="CBN3" s="5"/>
      <c r="CBO3" s="5"/>
      <c r="CBP3" s="5"/>
      <c r="CBQ3" s="5"/>
      <c r="CBR3" s="5"/>
      <c r="CBS3" s="5"/>
      <c r="CBT3" s="5"/>
      <c r="CBU3" s="5"/>
      <c r="CBV3" s="5"/>
      <c r="CBW3" s="5"/>
      <c r="CBX3" s="5"/>
      <c r="CBY3" s="5"/>
      <c r="CBZ3" s="5"/>
      <c r="CCA3" s="5"/>
      <c r="CCB3" s="5"/>
      <c r="CCC3" s="5"/>
      <c r="CCD3" s="5"/>
      <c r="CCE3" s="5"/>
      <c r="CCF3" s="5"/>
      <c r="CCG3" s="5"/>
      <c r="CCH3" s="5"/>
      <c r="CCI3" s="5"/>
      <c r="CCJ3" s="5"/>
      <c r="CCK3" s="5"/>
      <c r="CCL3" s="5"/>
      <c r="CCM3" s="5"/>
      <c r="CCN3" s="5"/>
      <c r="CCO3" s="5"/>
      <c r="CCP3" s="5"/>
      <c r="CCQ3" s="5"/>
      <c r="CCR3" s="5"/>
      <c r="CCS3" s="5"/>
      <c r="CCT3" s="5"/>
      <c r="CCU3" s="5"/>
      <c r="CCV3" s="5"/>
      <c r="CCW3" s="5"/>
      <c r="CCX3" s="5"/>
      <c r="CCY3" s="5"/>
      <c r="CCZ3" s="5"/>
      <c r="CDA3" s="5"/>
      <c r="CDB3" s="5"/>
      <c r="CDC3" s="5"/>
      <c r="CDD3" s="5"/>
      <c r="CDE3" s="5"/>
      <c r="CDF3" s="5"/>
      <c r="CDG3" s="5"/>
      <c r="CDH3" s="5"/>
      <c r="CDI3" s="5"/>
      <c r="CDJ3" s="5"/>
      <c r="CDK3" s="5"/>
      <c r="CDL3" s="5"/>
      <c r="CDM3" s="5"/>
      <c r="CDN3" s="5"/>
      <c r="CDO3" s="5"/>
      <c r="CDP3" s="5"/>
      <c r="CDQ3" s="5"/>
      <c r="CDR3" s="5"/>
      <c r="CDS3" s="5"/>
      <c r="CDT3" s="5"/>
      <c r="CDU3" s="5"/>
      <c r="CDV3" s="5"/>
      <c r="CDW3" s="5"/>
      <c r="CDX3" s="5"/>
      <c r="CDY3" s="5"/>
      <c r="CDZ3" s="5"/>
      <c r="CEA3" s="5"/>
      <c r="CEB3" s="5"/>
      <c r="CEC3" s="5"/>
      <c r="CED3" s="5"/>
      <c r="CEE3" s="5"/>
      <c r="CEF3" s="5"/>
      <c r="CEG3" s="5"/>
      <c r="CEH3" s="5"/>
      <c r="CEI3" s="5"/>
      <c r="CEJ3" s="5"/>
      <c r="CEK3" s="5"/>
      <c r="CEL3" s="5"/>
      <c r="CEM3" s="5"/>
      <c r="CEN3" s="5"/>
      <c r="CEO3" s="5"/>
      <c r="CEP3" s="5"/>
      <c r="CEQ3" s="5"/>
      <c r="CER3" s="5"/>
      <c r="CES3" s="5"/>
      <c r="CET3" s="5"/>
      <c r="CEU3" s="5"/>
      <c r="CEV3" s="5"/>
      <c r="CEW3" s="5"/>
      <c r="CEX3" s="5"/>
      <c r="CEY3" s="5"/>
      <c r="CEZ3" s="5"/>
      <c r="CFA3" s="5"/>
      <c r="CFB3" s="5"/>
      <c r="CFC3" s="5"/>
      <c r="CFD3" s="5"/>
      <c r="CFE3" s="5"/>
      <c r="CFF3" s="5"/>
      <c r="CFG3" s="5"/>
      <c r="CFH3" s="5"/>
      <c r="CFI3" s="5"/>
      <c r="CFJ3" s="5"/>
      <c r="CFK3" s="5"/>
      <c r="CFL3" s="5"/>
      <c r="CFM3" s="5"/>
      <c r="CFN3" s="5"/>
      <c r="CFO3" s="5"/>
      <c r="CFP3" s="5"/>
      <c r="CFQ3" s="5"/>
      <c r="CFR3" s="5"/>
      <c r="CFS3" s="5"/>
      <c r="CFT3" s="5"/>
      <c r="CFU3" s="5"/>
      <c r="CFV3" s="5"/>
      <c r="CFW3" s="5"/>
      <c r="CFX3" s="5"/>
      <c r="CFY3" s="5"/>
      <c r="CFZ3" s="5"/>
      <c r="CGA3" s="5"/>
      <c r="CGB3" s="5"/>
      <c r="CGC3" s="5"/>
      <c r="CGD3" s="5"/>
      <c r="CGE3" s="5"/>
      <c r="CGF3" s="5"/>
      <c r="CGG3" s="5"/>
      <c r="CGH3" s="5"/>
      <c r="CGI3" s="5"/>
      <c r="CGJ3" s="5"/>
      <c r="CGK3" s="5"/>
      <c r="CGL3" s="5"/>
      <c r="CGM3" s="5"/>
      <c r="CGN3" s="5"/>
      <c r="CGO3" s="5"/>
      <c r="CGP3" s="5"/>
      <c r="CGQ3" s="5"/>
      <c r="CGR3" s="5"/>
      <c r="CGS3" s="5"/>
      <c r="CGT3" s="5"/>
      <c r="CGU3" s="5"/>
      <c r="CGV3" s="5"/>
      <c r="CGW3" s="5"/>
      <c r="CGX3" s="5"/>
      <c r="CGY3" s="5"/>
      <c r="CGZ3" s="5"/>
      <c r="CHA3" s="5"/>
      <c r="CHB3" s="5"/>
      <c r="CHC3" s="5"/>
      <c r="CHD3" s="5"/>
      <c r="CHE3" s="5"/>
      <c r="CHF3" s="5"/>
      <c r="CHG3" s="5"/>
      <c r="CHH3" s="5"/>
      <c r="CHI3" s="5"/>
      <c r="CHJ3" s="5"/>
      <c r="CHK3" s="5"/>
      <c r="CHL3" s="5"/>
      <c r="CHM3" s="5"/>
      <c r="CHN3" s="5"/>
      <c r="CHO3" s="5"/>
      <c r="CHP3" s="5"/>
      <c r="CHQ3" s="5"/>
      <c r="CHR3" s="5"/>
      <c r="CHS3" s="5"/>
      <c r="CHT3" s="5"/>
      <c r="CHU3" s="5"/>
      <c r="CHV3" s="5"/>
      <c r="CHW3" s="5"/>
      <c r="CHX3" s="5"/>
      <c r="CHY3" s="5"/>
      <c r="CHZ3" s="5"/>
      <c r="CIA3" s="5"/>
      <c r="CIB3" s="5"/>
      <c r="CIC3" s="5"/>
      <c r="CID3" s="5"/>
      <c r="CIE3" s="5"/>
      <c r="CIF3" s="5"/>
      <c r="CIG3" s="5"/>
      <c r="CIH3" s="5"/>
      <c r="CII3" s="5"/>
      <c r="CIJ3" s="5"/>
      <c r="CIK3" s="5"/>
      <c r="CIL3" s="5"/>
      <c r="CIM3" s="5"/>
      <c r="CIN3" s="5"/>
      <c r="CIO3" s="5"/>
      <c r="CIP3" s="5"/>
      <c r="CIQ3" s="5"/>
      <c r="CIR3" s="5"/>
      <c r="CIS3" s="5"/>
      <c r="CIT3" s="5"/>
      <c r="CIU3" s="5"/>
      <c r="CIV3" s="5"/>
      <c r="CIW3" s="5"/>
      <c r="CIX3" s="5"/>
      <c r="CIY3" s="5"/>
      <c r="CIZ3" s="5"/>
      <c r="CJA3" s="5"/>
      <c r="CJB3" s="5"/>
      <c r="CJC3" s="5"/>
      <c r="CJD3" s="5"/>
      <c r="CJE3" s="5"/>
      <c r="CJF3" s="5"/>
      <c r="CJG3" s="5"/>
      <c r="CJH3" s="5"/>
      <c r="CJI3" s="5"/>
      <c r="CJJ3" s="5"/>
      <c r="CJK3" s="5"/>
      <c r="CJL3" s="5"/>
      <c r="CJM3" s="5"/>
      <c r="CJN3" s="5"/>
      <c r="CJO3" s="5"/>
      <c r="CJP3" s="5"/>
      <c r="CJQ3" s="5"/>
      <c r="CJR3" s="5"/>
      <c r="CJS3" s="5"/>
      <c r="CJT3" s="5"/>
      <c r="CJU3" s="5"/>
      <c r="CJV3" s="5"/>
      <c r="CJW3" s="5"/>
      <c r="CJX3" s="5"/>
      <c r="CJY3" s="5"/>
      <c r="CJZ3" s="5"/>
      <c r="CKA3" s="5"/>
      <c r="CKB3" s="5"/>
      <c r="CKC3" s="5"/>
      <c r="CKD3" s="5"/>
      <c r="CKE3" s="5"/>
      <c r="CKF3" s="5"/>
      <c r="CKG3" s="5"/>
      <c r="CKH3" s="5"/>
      <c r="CKI3" s="5"/>
      <c r="CKJ3" s="5"/>
      <c r="CKK3" s="5"/>
      <c r="CKL3" s="5"/>
      <c r="CKM3" s="5"/>
      <c r="CKN3" s="5"/>
      <c r="CKO3" s="5"/>
      <c r="CKP3" s="5"/>
      <c r="CKQ3" s="5"/>
      <c r="CKR3" s="5"/>
      <c r="CKS3" s="5"/>
      <c r="CKT3" s="5"/>
      <c r="CKU3" s="5"/>
      <c r="CKV3" s="5"/>
      <c r="CKW3" s="5"/>
      <c r="CKX3" s="5"/>
      <c r="CKY3" s="5"/>
      <c r="CKZ3" s="5"/>
      <c r="CLA3" s="5"/>
      <c r="CLB3" s="5"/>
      <c r="CLC3" s="5"/>
      <c r="CLD3" s="5"/>
      <c r="CLE3" s="5"/>
      <c r="CLF3" s="5"/>
      <c r="CLG3" s="5"/>
      <c r="CLH3" s="5"/>
      <c r="CLI3" s="5"/>
      <c r="CLJ3" s="5"/>
      <c r="CLK3" s="5"/>
      <c r="CLL3" s="5"/>
      <c r="CLM3" s="5"/>
      <c r="CLN3" s="5"/>
      <c r="CLO3" s="5"/>
      <c r="CLP3" s="5"/>
      <c r="CLQ3" s="5"/>
      <c r="CLR3" s="5"/>
      <c r="CLS3" s="5"/>
      <c r="CLT3" s="5"/>
      <c r="CLU3" s="5"/>
      <c r="CLV3" s="5"/>
      <c r="CLW3" s="5"/>
      <c r="CLX3" s="5"/>
      <c r="CLY3" s="5"/>
      <c r="CLZ3" s="5"/>
      <c r="CMA3" s="5"/>
      <c r="CMB3" s="5"/>
      <c r="CMC3" s="5"/>
      <c r="CMD3" s="5"/>
      <c r="CME3" s="5"/>
      <c r="CMF3" s="5"/>
      <c r="CMG3" s="5"/>
      <c r="CMH3" s="5"/>
      <c r="CMI3" s="5"/>
      <c r="CMJ3" s="5"/>
      <c r="CMK3" s="5"/>
      <c r="CML3" s="5"/>
      <c r="CMM3" s="5"/>
      <c r="CMN3" s="5"/>
      <c r="CMO3" s="5"/>
      <c r="CMP3" s="5"/>
      <c r="CMQ3" s="5"/>
      <c r="CMR3" s="5"/>
      <c r="CMS3" s="5"/>
      <c r="CMT3" s="5"/>
      <c r="CMU3" s="5"/>
      <c r="CMV3" s="5"/>
      <c r="CMW3" s="5"/>
      <c r="CMX3" s="5"/>
      <c r="CMY3" s="5"/>
      <c r="CMZ3" s="5"/>
      <c r="CNA3" s="5"/>
      <c r="CNB3" s="5"/>
      <c r="CNC3" s="5"/>
      <c r="CND3" s="5"/>
      <c r="CNE3" s="5"/>
      <c r="CNF3" s="5"/>
      <c r="CNG3" s="5"/>
      <c r="CNH3" s="5"/>
      <c r="CNI3" s="5"/>
      <c r="CNJ3" s="5"/>
      <c r="CNK3" s="5"/>
      <c r="CNL3" s="5"/>
      <c r="CNM3" s="5"/>
      <c r="CNN3" s="5"/>
      <c r="CNO3" s="5"/>
      <c r="CNP3" s="5"/>
      <c r="CNQ3" s="5"/>
      <c r="CNR3" s="5"/>
      <c r="CNS3" s="5"/>
      <c r="CNT3" s="5"/>
      <c r="CNU3" s="5"/>
      <c r="CNV3" s="5"/>
      <c r="CNW3" s="5"/>
      <c r="CNX3" s="5"/>
      <c r="CNY3" s="5"/>
      <c r="CNZ3" s="5"/>
      <c r="COA3" s="5"/>
      <c r="COB3" s="5"/>
      <c r="COC3" s="5"/>
      <c r="COD3" s="5"/>
      <c r="COE3" s="5"/>
      <c r="COF3" s="5"/>
      <c r="COG3" s="5"/>
      <c r="COH3" s="5"/>
      <c r="COI3" s="5"/>
      <c r="COJ3" s="5"/>
      <c r="COK3" s="5"/>
      <c r="COL3" s="5"/>
      <c r="COM3" s="5"/>
      <c r="CON3" s="5"/>
      <c r="COO3" s="5"/>
      <c r="COP3" s="5"/>
      <c r="COQ3" s="5"/>
      <c r="COR3" s="5"/>
      <c r="COS3" s="5"/>
      <c r="COT3" s="5"/>
      <c r="COU3" s="5"/>
      <c r="COV3" s="5"/>
      <c r="COW3" s="5"/>
      <c r="COX3" s="5"/>
      <c r="COY3" s="5"/>
      <c r="COZ3" s="5"/>
      <c r="CPA3" s="5"/>
      <c r="CPB3" s="5"/>
      <c r="CPC3" s="5"/>
      <c r="CPD3" s="5"/>
      <c r="CPE3" s="5"/>
      <c r="CPF3" s="5"/>
      <c r="CPG3" s="5"/>
      <c r="CPH3" s="5"/>
      <c r="CPI3" s="5"/>
      <c r="CPJ3" s="5"/>
      <c r="CPK3" s="5"/>
      <c r="CPL3" s="5"/>
      <c r="CPM3" s="5"/>
      <c r="CPN3" s="5"/>
      <c r="CPO3" s="5"/>
      <c r="CPP3" s="5"/>
      <c r="CPQ3" s="5"/>
      <c r="CPR3" s="5"/>
      <c r="CPS3" s="5"/>
      <c r="CPT3" s="5"/>
      <c r="CPU3" s="5"/>
      <c r="CPV3" s="5"/>
      <c r="CPW3" s="5"/>
      <c r="CPX3" s="5"/>
      <c r="CPY3" s="5"/>
      <c r="CPZ3" s="5"/>
      <c r="CQA3" s="5"/>
      <c r="CQB3" s="5"/>
      <c r="CQC3" s="5"/>
      <c r="CQD3" s="5"/>
      <c r="CQE3" s="5"/>
      <c r="CQF3" s="5"/>
      <c r="CQG3" s="5"/>
      <c r="CQH3" s="5"/>
      <c r="CQI3" s="5"/>
      <c r="CQJ3" s="5"/>
      <c r="CQK3" s="5"/>
      <c r="CQL3" s="5"/>
      <c r="CQM3" s="5"/>
      <c r="CQN3" s="5"/>
      <c r="CQO3" s="5"/>
      <c r="CQP3" s="5"/>
      <c r="CQQ3" s="5"/>
      <c r="CQR3" s="5"/>
      <c r="CQS3" s="5"/>
      <c r="CQT3" s="5"/>
      <c r="CQU3" s="5"/>
      <c r="CQV3" s="5"/>
      <c r="CQW3" s="5"/>
      <c r="CQX3" s="5"/>
      <c r="CQY3" s="5"/>
      <c r="CQZ3" s="5"/>
      <c r="CRA3" s="5"/>
      <c r="CRB3" s="5"/>
      <c r="CRC3" s="5"/>
      <c r="CRD3" s="5"/>
      <c r="CRE3" s="5"/>
      <c r="CRF3" s="5"/>
      <c r="CRG3" s="5"/>
      <c r="CRH3" s="5"/>
      <c r="CRI3" s="5"/>
      <c r="CRJ3" s="5"/>
      <c r="CRK3" s="5"/>
      <c r="CRL3" s="5"/>
      <c r="CRM3" s="5"/>
      <c r="CRN3" s="5"/>
      <c r="CRO3" s="5"/>
      <c r="CRP3" s="5"/>
      <c r="CRQ3" s="5"/>
      <c r="CRR3" s="5"/>
      <c r="CRS3" s="5"/>
      <c r="CRT3" s="5"/>
      <c r="CRU3" s="5"/>
      <c r="CRV3" s="5"/>
      <c r="CRW3" s="5"/>
      <c r="CRX3" s="5"/>
      <c r="CRY3" s="5"/>
      <c r="CRZ3" s="5"/>
      <c r="CSA3" s="5"/>
      <c r="CSB3" s="5"/>
      <c r="CSC3" s="5"/>
      <c r="CSD3" s="5"/>
      <c r="CSE3" s="5"/>
      <c r="CSF3" s="5"/>
      <c r="CSG3" s="5"/>
      <c r="CSH3" s="5"/>
      <c r="CSI3" s="5"/>
      <c r="CSJ3" s="5"/>
      <c r="CSK3" s="5"/>
      <c r="CSL3" s="5"/>
      <c r="CSM3" s="5"/>
      <c r="CSN3" s="5"/>
      <c r="CSO3" s="5"/>
      <c r="CSP3" s="5"/>
      <c r="CSQ3" s="5"/>
      <c r="CSR3" s="5"/>
      <c r="CSS3" s="5"/>
      <c r="CST3" s="5"/>
      <c r="CSU3" s="5"/>
      <c r="CSV3" s="5"/>
      <c r="CSW3" s="5"/>
      <c r="CSX3" s="5"/>
      <c r="CSY3" s="5"/>
      <c r="CSZ3" s="5"/>
      <c r="CTA3" s="5"/>
      <c r="CTB3" s="5"/>
      <c r="CTC3" s="5"/>
      <c r="CTD3" s="5"/>
      <c r="CTE3" s="5"/>
      <c r="CTF3" s="5"/>
      <c r="CTG3" s="5"/>
      <c r="CTH3" s="5"/>
      <c r="CTI3" s="5"/>
      <c r="CTJ3" s="5"/>
      <c r="CTK3" s="5"/>
      <c r="CTL3" s="5"/>
      <c r="CTM3" s="5"/>
      <c r="CTN3" s="5"/>
      <c r="CTO3" s="5"/>
      <c r="CTP3" s="5"/>
      <c r="CTQ3" s="5"/>
      <c r="CTR3" s="5"/>
      <c r="CTS3" s="5"/>
      <c r="CTT3" s="5"/>
      <c r="CTU3" s="5"/>
      <c r="CTV3" s="5"/>
      <c r="CTW3" s="5"/>
      <c r="CTX3" s="5"/>
      <c r="CTY3" s="5"/>
      <c r="CTZ3" s="5"/>
      <c r="CUA3" s="5"/>
      <c r="CUB3" s="5"/>
      <c r="CUC3" s="5"/>
      <c r="CUD3" s="5"/>
      <c r="CUE3" s="5"/>
      <c r="CUF3" s="5"/>
      <c r="CUG3" s="5"/>
      <c r="CUH3" s="5"/>
      <c r="CUI3" s="5"/>
      <c r="CUJ3" s="5"/>
      <c r="CUK3" s="5"/>
      <c r="CUL3" s="5"/>
      <c r="CUM3" s="5"/>
      <c r="CUN3" s="5"/>
      <c r="CUO3" s="5"/>
      <c r="CUP3" s="5"/>
      <c r="CUQ3" s="5"/>
      <c r="CUR3" s="5"/>
      <c r="CUS3" s="5"/>
      <c r="CUT3" s="5"/>
      <c r="CUU3" s="5"/>
      <c r="CUV3" s="5"/>
      <c r="CUW3" s="5"/>
      <c r="CUX3" s="5"/>
      <c r="CUY3" s="5"/>
      <c r="CUZ3" s="5"/>
      <c r="CVA3" s="5"/>
      <c r="CVB3" s="5"/>
      <c r="CVC3" s="5"/>
      <c r="CVD3" s="5"/>
      <c r="CVE3" s="5"/>
      <c r="CVF3" s="5"/>
      <c r="CVG3" s="5"/>
      <c r="CVH3" s="5"/>
      <c r="CVI3" s="5"/>
      <c r="CVJ3" s="5"/>
      <c r="CVK3" s="5"/>
      <c r="CVL3" s="5"/>
      <c r="CVM3" s="5"/>
      <c r="CVN3" s="5"/>
      <c r="CVO3" s="5"/>
      <c r="CVP3" s="5"/>
      <c r="CVQ3" s="5"/>
      <c r="CVR3" s="5"/>
      <c r="CVS3" s="5"/>
      <c r="CVT3" s="5"/>
      <c r="CVU3" s="5"/>
      <c r="CVV3" s="5"/>
      <c r="CVW3" s="5"/>
      <c r="CVX3" s="5"/>
      <c r="CVY3" s="5"/>
      <c r="CVZ3" s="5"/>
      <c r="CWA3" s="5"/>
      <c r="CWB3" s="5"/>
      <c r="CWC3" s="5"/>
      <c r="CWD3" s="5"/>
      <c r="CWE3" s="5"/>
      <c r="CWF3" s="5"/>
      <c r="CWG3" s="5"/>
      <c r="CWH3" s="5"/>
      <c r="CWI3" s="5"/>
      <c r="CWJ3" s="5"/>
      <c r="CWK3" s="5"/>
      <c r="CWL3" s="5"/>
      <c r="CWM3" s="5"/>
      <c r="CWN3" s="5"/>
      <c r="CWO3" s="5"/>
      <c r="CWP3" s="5"/>
      <c r="CWQ3" s="5"/>
      <c r="CWR3" s="5"/>
      <c r="CWS3" s="5"/>
      <c r="CWT3" s="5"/>
      <c r="CWU3" s="5"/>
      <c r="CWV3" s="5"/>
      <c r="CWW3" s="5"/>
      <c r="CWX3" s="5"/>
      <c r="CWY3" s="5"/>
      <c r="CWZ3" s="5"/>
      <c r="CXA3" s="5"/>
      <c r="CXB3" s="5"/>
      <c r="CXC3" s="5"/>
      <c r="CXD3" s="5"/>
      <c r="CXE3" s="5"/>
      <c r="CXF3" s="5"/>
      <c r="CXG3" s="5"/>
      <c r="CXH3" s="5"/>
      <c r="CXI3" s="5"/>
      <c r="CXJ3" s="5"/>
      <c r="CXK3" s="5"/>
      <c r="CXL3" s="5"/>
      <c r="CXM3" s="5"/>
      <c r="CXN3" s="5"/>
      <c r="CXO3" s="5"/>
      <c r="CXP3" s="5"/>
      <c r="CXQ3" s="5"/>
      <c r="CXR3" s="5"/>
      <c r="CXS3" s="5"/>
      <c r="CXT3" s="5"/>
      <c r="CXU3" s="5"/>
      <c r="CXV3" s="5"/>
      <c r="CXW3" s="5"/>
      <c r="CXX3" s="5"/>
      <c r="CXY3" s="5"/>
      <c r="CXZ3" s="5"/>
      <c r="CYA3" s="5"/>
      <c r="CYB3" s="5"/>
      <c r="CYC3" s="5"/>
      <c r="CYD3" s="5"/>
      <c r="CYE3" s="5"/>
      <c r="CYF3" s="5"/>
      <c r="CYG3" s="5"/>
      <c r="CYH3" s="5"/>
      <c r="CYI3" s="5"/>
      <c r="CYJ3" s="5"/>
      <c r="CYK3" s="5"/>
      <c r="CYL3" s="5"/>
      <c r="CYM3" s="5"/>
      <c r="CYN3" s="5"/>
      <c r="CYO3" s="5"/>
      <c r="CYP3" s="5"/>
      <c r="CYQ3" s="5"/>
      <c r="CYR3" s="5"/>
      <c r="CYS3" s="5"/>
      <c r="CYT3" s="5"/>
      <c r="CYU3" s="5"/>
      <c r="CYV3" s="5"/>
      <c r="CYW3" s="5"/>
      <c r="CYX3" s="5"/>
      <c r="CYY3" s="5"/>
      <c r="CYZ3" s="5"/>
      <c r="CZA3" s="5"/>
      <c r="CZB3" s="5"/>
      <c r="CZC3" s="5"/>
      <c r="CZD3" s="5"/>
      <c r="CZE3" s="5"/>
      <c r="CZF3" s="5"/>
      <c r="CZG3" s="5"/>
      <c r="CZH3" s="5"/>
      <c r="CZI3" s="5"/>
      <c r="CZJ3" s="5"/>
      <c r="CZK3" s="5"/>
      <c r="CZL3" s="5"/>
      <c r="CZM3" s="5"/>
      <c r="CZN3" s="5"/>
      <c r="CZO3" s="5"/>
      <c r="CZP3" s="5"/>
      <c r="CZQ3" s="5"/>
      <c r="CZR3" s="5"/>
      <c r="CZS3" s="5"/>
      <c r="CZT3" s="5"/>
      <c r="CZU3" s="5"/>
      <c r="CZV3" s="5"/>
      <c r="CZW3" s="5"/>
      <c r="CZX3" s="5"/>
      <c r="CZY3" s="5"/>
      <c r="CZZ3" s="5"/>
      <c r="DAA3" s="5"/>
      <c r="DAB3" s="5"/>
      <c r="DAC3" s="5"/>
      <c r="DAD3" s="5"/>
      <c r="DAE3" s="5"/>
      <c r="DAF3" s="5"/>
      <c r="DAG3" s="5"/>
      <c r="DAH3" s="5"/>
      <c r="DAI3" s="5"/>
      <c r="DAJ3" s="5"/>
      <c r="DAK3" s="5"/>
      <c r="DAL3" s="5"/>
      <c r="DAM3" s="5"/>
      <c r="DAN3" s="5"/>
      <c r="DAO3" s="5"/>
      <c r="DAP3" s="5"/>
      <c r="DAQ3" s="5"/>
      <c r="DAR3" s="5"/>
      <c r="DAS3" s="5"/>
      <c r="DAT3" s="5"/>
      <c r="DAU3" s="5"/>
      <c r="DAV3" s="5"/>
      <c r="DAW3" s="5"/>
      <c r="DAX3" s="5"/>
      <c r="DAY3" s="5"/>
      <c r="DAZ3" s="5"/>
      <c r="DBA3" s="5"/>
      <c r="DBB3" s="5"/>
      <c r="DBC3" s="5"/>
      <c r="DBD3" s="5"/>
      <c r="DBE3" s="5"/>
      <c r="DBF3" s="5"/>
      <c r="DBG3" s="5"/>
      <c r="DBH3" s="5"/>
      <c r="DBI3" s="5"/>
      <c r="DBJ3" s="5"/>
      <c r="DBK3" s="5"/>
      <c r="DBL3" s="5"/>
      <c r="DBM3" s="5"/>
      <c r="DBN3" s="5"/>
      <c r="DBO3" s="5"/>
      <c r="DBP3" s="5"/>
      <c r="DBQ3" s="5"/>
      <c r="DBR3" s="5"/>
      <c r="DBS3" s="5"/>
      <c r="DBT3" s="5"/>
      <c r="DBU3" s="5"/>
      <c r="DBV3" s="5"/>
      <c r="DBW3" s="5"/>
      <c r="DBX3" s="5"/>
      <c r="DBY3" s="5"/>
      <c r="DBZ3" s="5"/>
      <c r="DCA3" s="5"/>
      <c r="DCB3" s="5"/>
      <c r="DCC3" s="5"/>
      <c r="DCD3" s="5"/>
      <c r="DCE3" s="5"/>
      <c r="DCF3" s="5"/>
      <c r="DCG3" s="5"/>
      <c r="DCH3" s="5"/>
      <c r="DCI3" s="5"/>
      <c r="DCJ3" s="5"/>
      <c r="DCK3" s="5"/>
      <c r="DCL3" s="5"/>
      <c r="DCM3" s="5"/>
      <c r="DCN3" s="5"/>
      <c r="DCO3" s="5"/>
      <c r="DCP3" s="5"/>
      <c r="DCQ3" s="5"/>
      <c r="DCR3" s="5"/>
      <c r="DCS3" s="5"/>
      <c r="DCT3" s="5"/>
      <c r="DCU3" s="5"/>
      <c r="DCV3" s="5"/>
      <c r="DCW3" s="5"/>
      <c r="DCX3" s="5"/>
      <c r="DCY3" s="5"/>
      <c r="DCZ3" s="5"/>
      <c r="DDA3" s="5"/>
      <c r="DDB3" s="5"/>
      <c r="DDC3" s="5"/>
      <c r="DDD3" s="5"/>
      <c r="DDE3" s="5"/>
      <c r="DDF3" s="5"/>
      <c r="DDG3" s="5"/>
      <c r="DDH3" s="5"/>
      <c r="DDI3" s="5"/>
      <c r="DDJ3" s="5"/>
      <c r="DDK3" s="5"/>
      <c r="DDL3" s="5"/>
      <c r="DDM3" s="5"/>
      <c r="DDN3" s="5"/>
      <c r="DDO3" s="5"/>
      <c r="DDP3" s="5"/>
      <c r="DDQ3" s="5"/>
      <c r="DDR3" s="5"/>
      <c r="DDS3" s="5"/>
      <c r="DDT3" s="5"/>
      <c r="DDU3" s="5"/>
      <c r="DDV3" s="5"/>
      <c r="DDW3" s="5"/>
      <c r="DDX3" s="5"/>
      <c r="DDY3" s="5"/>
      <c r="DDZ3" s="5"/>
      <c r="DEA3" s="5"/>
      <c r="DEB3" s="5"/>
      <c r="DEC3" s="5"/>
      <c r="DED3" s="5"/>
      <c r="DEE3" s="5"/>
      <c r="DEF3" s="5"/>
      <c r="DEG3" s="5"/>
      <c r="DEH3" s="5"/>
      <c r="DEI3" s="5"/>
      <c r="DEJ3" s="5"/>
      <c r="DEK3" s="5"/>
      <c r="DEL3" s="5"/>
      <c r="DEM3" s="5"/>
      <c r="DEN3" s="5"/>
      <c r="DEO3" s="5"/>
      <c r="DEP3" s="5"/>
      <c r="DEQ3" s="5"/>
      <c r="DER3" s="5"/>
      <c r="DES3" s="5"/>
      <c r="DET3" s="5"/>
      <c r="DEU3" s="5"/>
      <c r="DEV3" s="5"/>
      <c r="DEW3" s="5"/>
      <c r="DEX3" s="5"/>
      <c r="DEY3" s="5"/>
      <c r="DEZ3" s="5"/>
      <c r="DFA3" s="5"/>
      <c r="DFB3" s="5"/>
      <c r="DFC3" s="5"/>
      <c r="DFD3" s="5"/>
      <c r="DFE3" s="5"/>
      <c r="DFF3" s="5"/>
      <c r="DFG3" s="5"/>
      <c r="DFH3" s="5"/>
      <c r="DFI3" s="5"/>
      <c r="DFJ3" s="5"/>
      <c r="DFK3" s="5"/>
      <c r="DFL3" s="5"/>
      <c r="DFM3" s="5"/>
      <c r="DFN3" s="5"/>
      <c r="DFO3" s="5"/>
      <c r="DFP3" s="5"/>
      <c r="DFQ3" s="5"/>
      <c r="DFR3" s="5"/>
      <c r="DFS3" s="5"/>
      <c r="DFT3" s="5"/>
      <c r="DFU3" s="5"/>
      <c r="DFV3" s="5"/>
      <c r="DFW3" s="5"/>
      <c r="DFX3" s="5"/>
      <c r="DFY3" s="5"/>
      <c r="DFZ3" s="5"/>
      <c r="DGA3" s="5"/>
      <c r="DGB3" s="5"/>
      <c r="DGC3" s="5"/>
      <c r="DGD3" s="5"/>
      <c r="DGE3" s="5"/>
      <c r="DGF3" s="5"/>
      <c r="DGG3" s="5"/>
      <c r="DGH3" s="5"/>
      <c r="DGI3" s="5"/>
      <c r="DGJ3" s="5"/>
      <c r="DGK3" s="5"/>
      <c r="DGL3" s="5"/>
      <c r="DGM3" s="5"/>
      <c r="DGN3" s="5"/>
      <c r="DGO3" s="5"/>
      <c r="DGP3" s="5"/>
      <c r="DGQ3" s="5"/>
      <c r="DGR3" s="5"/>
      <c r="DGS3" s="5"/>
      <c r="DGT3" s="5"/>
      <c r="DGU3" s="5"/>
      <c r="DGV3" s="5"/>
      <c r="DGW3" s="5"/>
      <c r="DGX3" s="5"/>
      <c r="DGY3" s="5"/>
      <c r="DGZ3" s="5"/>
      <c r="DHA3" s="5"/>
      <c r="DHB3" s="5"/>
      <c r="DHC3" s="5"/>
      <c r="DHD3" s="5"/>
      <c r="DHE3" s="5"/>
      <c r="DHF3" s="5"/>
      <c r="DHG3" s="5"/>
      <c r="DHH3" s="5"/>
      <c r="DHI3" s="5"/>
      <c r="DHJ3" s="5"/>
      <c r="DHK3" s="5"/>
      <c r="DHL3" s="5"/>
      <c r="DHM3" s="5"/>
      <c r="DHN3" s="5"/>
      <c r="DHO3" s="5"/>
      <c r="DHP3" s="5"/>
      <c r="DHQ3" s="5"/>
      <c r="DHR3" s="5"/>
      <c r="DHS3" s="5"/>
      <c r="DHT3" s="5"/>
      <c r="DHU3" s="5"/>
      <c r="DHV3" s="5"/>
      <c r="DHW3" s="5"/>
      <c r="DHX3" s="5"/>
      <c r="DHY3" s="5"/>
      <c r="DHZ3" s="5"/>
      <c r="DIA3" s="5"/>
      <c r="DIB3" s="5"/>
      <c r="DIC3" s="5"/>
      <c r="DID3" s="5"/>
      <c r="DIE3" s="5"/>
      <c r="DIF3" s="5"/>
      <c r="DIG3" s="5"/>
      <c r="DIH3" s="5"/>
      <c r="DII3" s="5"/>
      <c r="DIJ3" s="5"/>
      <c r="DIK3" s="5"/>
      <c r="DIL3" s="5"/>
      <c r="DIM3" s="5"/>
      <c r="DIN3" s="5"/>
      <c r="DIO3" s="5"/>
      <c r="DIP3" s="5"/>
      <c r="DIQ3" s="5"/>
      <c r="DIR3" s="5"/>
      <c r="DIS3" s="5"/>
      <c r="DIT3" s="5"/>
      <c r="DIU3" s="5"/>
      <c r="DIV3" s="5"/>
      <c r="DIW3" s="5"/>
      <c r="DIX3" s="5"/>
      <c r="DIY3" s="5"/>
      <c r="DIZ3" s="5"/>
      <c r="DJA3" s="5"/>
      <c r="DJB3" s="5"/>
      <c r="DJC3" s="5"/>
      <c r="DJD3" s="5"/>
      <c r="DJE3" s="5"/>
      <c r="DJF3" s="5"/>
      <c r="DJG3" s="5"/>
      <c r="DJH3" s="5"/>
      <c r="DJI3" s="5"/>
      <c r="DJJ3" s="5"/>
      <c r="DJK3" s="5"/>
      <c r="DJL3" s="5"/>
      <c r="DJM3" s="5"/>
      <c r="DJN3" s="5"/>
      <c r="DJO3" s="5"/>
      <c r="DJP3" s="5"/>
      <c r="DJQ3" s="5"/>
      <c r="DJR3" s="5"/>
      <c r="DJS3" s="5"/>
      <c r="DJT3" s="5"/>
      <c r="DJU3" s="5"/>
      <c r="DJV3" s="5"/>
      <c r="DJW3" s="5"/>
      <c r="DJX3" s="5"/>
      <c r="DJY3" s="5"/>
      <c r="DJZ3" s="5"/>
      <c r="DKA3" s="5"/>
      <c r="DKB3" s="5"/>
      <c r="DKC3" s="5"/>
      <c r="DKD3" s="5"/>
      <c r="DKE3" s="5"/>
      <c r="DKF3" s="5"/>
      <c r="DKG3" s="5"/>
      <c r="DKH3" s="5"/>
      <c r="DKI3" s="5"/>
      <c r="DKJ3" s="5"/>
      <c r="DKK3" s="5"/>
      <c r="DKL3" s="5"/>
      <c r="DKM3" s="5"/>
      <c r="DKN3" s="5"/>
      <c r="DKO3" s="5"/>
      <c r="DKP3" s="5"/>
      <c r="DKQ3" s="5"/>
      <c r="DKR3" s="5"/>
      <c r="DKS3" s="5"/>
      <c r="DKT3" s="5"/>
      <c r="DKU3" s="5"/>
      <c r="DKV3" s="5"/>
      <c r="DKW3" s="5"/>
      <c r="DKX3" s="5"/>
      <c r="DKY3" s="5"/>
      <c r="DKZ3" s="5"/>
      <c r="DLA3" s="5"/>
      <c r="DLB3" s="5"/>
      <c r="DLC3" s="5"/>
      <c r="DLD3" s="5"/>
      <c r="DLE3" s="5"/>
      <c r="DLF3" s="5"/>
      <c r="DLG3" s="5"/>
      <c r="DLH3" s="5"/>
      <c r="DLI3" s="5"/>
      <c r="DLJ3" s="5"/>
      <c r="DLK3" s="5"/>
      <c r="DLL3" s="5"/>
      <c r="DLM3" s="5"/>
      <c r="DLN3" s="5"/>
      <c r="DLO3" s="5"/>
      <c r="DLP3" s="5"/>
      <c r="DLQ3" s="5"/>
      <c r="DLR3" s="5"/>
      <c r="DLS3" s="5"/>
      <c r="DLT3" s="5"/>
      <c r="DLU3" s="5"/>
      <c r="DLV3" s="5"/>
      <c r="DLW3" s="5"/>
      <c r="DLX3" s="5"/>
      <c r="DLY3" s="5"/>
      <c r="DLZ3" s="5"/>
      <c r="DMA3" s="5"/>
      <c r="DMB3" s="5"/>
      <c r="DMC3" s="5"/>
      <c r="DMD3" s="5"/>
      <c r="DME3" s="5"/>
      <c r="DMF3" s="5"/>
      <c r="DMG3" s="5"/>
      <c r="DMH3" s="5"/>
      <c r="DMI3" s="5"/>
      <c r="DMJ3" s="5"/>
      <c r="DMK3" s="5"/>
      <c r="DML3" s="5"/>
      <c r="DMM3" s="5"/>
      <c r="DMN3" s="5"/>
      <c r="DMO3" s="5"/>
      <c r="DMP3" s="5"/>
      <c r="DMQ3" s="5"/>
      <c r="DMR3" s="5"/>
      <c r="DMS3" s="5"/>
      <c r="DMT3" s="5"/>
      <c r="DMU3" s="5"/>
      <c r="DMV3" s="5"/>
      <c r="DMW3" s="5"/>
      <c r="DMX3" s="5"/>
      <c r="DMY3" s="5"/>
      <c r="DMZ3" s="5"/>
      <c r="DNA3" s="5"/>
      <c r="DNB3" s="5"/>
      <c r="DNC3" s="5"/>
      <c r="DND3" s="5"/>
      <c r="DNE3" s="5"/>
      <c r="DNF3" s="5"/>
      <c r="DNG3" s="5"/>
      <c r="DNH3" s="5"/>
      <c r="DNI3" s="5"/>
      <c r="DNJ3" s="5"/>
      <c r="DNK3" s="5"/>
      <c r="DNL3" s="5"/>
      <c r="DNM3" s="5"/>
      <c r="DNN3" s="5"/>
      <c r="DNO3" s="5"/>
      <c r="DNP3" s="5"/>
      <c r="DNQ3" s="5"/>
      <c r="DNR3" s="5"/>
      <c r="DNS3" s="5"/>
      <c r="DNT3" s="5"/>
      <c r="DNU3" s="5"/>
      <c r="DNV3" s="5"/>
      <c r="DNW3" s="5"/>
      <c r="DNX3" s="5"/>
      <c r="DNY3" s="5"/>
      <c r="DNZ3" s="5"/>
      <c r="DOA3" s="5"/>
      <c r="DOB3" s="5"/>
      <c r="DOC3" s="5"/>
      <c r="DOD3" s="5"/>
      <c r="DOE3" s="5"/>
      <c r="DOF3" s="5"/>
      <c r="DOG3" s="5"/>
      <c r="DOH3" s="5"/>
      <c r="DOI3" s="5"/>
      <c r="DOJ3" s="5"/>
      <c r="DOK3" s="5"/>
      <c r="DOL3" s="5"/>
      <c r="DOM3" s="5"/>
      <c r="DON3" s="5"/>
      <c r="DOO3" s="5"/>
      <c r="DOP3" s="5"/>
      <c r="DOQ3" s="5"/>
      <c r="DOR3" s="5"/>
      <c r="DOS3" s="5"/>
      <c r="DOT3" s="5"/>
      <c r="DOU3" s="5"/>
      <c r="DOV3" s="5"/>
      <c r="DOW3" s="5"/>
      <c r="DOX3" s="5"/>
      <c r="DOY3" s="5"/>
      <c r="DOZ3" s="5"/>
      <c r="DPA3" s="5"/>
      <c r="DPB3" s="5"/>
      <c r="DPC3" s="5"/>
      <c r="DPD3" s="5"/>
      <c r="DPE3" s="5"/>
      <c r="DPF3" s="5"/>
      <c r="DPG3" s="5"/>
      <c r="DPH3" s="5"/>
      <c r="DPI3" s="5"/>
      <c r="DPJ3" s="5"/>
      <c r="DPK3" s="5"/>
      <c r="DPL3" s="5"/>
      <c r="DPM3" s="5"/>
      <c r="DPN3" s="5"/>
      <c r="DPO3" s="5"/>
      <c r="DPP3" s="5"/>
      <c r="DPQ3" s="5"/>
      <c r="DPR3" s="5"/>
      <c r="DPS3" s="5"/>
      <c r="DPT3" s="5"/>
      <c r="DPU3" s="5"/>
      <c r="DPV3" s="5"/>
      <c r="DPW3" s="5"/>
      <c r="DPX3" s="5"/>
      <c r="DPY3" s="5"/>
      <c r="DPZ3" s="5"/>
      <c r="DQA3" s="5"/>
      <c r="DQB3" s="5"/>
      <c r="DQC3" s="5"/>
      <c r="DQD3" s="5"/>
      <c r="DQE3" s="5"/>
      <c r="DQF3" s="5"/>
      <c r="DQG3" s="5"/>
      <c r="DQH3" s="5"/>
      <c r="DQI3" s="5"/>
      <c r="DQJ3" s="5"/>
      <c r="DQK3" s="5"/>
      <c r="DQL3" s="5"/>
      <c r="DQM3" s="5"/>
      <c r="DQN3" s="5"/>
      <c r="DQO3" s="5"/>
      <c r="DQP3" s="5"/>
      <c r="DQQ3" s="5"/>
      <c r="DQR3" s="5"/>
      <c r="DQS3" s="5"/>
      <c r="DQT3" s="5"/>
      <c r="DQU3" s="5"/>
      <c r="DQV3" s="5"/>
      <c r="DQW3" s="5"/>
      <c r="DQX3" s="5"/>
      <c r="DQY3" s="5"/>
      <c r="DQZ3" s="5"/>
      <c r="DRA3" s="5"/>
      <c r="DRB3" s="5"/>
      <c r="DRC3" s="5"/>
      <c r="DRD3" s="5"/>
      <c r="DRE3" s="5"/>
      <c r="DRF3" s="5"/>
      <c r="DRG3" s="5"/>
      <c r="DRH3" s="5"/>
      <c r="DRI3" s="5"/>
      <c r="DRJ3" s="5"/>
      <c r="DRK3" s="5"/>
      <c r="DRL3" s="5"/>
      <c r="DRM3" s="5"/>
      <c r="DRN3" s="5"/>
      <c r="DRO3" s="5"/>
      <c r="DRP3" s="5"/>
      <c r="DRQ3" s="5"/>
      <c r="DRR3" s="5"/>
      <c r="DRS3" s="5"/>
      <c r="DRT3" s="5"/>
      <c r="DRU3" s="5"/>
      <c r="DRV3" s="5"/>
      <c r="DRW3" s="5"/>
      <c r="DRX3" s="5"/>
      <c r="DRY3" s="5"/>
      <c r="DRZ3" s="5"/>
      <c r="DSA3" s="5"/>
      <c r="DSB3" s="5"/>
      <c r="DSC3" s="5"/>
      <c r="DSD3" s="5"/>
      <c r="DSE3" s="5"/>
      <c r="DSF3" s="5"/>
      <c r="DSG3" s="5"/>
      <c r="DSH3" s="5"/>
      <c r="DSI3" s="5"/>
      <c r="DSJ3" s="5"/>
      <c r="DSK3" s="5"/>
      <c r="DSL3" s="5"/>
      <c r="DSM3" s="5"/>
      <c r="DSN3" s="5"/>
      <c r="DSO3" s="5"/>
      <c r="DSP3" s="5"/>
      <c r="DSQ3" s="5"/>
      <c r="DSR3" s="5"/>
      <c r="DSS3" s="5"/>
      <c r="DST3" s="5"/>
      <c r="DSU3" s="5"/>
      <c r="DSV3" s="5"/>
      <c r="DSW3" s="5"/>
      <c r="DSX3" s="5"/>
      <c r="DSY3" s="5"/>
      <c r="DSZ3" s="5"/>
      <c r="DTA3" s="5"/>
      <c r="DTB3" s="5"/>
      <c r="DTC3" s="5"/>
      <c r="DTD3" s="5"/>
      <c r="DTE3" s="5"/>
      <c r="DTF3" s="5"/>
      <c r="DTG3" s="5"/>
      <c r="DTH3" s="5"/>
      <c r="DTI3" s="5"/>
      <c r="DTJ3" s="5"/>
      <c r="DTK3" s="5"/>
      <c r="DTL3" s="5"/>
      <c r="DTM3" s="5"/>
      <c r="DTN3" s="5"/>
      <c r="DTO3" s="5"/>
      <c r="DTP3" s="5"/>
      <c r="DTQ3" s="5"/>
      <c r="DTR3" s="5"/>
      <c r="DTS3" s="5"/>
      <c r="DTT3" s="5"/>
      <c r="DTU3" s="5"/>
      <c r="DTV3" s="5"/>
      <c r="DTW3" s="5"/>
      <c r="DTX3" s="5"/>
      <c r="DTY3" s="5"/>
      <c r="DTZ3" s="5"/>
      <c r="DUA3" s="5"/>
      <c r="DUB3" s="5"/>
      <c r="DUC3" s="5"/>
      <c r="DUD3" s="5"/>
      <c r="DUE3" s="5"/>
      <c r="DUF3" s="5"/>
      <c r="DUG3" s="5"/>
      <c r="DUH3" s="5"/>
      <c r="DUI3" s="5"/>
      <c r="DUJ3" s="5"/>
      <c r="DUK3" s="5"/>
      <c r="DUL3" s="5"/>
      <c r="DUM3" s="5"/>
      <c r="DUN3" s="5"/>
      <c r="DUO3" s="5"/>
      <c r="DUP3" s="5"/>
      <c r="DUQ3" s="5"/>
      <c r="DUR3" s="5"/>
      <c r="DUS3" s="5"/>
      <c r="DUT3" s="5"/>
      <c r="DUU3" s="5"/>
      <c r="DUV3" s="5"/>
      <c r="DUW3" s="5"/>
      <c r="DUX3" s="5"/>
      <c r="DUY3" s="5"/>
      <c r="DUZ3" s="5"/>
      <c r="DVA3" s="5"/>
      <c r="DVB3" s="5"/>
      <c r="DVC3" s="5"/>
      <c r="DVD3" s="5"/>
      <c r="DVE3" s="5"/>
      <c r="DVF3" s="5"/>
      <c r="DVG3" s="5"/>
      <c r="DVH3" s="5"/>
      <c r="DVI3" s="5"/>
      <c r="DVJ3" s="5"/>
      <c r="DVK3" s="5"/>
      <c r="DVL3" s="5"/>
      <c r="DVM3" s="5"/>
      <c r="DVN3" s="5"/>
      <c r="DVO3" s="5"/>
      <c r="DVP3" s="5"/>
      <c r="DVQ3" s="5"/>
      <c r="DVR3" s="5"/>
      <c r="DVS3" s="5"/>
      <c r="DVT3" s="5"/>
      <c r="DVU3" s="5"/>
      <c r="DVV3" s="5"/>
      <c r="DVW3" s="5"/>
      <c r="DVX3" s="5"/>
      <c r="DVY3" s="5"/>
      <c r="DVZ3" s="5"/>
      <c r="DWA3" s="5"/>
      <c r="DWB3" s="5"/>
      <c r="DWC3" s="5"/>
      <c r="DWD3" s="5"/>
      <c r="DWE3" s="5"/>
      <c r="DWF3" s="5"/>
      <c r="DWG3" s="5"/>
      <c r="DWH3" s="5"/>
      <c r="DWI3" s="5"/>
      <c r="DWJ3" s="5"/>
      <c r="DWK3" s="5"/>
      <c r="DWL3" s="5"/>
      <c r="DWM3" s="5"/>
      <c r="DWN3" s="5"/>
      <c r="DWO3" s="5"/>
      <c r="DWP3" s="5"/>
      <c r="DWQ3" s="5"/>
      <c r="DWR3" s="5"/>
      <c r="DWS3" s="5"/>
      <c r="DWT3" s="5"/>
      <c r="DWU3" s="5"/>
      <c r="DWV3" s="5"/>
      <c r="DWW3" s="5"/>
      <c r="DWX3" s="5"/>
      <c r="DWY3" s="5"/>
      <c r="DWZ3" s="5"/>
      <c r="DXA3" s="5"/>
      <c r="DXB3" s="5"/>
      <c r="DXC3" s="5"/>
      <c r="DXD3" s="5"/>
      <c r="DXE3" s="5"/>
      <c r="DXF3" s="5"/>
      <c r="DXG3" s="5"/>
      <c r="DXH3" s="5"/>
      <c r="DXI3" s="5"/>
      <c r="DXJ3" s="5"/>
      <c r="DXK3" s="5"/>
      <c r="DXL3" s="5"/>
      <c r="DXM3" s="5"/>
      <c r="DXN3" s="5"/>
      <c r="DXO3" s="5"/>
      <c r="DXP3" s="5"/>
      <c r="DXQ3" s="5"/>
      <c r="DXR3" s="5"/>
      <c r="DXS3" s="5"/>
      <c r="DXT3" s="5"/>
      <c r="DXU3" s="5"/>
      <c r="DXV3" s="5"/>
      <c r="DXW3" s="5"/>
      <c r="DXX3" s="5"/>
      <c r="DXY3" s="5"/>
      <c r="DXZ3" s="5"/>
      <c r="DYA3" s="5"/>
      <c r="DYB3" s="5"/>
      <c r="DYC3" s="5"/>
      <c r="DYD3" s="5"/>
      <c r="DYE3" s="5"/>
      <c r="DYF3" s="5"/>
      <c r="DYG3" s="5"/>
      <c r="DYH3" s="5"/>
      <c r="DYI3" s="5"/>
      <c r="DYJ3" s="5"/>
      <c r="DYK3" s="5"/>
      <c r="DYL3" s="5"/>
      <c r="DYM3" s="5"/>
      <c r="DYN3" s="5"/>
      <c r="DYO3" s="5"/>
      <c r="DYP3" s="5"/>
      <c r="DYQ3" s="5"/>
      <c r="DYR3" s="5"/>
      <c r="DYS3" s="5"/>
      <c r="DYT3" s="5"/>
      <c r="DYU3" s="5"/>
      <c r="DYV3" s="5"/>
      <c r="DYW3" s="5"/>
      <c r="DYX3" s="5"/>
      <c r="DYY3" s="5"/>
      <c r="DYZ3" s="5"/>
      <c r="DZA3" s="5"/>
      <c r="DZB3" s="5"/>
      <c r="DZC3" s="5"/>
      <c r="DZD3" s="5"/>
      <c r="DZE3" s="5"/>
      <c r="DZF3" s="5"/>
      <c r="DZG3" s="5"/>
      <c r="DZH3" s="5"/>
      <c r="DZI3" s="5"/>
      <c r="DZJ3" s="5"/>
      <c r="DZK3" s="5"/>
      <c r="DZL3" s="5"/>
      <c r="DZM3" s="5"/>
      <c r="DZN3" s="5"/>
      <c r="DZO3" s="5"/>
      <c r="DZP3" s="5"/>
      <c r="DZQ3" s="5"/>
      <c r="DZR3" s="5"/>
      <c r="DZS3" s="5"/>
      <c r="DZT3" s="5"/>
      <c r="DZU3" s="5"/>
      <c r="DZV3" s="5"/>
      <c r="DZW3" s="5"/>
      <c r="DZX3" s="5"/>
      <c r="DZY3" s="5"/>
      <c r="DZZ3" s="5"/>
      <c r="EAA3" s="5"/>
      <c r="EAB3" s="5"/>
      <c r="EAC3" s="5"/>
      <c r="EAD3" s="5"/>
      <c r="EAE3" s="5"/>
      <c r="EAF3" s="5"/>
      <c r="EAG3" s="5"/>
      <c r="EAH3" s="5"/>
      <c r="EAI3" s="5"/>
      <c r="EAJ3" s="5"/>
      <c r="EAK3" s="5"/>
      <c r="EAL3" s="5"/>
      <c r="EAM3" s="5"/>
      <c r="EAN3" s="5"/>
      <c r="EAO3" s="5"/>
      <c r="EAP3" s="5"/>
      <c r="EAQ3" s="5"/>
      <c r="EAR3" s="5"/>
      <c r="EAS3" s="5"/>
      <c r="EAT3" s="5"/>
      <c r="EAU3" s="5"/>
      <c r="EAV3" s="5"/>
      <c r="EAW3" s="5"/>
      <c r="EAX3" s="5"/>
      <c r="EAY3" s="5"/>
      <c r="EAZ3" s="5"/>
      <c r="EBA3" s="5"/>
      <c r="EBB3" s="5"/>
      <c r="EBC3" s="5"/>
      <c r="EBD3" s="5"/>
      <c r="EBE3" s="5"/>
      <c r="EBF3" s="5"/>
      <c r="EBG3" s="5"/>
      <c r="EBH3" s="5"/>
      <c r="EBI3" s="5"/>
      <c r="EBJ3" s="5"/>
      <c r="EBK3" s="5"/>
      <c r="EBL3" s="5"/>
      <c r="EBM3" s="5"/>
      <c r="EBN3" s="5"/>
      <c r="EBO3" s="5"/>
      <c r="EBP3" s="5"/>
      <c r="EBQ3" s="5"/>
      <c r="EBR3" s="5"/>
      <c r="EBS3" s="5"/>
      <c r="EBT3" s="5"/>
      <c r="EBU3" s="5"/>
      <c r="EBV3" s="5"/>
      <c r="EBW3" s="5"/>
      <c r="EBX3" s="5"/>
      <c r="EBY3" s="5"/>
      <c r="EBZ3" s="5"/>
      <c r="ECA3" s="5"/>
      <c r="ECB3" s="5"/>
      <c r="ECC3" s="5"/>
      <c r="ECD3" s="5"/>
      <c r="ECE3" s="5"/>
      <c r="ECF3" s="5"/>
      <c r="ECG3" s="5"/>
      <c r="ECH3" s="5"/>
      <c r="ECI3" s="5"/>
      <c r="ECJ3" s="5"/>
      <c r="ECK3" s="5"/>
      <c r="ECL3" s="5"/>
      <c r="ECM3" s="5"/>
      <c r="ECN3" s="5"/>
      <c r="ECO3" s="5"/>
      <c r="ECP3" s="5"/>
      <c r="ECQ3" s="5"/>
      <c r="ECR3" s="5"/>
      <c r="ECS3" s="5"/>
      <c r="ECT3" s="5"/>
      <c r="ECU3" s="5"/>
      <c r="ECV3" s="5"/>
      <c r="ECW3" s="5"/>
      <c r="ECX3" s="5"/>
      <c r="ECY3" s="5"/>
      <c r="ECZ3" s="5"/>
      <c r="EDA3" s="5"/>
      <c r="EDB3" s="5"/>
      <c r="EDC3" s="5"/>
      <c r="EDD3" s="5"/>
      <c r="EDE3" s="5"/>
      <c r="EDF3" s="5"/>
      <c r="EDG3" s="5"/>
      <c r="EDH3" s="5"/>
      <c r="EDI3" s="5"/>
      <c r="EDJ3" s="5"/>
      <c r="EDK3" s="5"/>
      <c r="EDL3" s="5"/>
      <c r="EDM3" s="5"/>
      <c r="EDN3" s="5"/>
      <c r="EDO3" s="5"/>
      <c r="EDP3" s="5"/>
      <c r="EDQ3" s="5"/>
      <c r="EDR3" s="5"/>
      <c r="EDS3" s="5"/>
      <c r="EDT3" s="5"/>
      <c r="EDU3" s="5"/>
      <c r="EDV3" s="5"/>
      <c r="EDW3" s="5"/>
      <c r="EDX3" s="5"/>
      <c r="EDY3" s="5"/>
      <c r="EDZ3" s="5"/>
      <c r="EEA3" s="5"/>
      <c r="EEB3" s="5"/>
      <c r="EEC3" s="5"/>
      <c r="EED3" s="5"/>
      <c r="EEE3" s="5"/>
      <c r="EEF3" s="5"/>
      <c r="EEG3" s="5"/>
      <c r="EEH3" s="5"/>
      <c r="EEI3" s="5"/>
      <c r="EEJ3" s="5"/>
      <c r="EEK3" s="5"/>
      <c r="EEL3" s="5"/>
      <c r="EEM3" s="5"/>
      <c r="EEN3" s="5"/>
      <c r="EEO3" s="5"/>
      <c r="EEP3" s="5"/>
      <c r="EEQ3" s="5"/>
      <c r="EER3" s="5"/>
      <c r="EES3" s="5"/>
      <c r="EET3" s="5"/>
      <c r="EEU3" s="5"/>
      <c r="EEV3" s="5"/>
      <c r="EEW3" s="5"/>
      <c r="EEX3" s="5"/>
      <c r="EEY3" s="5"/>
      <c r="EEZ3" s="5"/>
      <c r="EFA3" s="5"/>
      <c r="EFB3" s="5"/>
      <c r="EFC3" s="5"/>
      <c r="EFD3" s="5"/>
      <c r="EFE3" s="5"/>
      <c r="EFF3" s="5"/>
      <c r="EFG3" s="5"/>
      <c r="EFH3" s="5"/>
      <c r="EFI3" s="5"/>
      <c r="EFJ3" s="5"/>
      <c r="EFK3" s="5"/>
      <c r="EFL3" s="5"/>
      <c r="EFM3" s="5"/>
      <c r="EFN3" s="5"/>
      <c r="EFO3" s="5"/>
      <c r="EFP3" s="5"/>
      <c r="EFQ3" s="5"/>
      <c r="EFR3" s="5"/>
      <c r="EFS3" s="5"/>
      <c r="EFT3" s="5"/>
      <c r="EFU3" s="5"/>
      <c r="EFV3" s="5"/>
      <c r="EFW3" s="5"/>
      <c r="EFX3" s="5"/>
      <c r="EFY3" s="5"/>
      <c r="EFZ3" s="5"/>
      <c r="EGA3" s="5"/>
      <c r="EGB3" s="5"/>
      <c r="EGC3" s="5"/>
      <c r="EGD3" s="5"/>
      <c r="EGE3" s="5"/>
      <c r="EGF3" s="5"/>
      <c r="EGG3" s="5"/>
      <c r="EGH3" s="5"/>
      <c r="EGI3" s="5"/>
      <c r="EGJ3" s="5"/>
      <c r="EGK3" s="5"/>
      <c r="EGL3" s="5"/>
      <c r="EGM3" s="5"/>
      <c r="EGN3" s="5"/>
      <c r="EGO3" s="5"/>
      <c r="EGP3" s="5"/>
      <c r="EGQ3" s="5"/>
      <c r="EGR3" s="5"/>
      <c r="EGS3" s="5"/>
      <c r="EGT3" s="5"/>
      <c r="EGU3" s="5"/>
      <c r="EGV3" s="5"/>
      <c r="EGW3" s="5"/>
      <c r="EGX3" s="5"/>
      <c r="EGY3" s="5"/>
      <c r="EGZ3" s="5"/>
      <c r="EHA3" s="5"/>
      <c r="EHB3" s="5"/>
      <c r="EHC3" s="5"/>
      <c r="EHD3" s="5"/>
      <c r="EHE3" s="5"/>
      <c r="EHF3" s="5"/>
      <c r="EHG3" s="5"/>
      <c r="EHH3" s="5"/>
      <c r="EHI3" s="5"/>
      <c r="EHJ3" s="5"/>
      <c r="EHK3" s="5"/>
      <c r="EHL3" s="5"/>
      <c r="EHM3" s="5"/>
      <c r="EHN3" s="5"/>
      <c r="EHO3" s="5"/>
      <c r="EHP3" s="5"/>
      <c r="EHQ3" s="5"/>
      <c r="EHR3" s="5"/>
      <c r="EHS3" s="5"/>
      <c r="EHT3" s="5"/>
      <c r="EHU3" s="5"/>
      <c r="EHV3" s="5"/>
      <c r="EHW3" s="5"/>
      <c r="EHX3" s="5"/>
      <c r="EHY3" s="5"/>
      <c r="EHZ3" s="5"/>
      <c r="EIA3" s="5"/>
      <c r="EIB3" s="5"/>
      <c r="EIC3" s="5"/>
      <c r="EID3" s="5"/>
      <c r="EIE3" s="5"/>
      <c r="EIF3" s="5"/>
      <c r="EIG3" s="5"/>
      <c r="EIH3" s="5"/>
      <c r="EII3" s="5"/>
      <c r="EIJ3" s="5"/>
      <c r="EIK3" s="5"/>
      <c r="EIL3" s="5"/>
      <c r="EIM3" s="5"/>
      <c r="EIN3" s="5"/>
      <c r="EIO3" s="5"/>
      <c r="EIP3" s="5"/>
      <c r="EIQ3" s="5"/>
      <c r="EIR3" s="5"/>
      <c r="EIS3" s="5"/>
      <c r="EIT3" s="5"/>
      <c r="EIU3" s="5"/>
      <c r="EIV3" s="5"/>
      <c r="EIW3" s="5"/>
      <c r="EIX3" s="5"/>
      <c r="EIY3" s="5"/>
      <c r="EIZ3" s="5"/>
      <c r="EJA3" s="5"/>
      <c r="EJB3" s="5"/>
      <c r="EJC3" s="5"/>
      <c r="EJD3" s="5"/>
      <c r="EJE3" s="5"/>
      <c r="EJF3" s="5"/>
      <c r="EJG3" s="5"/>
      <c r="EJH3" s="5"/>
      <c r="EJI3" s="5"/>
      <c r="EJJ3" s="5"/>
      <c r="EJK3" s="5"/>
      <c r="EJL3" s="5"/>
      <c r="EJM3" s="5"/>
      <c r="EJN3" s="5"/>
      <c r="EJO3" s="5"/>
      <c r="EJP3" s="5"/>
      <c r="EJQ3" s="5"/>
      <c r="EJR3" s="5"/>
      <c r="EJS3" s="5"/>
      <c r="EJT3" s="5"/>
      <c r="EJU3" s="5"/>
      <c r="EJV3" s="5"/>
      <c r="EJW3" s="5"/>
      <c r="EJX3" s="5"/>
      <c r="EJY3" s="5"/>
      <c r="EJZ3" s="5"/>
      <c r="EKA3" s="5"/>
      <c r="EKB3" s="5"/>
      <c r="EKC3" s="5"/>
      <c r="EKD3" s="5"/>
      <c r="EKE3" s="5"/>
      <c r="EKF3" s="5"/>
      <c r="EKG3" s="5"/>
      <c r="EKH3" s="5"/>
      <c r="EKI3" s="5"/>
      <c r="EKJ3" s="5"/>
      <c r="EKK3" s="5"/>
      <c r="EKL3" s="5"/>
      <c r="EKM3" s="5"/>
      <c r="EKN3" s="5"/>
      <c r="EKO3" s="5"/>
      <c r="EKP3" s="5"/>
      <c r="EKQ3" s="5"/>
      <c r="EKR3" s="5"/>
      <c r="EKS3" s="5"/>
      <c r="EKT3" s="5"/>
      <c r="EKU3" s="5"/>
      <c r="EKV3" s="5"/>
      <c r="EKW3" s="5"/>
      <c r="EKX3" s="5"/>
      <c r="EKY3" s="5"/>
      <c r="EKZ3" s="5"/>
      <c r="ELA3" s="5"/>
      <c r="ELB3" s="5"/>
      <c r="ELC3" s="5"/>
      <c r="ELD3" s="5"/>
      <c r="ELE3" s="5"/>
      <c r="ELF3" s="5"/>
      <c r="ELG3" s="5"/>
      <c r="ELH3" s="5"/>
      <c r="ELI3" s="5"/>
      <c r="ELJ3" s="5"/>
      <c r="ELK3" s="5"/>
      <c r="ELL3" s="5"/>
      <c r="ELM3" s="5"/>
      <c r="ELN3" s="5"/>
      <c r="ELO3" s="5"/>
      <c r="ELP3" s="5"/>
      <c r="ELQ3" s="5"/>
      <c r="ELR3" s="5"/>
      <c r="ELS3" s="5"/>
      <c r="ELT3" s="5"/>
      <c r="ELU3" s="5"/>
      <c r="ELV3" s="5"/>
      <c r="ELW3" s="5"/>
      <c r="ELX3" s="5"/>
      <c r="ELY3" s="5"/>
      <c r="ELZ3" s="5"/>
      <c r="EMA3" s="5"/>
      <c r="EMB3" s="5"/>
      <c r="EMC3" s="5"/>
      <c r="EMD3" s="5"/>
      <c r="EME3" s="5"/>
      <c r="EMF3" s="5"/>
      <c r="EMG3" s="5"/>
      <c r="EMH3" s="5"/>
      <c r="EMI3" s="5"/>
      <c r="EMJ3" s="5"/>
      <c r="EMK3" s="5"/>
      <c r="EML3" s="5"/>
      <c r="EMM3" s="5"/>
      <c r="EMN3" s="5"/>
      <c r="EMO3" s="5"/>
      <c r="EMP3" s="5"/>
      <c r="EMQ3" s="5"/>
      <c r="EMR3" s="5"/>
      <c r="EMS3" s="5"/>
      <c r="EMT3" s="5"/>
      <c r="EMU3" s="5"/>
      <c r="EMV3" s="5"/>
      <c r="EMW3" s="5"/>
      <c r="EMX3" s="5"/>
      <c r="EMY3" s="5"/>
      <c r="EMZ3" s="5"/>
      <c r="ENA3" s="5"/>
      <c r="ENB3" s="5"/>
      <c r="ENC3" s="5"/>
      <c r="END3" s="5"/>
      <c r="ENE3" s="5"/>
      <c r="ENF3" s="5"/>
      <c r="ENG3" s="5"/>
      <c r="ENH3" s="5"/>
      <c r="ENI3" s="5"/>
      <c r="ENJ3" s="5"/>
      <c r="ENK3" s="5"/>
      <c r="ENL3" s="5"/>
      <c r="ENM3" s="5"/>
      <c r="ENN3" s="5"/>
      <c r="ENO3" s="5"/>
      <c r="ENP3" s="5"/>
      <c r="ENQ3" s="5"/>
      <c r="ENR3" s="5"/>
      <c r="ENS3" s="5"/>
      <c r="ENT3" s="5"/>
      <c r="ENU3" s="5"/>
      <c r="ENV3" s="5"/>
      <c r="ENW3" s="5"/>
      <c r="ENX3" s="5"/>
      <c r="ENY3" s="5"/>
      <c r="ENZ3" s="5"/>
      <c r="EOA3" s="5"/>
      <c r="EOB3" s="5"/>
      <c r="EOC3" s="5"/>
      <c r="EOD3" s="5"/>
      <c r="EOE3" s="5"/>
      <c r="EOF3" s="5"/>
      <c r="EOG3" s="5"/>
      <c r="EOH3" s="5"/>
      <c r="EOI3" s="5"/>
      <c r="EOJ3" s="5"/>
      <c r="EOK3" s="5"/>
      <c r="EOL3" s="5"/>
      <c r="EOM3" s="5"/>
      <c r="EON3" s="5"/>
      <c r="EOO3" s="5"/>
      <c r="EOP3" s="5"/>
      <c r="EOQ3" s="5"/>
      <c r="EOR3" s="5"/>
      <c r="EOS3" s="5"/>
      <c r="EOT3" s="5"/>
      <c r="EOU3" s="5"/>
      <c r="EOV3" s="5"/>
      <c r="EOW3" s="5"/>
      <c r="EOX3" s="5"/>
      <c r="EOY3" s="5"/>
      <c r="EOZ3" s="5"/>
      <c r="EPA3" s="5"/>
      <c r="EPB3" s="5"/>
      <c r="EPC3" s="5"/>
      <c r="EPD3" s="5"/>
      <c r="EPE3" s="5"/>
      <c r="EPF3" s="5"/>
      <c r="EPG3" s="5"/>
      <c r="EPH3" s="5"/>
      <c r="EPI3" s="5"/>
      <c r="EPJ3" s="5"/>
      <c r="EPK3" s="5"/>
      <c r="EPL3" s="5"/>
      <c r="EPM3" s="5"/>
      <c r="EPN3" s="5"/>
      <c r="EPO3" s="5"/>
      <c r="EPP3" s="5"/>
      <c r="EPQ3" s="5"/>
      <c r="EPR3" s="5"/>
      <c r="EPS3" s="5"/>
      <c r="EPT3" s="5"/>
      <c r="EPU3" s="5"/>
      <c r="EPV3" s="5"/>
      <c r="EPW3" s="5"/>
      <c r="EPX3" s="5"/>
      <c r="EPY3" s="5"/>
      <c r="EPZ3" s="5"/>
      <c r="EQA3" s="5"/>
      <c r="EQB3" s="5"/>
      <c r="EQC3" s="5"/>
      <c r="EQD3" s="5"/>
      <c r="EQE3" s="5"/>
      <c r="EQF3" s="5"/>
      <c r="EQG3" s="5"/>
      <c r="EQH3" s="5"/>
      <c r="EQI3" s="5"/>
      <c r="EQJ3" s="5"/>
      <c r="EQK3" s="5"/>
      <c r="EQL3" s="5"/>
      <c r="EQM3" s="5"/>
      <c r="EQN3" s="5"/>
      <c r="EQO3" s="5"/>
      <c r="EQP3" s="5"/>
      <c r="EQQ3" s="5"/>
      <c r="EQR3" s="5"/>
      <c r="EQS3" s="5"/>
      <c r="EQT3" s="5"/>
      <c r="EQU3" s="5"/>
      <c r="EQV3" s="5"/>
      <c r="EQW3" s="5"/>
      <c r="EQX3" s="5"/>
      <c r="EQY3" s="5"/>
      <c r="EQZ3" s="5"/>
      <c r="ERA3" s="5"/>
      <c r="ERB3" s="5"/>
      <c r="ERC3" s="5"/>
      <c r="ERD3" s="5"/>
      <c r="ERE3" s="5"/>
      <c r="ERF3" s="5"/>
      <c r="ERG3" s="5"/>
      <c r="ERH3" s="5"/>
      <c r="ERI3" s="5"/>
      <c r="ERJ3" s="5"/>
      <c r="ERK3" s="5"/>
      <c r="ERL3" s="5"/>
      <c r="ERM3" s="5"/>
      <c r="ERN3" s="5"/>
      <c r="ERO3" s="5"/>
      <c r="ERP3" s="5"/>
      <c r="ERQ3" s="5"/>
      <c r="ERR3" s="5"/>
      <c r="ERS3" s="5"/>
      <c r="ERT3" s="5"/>
      <c r="ERU3" s="5"/>
      <c r="ERV3" s="5"/>
      <c r="ERW3" s="5"/>
      <c r="ERX3" s="5"/>
      <c r="ERY3" s="5"/>
      <c r="ERZ3" s="5"/>
      <c r="ESA3" s="5"/>
      <c r="ESB3" s="5"/>
      <c r="ESC3" s="5"/>
      <c r="ESD3" s="5"/>
      <c r="ESE3" s="5"/>
      <c r="ESF3" s="5"/>
      <c r="ESG3" s="5"/>
      <c r="ESH3" s="5"/>
      <c r="ESI3" s="5"/>
      <c r="ESJ3" s="5"/>
      <c r="ESK3" s="5"/>
      <c r="ESL3" s="5"/>
      <c r="ESM3" s="5"/>
      <c r="ESN3" s="5"/>
      <c r="ESO3" s="5"/>
      <c r="ESP3" s="5"/>
      <c r="ESQ3" s="5"/>
      <c r="ESR3" s="5"/>
      <c r="ESS3" s="5"/>
      <c r="EST3" s="5"/>
      <c r="ESU3" s="5"/>
      <c r="ESV3" s="5"/>
      <c r="ESW3" s="5"/>
      <c r="ESX3" s="5"/>
      <c r="ESY3" s="5"/>
      <c r="ESZ3" s="5"/>
      <c r="ETA3" s="5"/>
      <c r="ETB3" s="5"/>
      <c r="ETC3" s="5"/>
      <c r="ETD3" s="5"/>
      <c r="ETE3" s="5"/>
      <c r="ETF3" s="5"/>
      <c r="ETG3" s="5"/>
      <c r="ETH3" s="5"/>
      <c r="ETI3" s="5"/>
      <c r="ETJ3" s="5"/>
      <c r="ETK3" s="5"/>
      <c r="ETL3" s="5"/>
      <c r="ETM3" s="5"/>
      <c r="ETN3" s="5"/>
      <c r="ETO3" s="5"/>
      <c r="ETP3" s="5"/>
      <c r="ETQ3" s="5"/>
      <c r="ETR3" s="5"/>
      <c r="ETS3" s="5"/>
      <c r="ETT3" s="5"/>
      <c r="ETU3" s="5"/>
      <c r="ETV3" s="5"/>
      <c r="ETW3" s="5"/>
      <c r="ETX3" s="5"/>
      <c r="ETY3" s="5"/>
      <c r="ETZ3" s="5"/>
      <c r="EUA3" s="5"/>
      <c r="EUB3" s="5"/>
      <c r="EUC3" s="5"/>
      <c r="EUD3" s="5"/>
      <c r="EUE3" s="5"/>
      <c r="EUF3" s="5"/>
      <c r="EUG3" s="5"/>
      <c r="EUH3" s="5"/>
      <c r="EUI3" s="5"/>
      <c r="EUJ3" s="5"/>
      <c r="EUK3" s="5"/>
      <c r="EUL3" s="5"/>
      <c r="EUM3" s="5"/>
      <c r="EUN3" s="5"/>
      <c r="EUO3" s="5"/>
      <c r="EUP3" s="5"/>
      <c r="EUQ3" s="5"/>
      <c r="EUR3" s="5"/>
      <c r="EUS3" s="5"/>
      <c r="EUT3" s="5"/>
      <c r="EUU3" s="5"/>
      <c r="EUV3" s="5"/>
      <c r="EUW3" s="5"/>
      <c r="EUX3" s="5"/>
      <c r="EUY3" s="5"/>
      <c r="EUZ3" s="5"/>
      <c r="EVA3" s="5"/>
      <c r="EVB3" s="5"/>
      <c r="EVC3" s="5"/>
      <c r="EVD3" s="5"/>
      <c r="EVE3" s="5"/>
      <c r="EVF3" s="5"/>
      <c r="EVG3" s="5"/>
      <c r="EVH3" s="5"/>
      <c r="EVI3" s="5"/>
      <c r="EVJ3" s="5"/>
      <c r="EVK3" s="5"/>
      <c r="EVL3" s="5"/>
      <c r="EVM3" s="5"/>
      <c r="EVN3" s="5"/>
      <c r="EVO3" s="5"/>
      <c r="EVP3" s="5"/>
      <c r="EVQ3" s="5"/>
      <c r="EVR3" s="5"/>
      <c r="EVS3" s="5"/>
      <c r="EVT3" s="5"/>
      <c r="EVU3" s="5"/>
      <c r="EVV3" s="5"/>
      <c r="EVW3" s="5"/>
      <c r="EVX3" s="5"/>
      <c r="EVY3" s="5"/>
      <c r="EVZ3" s="5"/>
      <c r="EWA3" s="5"/>
      <c r="EWB3" s="5"/>
      <c r="EWC3" s="5"/>
      <c r="EWD3" s="5"/>
      <c r="EWE3" s="5"/>
      <c r="EWF3" s="5"/>
      <c r="EWG3" s="5"/>
      <c r="EWH3" s="5"/>
      <c r="EWI3" s="5"/>
      <c r="EWJ3" s="5"/>
      <c r="EWK3" s="5"/>
      <c r="EWL3" s="5"/>
      <c r="EWM3" s="5"/>
      <c r="EWN3" s="5"/>
      <c r="EWO3" s="5"/>
      <c r="EWP3" s="5"/>
      <c r="EWQ3" s="5"/>
      <c r="EWR3" s="5"/>
      <c r="EWS3" s="5"/>
      <c r="EWT3" s="5"/>
      <c r="EWU3" s="5"/>
      <c r="EWV3" s="5"/>
      <c r="EWW3" s="5"/>
      <c r="EWX3" s="5"/>
      <c r="EWY3" s="5"/>
      <c r="EWZ3" s="5"/>
      <c r="EXA3" s="5"/>
      <c r="EXB3" s="5"/>
      <c r="EXC3" s="5"/>
      <c r="EXD3" s="5"/>
      <c r="EXE3" s="5"/>
      <c r="EXF3" s="5"/>
      <c r="EXG3" s="5"/>
      <c r="EXH3" s="5"/>
      <c r="EXI3" s="5"/>
      <c r="EXJ3" s="5"/>
      <c r="EXK3" s="5"/>
      <c r="EXL3" s="5"/>
      <c r="EXM3" s="5"/>
      <c r="EXN3" s="5"/>
      <c r="EXO3" s="5"/>
      <c r="EXP3" s="5"/>
      <c r="EXQ3" s="5"/>
      <c r="EXR3" s="5"/>
      <c r="EXS3" s="5"/>
      <c r="EXT3" s="5"/>
      <c r="EXU3" s="5"/>
      <c r="EXV3" s="5"/>
      <c r="EXW3" s="5"/>
      <c r="EXX3" s="5"/>
      <c r="EXY3" s="5"/>
      <c r="EXZ3" s="5"/>
      <c r="EYA3" s="5"/>
      <c r="EYB3" s="5"/>
      <c r="EYC3" s="5"/>
      <c r="EYD3" s="5"/>
      <c r="EYE3" s="5"/>
      <c r="EYF3" s="5"/>
      <c r="EYG3" s="5"/>
      <c r="EYH3" s="5"/>
      <c r="EYI3" s="5"/>
      <c r="EYJ3" s="5"/>
      <c r="EYK3" s="5"/>
      <c r="EYL3" s="5"/>
      <c r="EYM3" s="5"/>
      <c r="EYN3" s="5"/>
      <c r="EYO3" s="5"/>
      <c r="EYP3" s="5"/>
      <c r="EYQ3" s="5"/>
      <c r="EYR3" s="5"/>
      <c r="EYS3" s="5"/>
      <c r="EYT3" s="5"/>
      <c r="EYU3" s="5"/>
      <c r="EYV3" s="5"/>
      <c r="EYW3" s="5"/>
      <c r="EYX3" s="5"/>
      <c r="EYY3" s="5"/>
      <c r="EYZ3" s="5"/>
      <c r="EZA3" s="5"/>
      <c r="EZB3" s="5"/>
      <c r="EZC3" s="5"/>
      <c r="EZD3" s="5"/>
      <c r="EZE3" s="5"/>
      <c r="EZF3" s="5"/>
      <c r="EZG3" s="5"/>
      <c r="EZH3" s="5"/>
      <c r="EZI3" s="5"/>
      <c r="EZJ3" s="5"/>
      <c r="EZK3" s="5"/>
      <c r="EZL3" s="5"/>
      <c r="EZM3" s="5"/>
      <c r="EZN3" s="5"/>
      <c r="EZO3" s="5"/>
      <c r="EZP3" s="5"/>
      <c r="EZQ3" s="5"/>
      <c r="EZR3" s="5"/>
      <c r="EZS3" s="5"/>
      <c r="EZT3" s="5"/>
      <c r="EZU3" s="5"/>
      <c r="EZV3" s="5"/>
      <c r="EZW3" s="5"/>
      <c r="EZX3" s="5"/>
      <c r="EZY3" s="5"/>
      <c r="EZZ3" s="5"/>
      <c r="FAA3" s="5"/>
      <c r="FAB3" s="5"/>
      <c r="FAC3" s="5"/>
      <c r="FAD3" s="5"/>
      <c r="FAE3" s="5"/>
      <c r="FAF3" s="5"/>
      <c r="FAG3" s="5"/>
      <c r="FAH3" s="5"/>
      <c r="FAI3" s="5"/>
      <c r="FAJ3" s="5"/>
      <c r="FAK3" s="5"/>
      <c r="FAL3" s="5"/>
      <c r="FAM3" s="5"/>
      <c r="FAN3" s="5"/>
      <c r="FAO3" s="5"/>
      <c r="FAP3" s="5"/>
      <c r="FAQ3" s="5"/>
      <c r="FAR3" s="5"/>
      <c r="FAS3" s="5"/>
      <c r="FAT3" s="5"/>
      <c r="FAU3" s="5"/>
      <c r="FAV3" s="5"/>
      <c r="FAW3" s="5"/>
      <c r="FAX3" s="5"/>
      <c r="FAY3" s="5"/>
      <c r="FAZ3" s="5"/>
      <c r="FBA3" s="5"/>
      <c r="FBB3" s="5"/>
      <c r="FBC3" s="5"/>
      <c r="FBD3" s="5"/>
      <c r="FBE3" s="5"/>
      <c r="FBF3" s="5"/>
      <c r="FBG3" s="5"/>
      <c r="FBH3" s="5"/>
      <c r="FBI3" s="5"/>
      <c r="FBJ3" s="5"/>
      <c r="FBK3" s="5"/>
      <c r="FBL3" s="5"/>
      <c r="FBM3" s="5"/>
      <c r="FBN3" s="5"/>
      <c r="FBO3" s="5"/>
      <c r="FBP3" s="5"/>
      <c r="FBQ3" s="5"/>
      <c r="FBR3" s="5"/>
      <c r="FBS3" s="5"/>
      <c r="FBT3" s="5"/>
      <c r="FBU3" s="5"/>
      <c r="FBV3" s="5"/>
      <c r="FBW3" s="5"/>
      <c r="FBX3" s="5"/>
      <c r="FBY3" s="5"/>
      <c r="FBZ3" s="5"/>
      <c r="FCA3" s="5"/>
      <c r="FCB3" s="5"/>
      <c r="FCC3" s="5"/>
      <c r="FCD3" s="5"/>
      <c r="FCE3" s="5"/>
      <c r="FCF3" s="5"/>
      <c r="FCG3" s="5"/>
      <c r="FCH3" s="5"/>
      <c r="FCI3" s="5"/>
      <c r="FCJ3" s="5"/>
      <c r="FCK3" s="5"/>
      <c r="FCL3" s="5"/>
      <c r="FCM3" s="5"/>
      <c r="FCN3" s="5"/>
      <c r="FCO3" s="5"/>
      <c r="FCP3" s="5"/>
      <c r="FCQ3" s="5"/>
      <c r="FCR3" s="5"/>
      <c r="FCS3" s="5"/>
      <c r="FCT3" s="5"/>
      <c r="FCU3" s="5"/>
      <c r="FCV3" s="5"/>
      <c r="FCW3" s="5"/>
      <c r="FCX3" s="5"/>
      <c r="FCY3" s="5"/>
      <c r="FCZ3" s="5"/>
      <c r="FDA3" s="5"/>
      <c r="FDB3" s="5"/>
      <c r="FDC3" s="5"/>
      <c r="FDD3" s="5"/>
      <c r="FDE3" s="5"/>
      <c r="FDF3" s="5"/>
      <c r="FDG3" s="5"/>
      <c r="FDH3" s="5"/>
      <c r="FDI3" s="5"/>
      <c r="FDJ3" s="5"/>
      <c r="FDK3" s="5"/>
      <c r="FDL3" s="5"/>
      <c r="FDM3" s="5"/>
      <c r="FDN3" s="5"/>
      <c r="FDO3" s="5"/>
      <c r="FDP3" s="5"/>
      <c r="FDQ3" s="5"/>
      <c r="FDR3" s="5"/>
      <c r="FDS3" s="5"/>
      <c r="FDT3" s="5"/>
      <c r="FDU3" s="5"/>
      <c r="FDV3" s="5"/>
      <c r="FDW3" s="5"/>
      <c r="FDX3" s="5"/>
      <c r="FDY3" s="5"/>
      <c r="FDZ3" s="5"/>
      <c r="FEA3" s="5"/>
      <c r="FEB3" s="5"/>
      <c r="FEC3" s="5"/>
      <c r="FED3" s="5"/>
      <c r="FEE3" s="5"/>
      <c r="FEF3" s="5"/>
      <c r="FEG3" s="5"/>
      <c r="FEH3" s="5"/>
      <c r="FEI3" s="5"/>
      <c r="FEJ3" s="5"/>
      <c r="FEK3" s="5"/>
      <c r="FEL3" s="5"/>
      <c r="FEM3" s="5"/>
      <c r="FEN3" s="5"/>
      <c r="FEO3" s="5"/>
      <c r="FEP3" s="5"/>
      <c r="FEQ3" s="5"/>
      <c r="FER3" s="5"/>
      <c r="FES3" s="5"/>
      <c r="FET3" s="5"/>
      <c r="FEU3" s="5"/>
      <c r="FEV3" s="5"/>
      <c r="FEW3" s="5"/>
      <c r="FEX3" s="5"/>
      <c r="FEY3" s="5"/>
      <c r="FEZ3" s="5"/>
      <c r="FFA3" s="5"/>
      <c r="FFB3" s="5"/>
      <c r="FFC3" s="5"/>
      <c r="FFD3" s="5"/>
      <c r="FFE3" s="5"/>
      <c r="FFF3" s="5"/>
      <c r="FFG3" s="5"/>
      <c r="FFH3" s="5"/>
      <c r="FFI3" s="5"/>
      <c r="FFJ3" s="5"/>
      <c r="FFK3" s="5"/>
      <c r="FFL3" s="5"/>
      <c r="FFM3" s="5"/>
      <c r="FFN3" s="5"/>
      <c r="FFO3" s="5"/>
      <c r="FFP3" s="5"/>
      <c r="FFQ3" s="5"/>
      <c r="FFR3" s="5"/>
      <c r="FFS3" s="5"/>
      <c r="FFT3" s="5"/>
      <c r="FFU3" s="5"/>
      <c r="FFV3" s="5"/>
      <c r="FFW3" s="5"/>
      <c r="FFX3" s="5"/>
      <c r="FFY3" s="5"/>
      <c r="FFZ3" s="5"/>
      <c r="FGA3" s="5"/>
      <c r="FGB3" s="5"/>
      <c r="FGC3" s="5"/>
      <c r="FGD3" s="5"/>
      <c r="FGE3" s="5"/>
      <c r="FGF3" s="5"/>
      <c r="FGG3" s="5"/>
      <c r="FGH3" s="5"/>
      <c r="FGI3" s="5"/>
      <c r="FGJ3" s="5"/>
      <c r="FGK3" s="5"/>
      <c r="FGL3" s="5"/>
      <c r="FGM3" s="5"/>
      <c r="FGN3" s="5"/>
      <c r="FGO3" s="5"/>
      <c r="FGP3" s="5"/>
      <c r="FGQ3" s="5"/>
      <c r="FGR3" s="5"/>
      <c r="FGS3" s="5"/>
      <c r="FGT3" s="5"/>
      <c r="FGU3" s="5"/>
      <c r="FGV3" s="5"/>
      <c r="FGW3" s="5"/>
      <c r="FGX3" s="5"/>
      <c r="FGY3" s="5"/>
      <c r="FGZ3" s="5"/>
      <c r="FHA3" s="5"/>
      <c r="FHB3" s="5"/>
      <c r="FHC3" s="5"/>
      <c r="FHD3" s="5"/>
      <c r="FHE3" s="5"/>
      <c r="FHF3" s="5"/>
      <c r="FHG3" s="5"/>
      <c r="FHH3" s="5"/>
      <c r="FHI3" s="5"/>
      <c r="FHJ3" s="5"/>
      <c r="FHK3" s="5"/>
      <c r="FHL3" s="5"/>
      <c r="FHM3" s="5"/>
      <c r="FHN3" s="5"/>
      <c r="FHO3" s="5"/>
      <c r="FHP3" s="5"/>
      <c r="FHQ3" s="5"/>
      <c r="FHR3" s="5"/>
      <c r="FHS3" s="5"/>
      <c r="FHT3" s="5"/>
      <c r="FHU3" s="5"/>
      <c r="FHV3" s="5"/>
      <c r="FHW3" s="5"/>
      <c r="FHX3" s="5"/>
      <c r="FHY3" s="5"/>
      <c r="FHZ3" s="5"/>
      <c r="FIA3" s="5"/>
      <c r="FIB3" s="5"/>
      <c r="FIC3" s="5"/>
      <c r="FID3" s="5"/>
      <c r="FIE3" s="5"/>
      <c r="FIF3" s="5"/>
      <c r="FIG3" s="5"/>
      <c r="FIH3" s="5"/>
      <c r="FII3" s="5"/>
      <c r="FIJ3" s="5"/>
      <c r="FIK3" s="5"/>
      <c r="FIL3" s="5"/>
      <c r="FIM3" s="5"/>
      <c r="FIN3" s="5"/>
      <c r="FIO3" s="5"/>
      <c r="FIP3" s="5"/>
      <c r="FIQ3" s="5"/>
      <c r="FIR3" s="5"/>
      <c r="FIS3" s="5"/>
      <c r="FIT3" s="5"/>
      <c r="FIU3" s="5"/>
      <c r="FIV3" s="5"/>
      <c r="FIW3" s="5"/>
      <c r="FIX3" s="5"/>
      <c r="FIY3" s="5"/>
      <c r="FIZ3" s="5"/>
      <c r="FJA3" s="5"/>
      <c r="FJB3" s="5"/>
      <c r="FJC3" s="5"/>
      <c r="FJD3" s="5"/>
      <c r="FJE3" s="5"/>
      <c r="FJF3" s="5"/>
      <c r="FJG3" s="5"/>
      <c r="FJH3" s="5"/>
      <c r="FJI3" s="5"/>
      <c r="FJJ3" s="5"/>
      <c r="FJK3" s="5"/>
      <c r="FJL3" s="5"/>
      <c r="FJM3" s="5"/>
      <c r="FJN3" s="5"/>
      <c r="FJO3" s="5"/>
      <c r="FJP3" s="5"/>
      <c r="FJQ3" s="5"/>
      <c r="FJR3" s="5"/>
      <c r="FJS3" s="5"/>
      <c r="FJT3" s="5"/>
      <c r="FJU3" s="5"/>
      <c r="FJV3" s="5"/>
      <c r="FJW3" s="5"/>
      <c r="FJX3" s="5"/>
      <c r="FJY3" s="5"/>
      <c r="FJZ3" s="5"/>
      <c r="FKA3" s="5"/>
      <c r="FKB3" s="5"/>
      <c r="FKC3" s="5"/>
      <c r="FKD3" s="5"/>
      <c r="FKE3" s="5"/>
      <c r="FKF3" s="5"/>
      <c r="FKG3" s="5"/>
      <c r="FKH3" s="5"/>
      <c r="FKI3" s="5"/>
      <c r="FKJ3" s="5"/>
      <c r="FKK3" s="5"/>
      <c r="FKL3" s="5"/>
      <c r="FKM3" s="5"/>
      <c r="FKN3" s="5"/>
      <c r="FKO3" s="5"/>
      <c r="FKP3" s="5"/>
      <c r="FKQ3" s="5"/>
      <c r="FKR3" s="5"/>
      <c r="FKS3" s="5"/>
      <c r="FKT3" s="5"/>
      <c r="FKU3" s="5"/>
      <c r="FKV3" s="5"/>
      <c r="FKW3" s="5"/>
      <c r="FKX3" s="5"/>
      <c r="FKY3" s="5"/>
      <c r="FKZ3" s="5"/>
      <c r="FLA3" s="5"/>
      <c r="FLB3" s="5"/>
      <c r="FLC3" s="5"/>
      <c r="FLD3" s="5"/>
      <c r="FLE3" s="5"/>
      <c r="FLF3" s="5"/>
      <c r="FLG3" s="5"/>
      <c r="FLH3" s="5"/>
      <c r="FLI3" s="5"/>
      <c r="FLJ3" s="5"/>
      <c r="FLK3" s="5"/>
      <c r="FLL3" s="5"/>
      <c r="FLM3" s="5"/>
      <c r="FLN3" s="5"/>
      <c r="FLO3" s="5"/>
      <c r="FLP3" s="5"/>
      <c r="FLQ3" s="5"/>
      <c r="FLR3" s="5"/>
      <c r="FLS3" s="5"/>
      <c r="FLT3" s="5"/>
      <c r="FLU3" s="5"/>
      <c r="FLV3" s="5"/>
      <c r="FLW3" s="5"/>
      <c r="FLX3" s="5"/>
      <c r="FLY3" s="5"/>
      <c r="FLZ3" s="5"/>
      <c r="FMA3" s="5"/>
      <c r="FMB3" s="5"/>
      <c r="FMC3" s="5"/>
      <c r="FMD3" s="5"/>
      <c r="FME3" s="5"/>
      <c r="FMF3" s="5"/>
      <c r="FMG3" s="5"/>
      <c r="FMH3" s="5"/>
      <c r="FMI3" s="5"/>
      <c r="FMJ3" s="5"/>
      <c r="FMK3" s="5"/>
      <c r="FML3" s="5"/>
      <c r="FMM3" s="5"/>
      <c r="FMN3" s="5"/>
      <c r="FMO3" s="5"/>
      <c r="FMP3" s="5"/>
      <c r="FMQ3" s="5"/>
      <c r="FMR3" s="5"/>
      <c r="FMS3" s="5"/>
      <c r="FMT3" s="5"/>
      <c r="FMU3" s="5"/>
      <c r="FMV3" s="5"/>
      <c r="FMW3" s="5"/>
      <c r="FMX3" s="5"/>
      <c r="FMY3" s="5"/>
      <c r="FMZ3" s="5"/>
      <c r="FNA3" s="5"/>
      <c r="FNB3" s="5"/>
      <c r="FNC3" s="5"/>
      <c r="FND3" s="5"/>
      <c r="FNE3" s="5"/>
      <c r="FNF3" s="5"/>
      <c r="FNG3" s="5"/>
      <c r="FNH3" s="5"/>
      <c r="FNI3" s="5"/>
      <c r="FNJ3" s="5"/>
      <c r="FNK3" s="5"/>
      <c r="FNL3" s="5"/>
      <c r="FNM3" s="5"/>
      <c r="FNN3" s="5"/>
      <c r="FNO3" s="5"/>
      <c r="FNP3" s="5"/>
      <c r="FNQ3" s="5"/>
      <c r="FNR3" s="5"/>
      <c r="FNS3" s="5"/>
      <c r="FNT3" s="5"/>
      <c r="FNU3" s="5"/>
      <c r="FNV3" s="5"/>
      <c r="FNW3" s="5"/>
      <c r="FNX3" s="5"/>
      <c r="FNY3" s="5"/>
      <c r="FNZ3" s="5"/>
      <c r="FOA3" s="5"/>
      <c r="FOB3" s="5"/>
      <c r="FOC3" s="5"/>
      <c r="FOD3" s="5"/>
      <c r="FOE3" s="5"/>
      <c r="FOF3" s="5"/>
      <c r="FOG3" s="5"/>
      <c r="FOH3" s="5"/>
      <c r="FOI3" s="5"/>
      <c r="FOJ3" s="5"/>
      <c r="FOK3" s="5"/>
      <c r="FOL3" s="5"/>
      <c r="FOM3" s="5"/>
      <c r="FON3" s="5"/>
      <c r="FOO3" s="5"/>
      <c r="FOP3" s="5"/>
      <c r="FOQ3" s="5"/>
      <c r="FOR3" s="5"/>
      <c r="FOS3" s="5"/>
      <c r="FOT3" s="5"/>
      <c r="FOU3" s="5"/>
      <c r="FOV3" s="5"/>
      <c r="FOW3" s="5"/>
      <c r="FOX3" s="5"/>
      <c r="FOY3" s="5"/>
      <c r="FOZ3" s="5"/>
      <c r="FPA3" s="5"/>
      <c r="FPB3" s="5"/>
      <c r="FPC3" s="5"/>
      <c r="FPD3" s="5"/>
      <c r="FPE3" s="5"/>
      <c r="FPF3" s="5"/>
      <c r="FPG3" s="5"/>
      <c r="FPH3" s="5"/>
      <c r="FPI3" s="5"/>
      <c r="FPJ3" s="5"/>
      <c r="FPK3" s="5"/>
      <c r="FPL3" s="5"/>
      <c r="FPM3" s="5"/>
      <c r="FPN3" s="5"/>
      <c r="FPO3" s="5"/>
      <c r="FPP3" s="5"/>
      <c r="FPQ3" s="5"/>
      <c r="FPR3" s="5"/>
      <c r="FPS3" s="5"/>
      <c r="FPT3" s="5"/>
      <c r="FPU3" s="5"/>
      <c r="FPV3" s="5"/>
      <c r="FPW3" s="5"/>
      <c r="FPX3" s="5"/>
      <c r="FPY3" s="5"/>
      <c r="FPZ3" s="5"/>
      <c r="FQA3" s="5"/>
      <c r="FQB3" s="5"/>
      <c r="FQC3" s="5"/>
      <c r="FQD3" s="5"/>
      <c r="FQE3" s="5"/>
      <c r="FQF3" s="5"/>
      <c r="FQG3" s="5"/>
      <c r="FQH3" s="5"/>
      <c r="FQI3" s="5"/>
      <c r="FQJ3" s="5"/>
      <c r="FQK3" s="5"/>
      <c r="FQL3" s="5"/>
      <c r="FQM3" s="5"/>
      <c r="FQN3" s="5"/>
      <c r="FQO3" s="5"/>
      <c r="FQP3" s="5"/>
      <c r="FQQ3" s="5"/>
      <c r="FQR3" s="5"/>
      <c r="FQS3" s="5"/>
      <c r="FQT3" s="5"/>
      <c r="FQU3" s="5"/>
      <c r="FQV3" s="5"/>
      <c r="FQW3" s="5"/>
      <c r="FQX3" s="5"/>
      <c r="FQY3" s="5"/>
      <c r="FQZ3" s="5"/>
      <c r="FRA3" s="5"/>
      <c r="FRB3" s="5"/>
      <c r="FRC3" s="5"/>
      <c r="FRD3" s="5"/>
      <c r="FRE3" s="5"/>
      <c r="FRF3" s="5"/>
      <c r="FRG3" s="5"/>
      <c r="FRH3" s="5"/>
      <c r="FRI3" s="5"/>
      <c r="FRJ3" s="5"/>
      <c r="FRK3" s="5"/>
      <c r="FRL3" s="5"/>
      <c r="FRM3" s="5"/>
      <c r="FRN3" s="5"/>
      <c r="FRO3" s="5"/>
      <c r="FRP3" s="5"/>
      <c r="FRQ3" s="5"/>
      <c r="FRR3" s="5"/>
      <c r="FRS3" s="5"/>
      <c r="FRT3" s="5"/>
      <c r="FRU3" s="5"/>
      <c r="FRV3" s="5"/>
      <c r="FRW3" s="5"/>
      <c r="FRX3" s="5"/>
      <c r="FRY3" s="5"/>
      <c r="FRZ3" s="5"/>
      <c r="FSA3" s="5"/>
      <c r="FSB3" s="5"/>
      <c r="FSC3" s="5"/>
      <c r="FSD3" s="5"/>
      <c r="FSE3" s="5"/>
      <c r="FSF3" s="5"/>
      <c r="FSG3" s="5"/>
      <c r="FSH3" s="5"/>
      <c r="FSI3" s="5"/>
      <c r="FSJ3" s="5"/>
      <c r="FSK3" s="5"/>
      <c r="FSL3" s="5"/>
      <c r="FSM3" s="5"/>
      <c r="FSN3" s="5"/>
      <c r="FSO3" s="5"/>
      <c r="FSP3" s="5"/>
      <c r="FSQ3" s="5"/>
      <c r="FSR3" s="5"/>
      <c r="FSS3" s="5"/>
      <c r="FST3" s="5"/>
      <c r="FSU3" s="5"/>
      <c r="FSV3" s="5"/>
      <c r="FSW3" s="5"/>
      <c r="FSX3" s="5"/>
      <c r="FSY3" s="5"/>
      <c r="FSZ3" s="5"/>
      <c r="FTA3" s="5"/>
      <c r="FTB3" s="5"/>
      <c r="FTC3" s="5"/>
      <c r="FTD3" s="5"/>
      <c r="FTE3" s="5"/>
      <c r="FTF3" s="5"/>
      <c r="FTG3" s="5"/>
      <c r="FTH3" s="5"/>
      <c r="FTI3" s="5"/>
      <c r="FTJ3" s="5"/>
      <c r="FTK3" s="5"/>
      <c r="FTL3" s="5"/>
      <c r="FTM3" s="5"/>
      <c r="FTN3" s="5"/>
      <c r="FTO3" s="5"/>
      <c r="FTP3" s="5"/>
      <c r="FTQ3" s="5"/>
      <c r="FTR3" s="5"/>
      <c r="FTS3" s="5"/>
      <c r="FTT3" s="5"/>
      <c r="FTU3" s="5"/>
      <c r="FTV3" s="5"/>
      <c r="FTW3" s="5"/>
      <c r="FTX3" s="5"/>
      <c r="FTY3" s="5"/>
      <c r="FTZ3" s="5"/>
      <c r="FUA3" s="5"/>
      <c r="FUB3" s="5"/>
      <c r="FUC3" s="5"/>
      <c r="FUD3" s="5"/>
      <c r="FUE3" s="5"/>
      <c r="FUF3" s="5"/>
      <c r="FUG3" s="5"/>
      <c r="FUH3" s="5"/>
      <c r="FUI3" s="5"/>
      <c r="FUJ3" s="5"/>
      <c r="FUK3" s="5"/>
      <c r="FUL3" s="5"/>
      <c r="FUM3" s="5"/>
      <c r="FUN3" s="5"/>
      <c r="FUO3" s="5"/>
      <c r="FUP3" s="5"/>
      <c r="FUQ3" s="5"/>
      <c r="FUR3" s="5"/>
      <c r="FUS3" s="5"/>
      <c r="FUT3" s="5"/>
      <c r="FUU3" s="5"/>
      <c r="FUV3" s="5"/>
      <c r="FUW3" s="5"/>
      <c r="FUX3" s="5"/>
      <c r="FUY3" s="5"/>
      <c r="FUZ3" s="5"/>
      <c r="FVA3" s="5"/>
      <c r="FVB3" s="5"/>
      <c r="FVC3" s="5"/>
      <c r="FVD3" s="5"/>
      <c r="FVE3" s="5"/>
      <c r="FVF3" s="5"/>
      <c r="FVG3" s="5"/>
      <c r="FVH3" s="5"/>
      <c r="FVI3" s="5"/>
      <c r="FVJ3" s="5"/>
      <c r="FVK3" s="5"/>
      <c r="FVL3" s="5"/>
      <c r="FVM3" s="5"/>
      <c r="FVN3" s="5"/>
      <c r="FVO3" s="5"/>
      <c r="FVP3" s="5"/>
      <c r="FVQ3" s="5"/>
      <c r="FVR3" s="5"/>
      <c r="FVS3" s="5"/>
      <c r="FVT3" s="5"/>
      <c r="FVU3" s="5"/>
      <c r="FVV3" s="5"/>
      <c r="FVW3" s="5"/>
      <c r="FVX3" s="5"/>
      <c r="FVY3" s="5"/>
      <c r="FVZ3" s="5"/>
      <c r="FWA3" s="5"/>
      <c r="FWB3" s="5"/>
      <c r="FWC3" s="5"/>
      <c r="FWD3" s="5"/>
      <c r="FWE3" s="5"/>
      <c r="FWF3" s="5"/>
      <c r="FWG3" s="5"/>
      <c r="FWH3" s="5"/>
      <c r="FWI3" s="5"/>
      <c r="FWJ3" s="5"/>
      <c r="FWK3" s="5"/>
      <c r="FWL3" s="5"/>
      <c r="FWM3" s="5"/>
      <c r="FWN3" s="5"/>
      <c r="FWO3" s="5"/>
      <c r="FWP3" s="5"/>
      <c r="FWQ3" s="5"/>
      <c r="FWR3" s="5"/>
      <c r="FWS3" s="5"/>
      <c r="FWT3" s="5"/>
      <c r="FWU3" s="5"/>
      <c r="FWV3" s="5"/>
      <c r="FWW3" s="5"/>
      <c r="FWX3" s="5"/>
      <c r="FWY3" s="5"/>
      <c r="FWZ3" s="5"/>
      <c r="FXA3" s="5"/>
      <c r="FXB3" s="5"/>
      <c r="FXC3" s="5"/>
      <c r="FXD3" s="5"/>
      <c r="FXE3" s="5"/>
      <c r="FXF3" s="5"/>
      <c r="FXG3" s="5"/>
      <c r="FXH3" s="5"/>
      <c r="FXI3" s="5"/>
      <c r="FXJ3" s="5"/>
      <c r="FXK3" s="5"/>
      <c r="FXL3" s="5"/>
      <c r="FXM3" s="5"/>
      <c r="FXN3" s="5"/>
      <c r="FXO3" s="5"/>
      <c r="FXP3" s="5"/>
      <c r="FXQ3" s="5"/>
      <c r="FXR3" s="5"/>
      <c r="FXS3" s="5"/>
      <c r="FXT3" s="5"/>
      <c r="FXU3" s="5"/>
      <c r="FXV3" s="5"/>
      <c r="FXW3" s="5"/>
      <c r="FXX3" s="5"/>
      <c r="FXY3" s="5"/>
      <c r="FXZ3" s="5"/>
      <c r="FYA3" s="5"/>
      <c r="FYB3" s="5"/>
      <c r="FYC3" s="5"/>
      <c r="FYD3" s="5"/>
      <c r="FYE3" s="5"/>
      <c r="FYF3" s="5"/>
      <c r="FYG3" s="5"/>
      <c r="FYH3" s="5"/>
      <c r="FYI3" s="5"/>
      <c r="FYJ3" s="5"/>
      <c r="FYK3" s="5"/>
      <c r="FYL3" s="5"/>
      <c r="FYM3" s="5"/>
      <c r="FYN3" s="5"/>
      <c r="FYO3" s="5"/>
      <c r="FYP3" s="5"/>
      <c r="FYQ3" s="5"/>
      <c r="FYR3" s="5"/>
      <c r="FYS3" s="5"/>
      <c r="FYT3" s="5"/>
      <c r="FYU3" s="5"/>
      <c r="FYV3" s="5"/>
      <c r="FYW3" s="5"/>
      <c r="FYX3" s="5"/>
      <c r="FYY3" s="5"/>
      <c r="FYZ3" s="5"/>
      <c r="FZA3" s="5"/>
      <c r="FZB3" s="5"/>
      <c r="FZC3" s="5"/>
      <c r="FZD3" s="5"/>
      <c r="FZE3" s="5"/>
      <c r="FZF3" s="5"/>
      <c r="FZG3" s="5"/>
      <c r="FZH3" s="5"/>
      <c r="FZI3" s="5"/>
      <c r="FZJ3" s="5"/>
      <c r="FZK3" s="5"/>
      <c r="FZL3" s="5"/>
      <c r="FZM3" s="5"/>
      <c r="FZN3" s="5"/>
      <c r="FZO3" s="5"/>
      <c r="FZP3" s="5"/>
      <c r="FZQ3" s="5"/>
      <c r="FZR3" s="5"/>
      <c r="FZS3" s="5"/>
      <c r="FZT3" s="5"/>
      <c r="FZU3" s="5"/>
      <c r="FZV3" s="5"/>
      <c r="FZW3" s="5"/>
      <c r="FZX3" s="5"/>
      <c r="FZY3" s="5"/>
      <c r="FZZ3" s="5"/>
      <c r="GAA3" s="5"/>
      <c r="GAB3" s="5"/>
      <c r="GAC3" s="5"/>
      <c r="GAD3" s="5"/>
      <c r="GAE3" s="5"/>
      <c r="GAF3" s="5"/>
      <c r="GAG3" s="5"/>
      <c r="GAH3" s="5"/>
      <c r="GAI3" s="5"/>
      <c r="GAJ3" s="5"/>
      <c r="GAK3" s="5"/>
      <c r="GAL3" s="5"/>
      <c r="GAM3" s="5"/>
      <c r="GAN3" s="5"/>
      <c r="GAO3" s="5"/>
      <c r="GAP3" s="5"/>
      <c r="GAQ3" s="5"/>
      <c r="GAR3" s="5"/>
      <c r="GAS3" s="5"/>
      <c r="GAT3" s="5"/>
      <c r="GAU3" s="5"/>
      <c r="GAV3" s="5"/>
      <c r="GAW3" s="5"/>
      <c r="GAX3" s="5"/>
      <c r="GAY3" s="5"/>
      <c r="GAZ3" s="5"/>
      <c r="GBA3" s="5"/>
      <c r="GBB3" s="5"/>
      <c r="GBC3" s="5"/>
      <c r="GBD3" s="5"/>
      <c r="GBE3" s="5"/>
      <c r="GBF3" s="5"/>
      <c r="GBG3" s="5"/>
      <c r="GBH3" s="5"/>
      <c r="GBI3" s="5"/>
      <c r="GBJ3" s="5"/>
      <c r="GBK3" s="5"/>
      <c r="GBL3" s="5"/>
      <c r="GBM3" s="5"/>
      <c r="GBN3" s="5"/>
      <c r="GBO3" s="5"/>
      <c r="GBP3" s="5"/>
      <c r="GBQ3" s="5"/>
      <c r="GBR3" s="5"/>
      <c r="GBS3" s="5"/>
      <c r="GBT3" s="5"/>
      <c r="GBU3" s="5"/>
      <c r="GBV3" s="5"/>
      <c r="GBW3" s="5"/>
      <c r="GBX3" s="5"/>
      <c r="GBY3" s="5"/>
      <c r="GBZ3" s="5"/>
      <c r="GCA3" s="5"/>
      <c r="GCB3" s="5"/>
      <c r="GCC3" s="5"/>
      <c r="GCD3" s="5"/>
      <c r="GCE3" s="5"/>
      <c r="GCF3" s="5"/>
      <c r="GCG3" s="5"/>
      <c r="GCH3" s="5"/>
      <c r="GCI3" s="5"/>
      <c r="GCJ3" s="5"/>
      <c r="GCK3" s="5"/>
      <c r="GCL3" s="5"/>
      <c r="GCM3" s="5"/>
      <c r="GCN3" s="5"/>
      <c r="GCO3" s="5"/>
      <c r="GCP3" s="5"/>
      <c r="GCQ3" s="5"/>
      <c r="GCR3" s="5"/>
      <c r="GCS3" s="5"/>
      <c r="GCT3" s="5"/>
      <c r="GCU3" s="5"/>
      <c r="GCV3" s="5"/>
      <c r="GCW3" s="5"/>
      <c r="GCX3" s="5"/>
      <c r="GCY3" s="5"/>
      <c r="GCZ3" s="5"/>
      <c r="GDA3" s="5"/>
      <c r="GDB3" s="5"/>
      <c r="GDC3" s="5"/>
      <c r="GDD3" s="5"/>
      <c r="GDE3" s="5"/>
      <c r="GDF3" s="5"/>
      <c r="GDG3" s="5"/>
      <c r="GDH3" s="5"/>
      <c r="GDI3" s="5"/>
      <c r="GDJ3" s="5"/>
      <c r="GDK3" s="5"/>
      <c r="GDL3" s="5"/>
      <c r="GDM3" s="5"/>
      <c r="GDN3" s="5"/>
      <c r="GDO3" s="5"/>
      <c r="GDP3" s="5"/>
      <c r="GDQ3" s="5"/>
      <c r="GDR3" s="5"/>
      <c r="GDS3" s="5"/>
      <c r="GDT3" s="5"/>
      <c r="GDU3" s="5"/>
      <c r="GDV3" s="5"/>
      <c r="GDW3" s="5"/>
      <c r="GDX3" s="5"/>
      <c r="GDY3" s="5"/>
      <c r="GDZ3" s="5"/>
      <c r="GEA3" s="5"/>
      <c r="GEB3" s="5"/>
      <c r="GEC3" s="5"/>
      <c r="GED3" s="5"/>
      <c r="GEE3" s="5"/>
      <c r="GEF3" s="5"/>
      <c r="GEG3" s="5"/>
      <c r="GEH3" s="5"/>
      <c r="GEI3" s="5"/>
      <c r="GEJ3" s="5"/>
      <c r="GEK3" s="5"/>
      <c r="GEL3" s="5"/>
      <c r="GEM3" s="5"/>
      <c r="GEN3" s="5"/>
      <c r="GEO3" s="5"/>
      <c r="GEP3" s="5"/>
      <c r="GEQ3" s="5"/>
      <c r="GER3" s="5"/>
      <c r="GES3" s="5"/>
      <c r="GET3" s="5"/>
      <c r="GEU3" s="5"/>
      <c r="GEV3" s="5"/>
      <c r="GEW3" s="5"/>
      <c r="GEX3" s="5"/>
      <c r="GEY3" s="5"/>
      <c r="GEZ3" s="5"/>
      <c r="GFA3" s="5"/>
      <c r="GFB3" s="5"/>
      <c r="GFC3" s="5"/>
      <c r="GFD3" s="5"/>
      <c r="GFE3" s="5"/>
      <c r="GFF3" s="5"/>
      <c r="GFG3" s="5"/>
      <c r="GFH3" s="5"/>
      <c r="GFI3" s="5"/>
      <c r="GFJ3" s="5"/>
      <c r="GFK3" s="5"/>
      <c r="GFL3" s="5"/>
      <c r="GFM3" s="5"/>
      <c r="GFN3" s="5"/>
      <c r="GFO3" s="5"/>
      <c r="GFP3" s="5"/>
      <c r="GFQ3" s="5"/>
      <c r="GFR3" s="5"/>
      <c r="GFS3" s="5"/>
      <c r="GFT3" s="5"/>
      <c r="GFU3" s="5"/>
      <c r="GFV3" s="5"/>
      <c r="GFW3" s="5"/>
      <c r="GFX3" s="5"/>
      <c r="GFY3" s="5"/>
      <c r="GFZ3" s="5"/>
      <c r="GGA3" s="5"/>
      <c r="GGB3" s="5"/>
      <c r="GGC3" s="5"/>
      <c r="GGD3" s="5"/>
      <c r="GGE3" s="5"/>
      <c r="GGF3" s="5"/>
      <c r="GGG3" s="5"/>
      <c r="GGH3" s="5"/>
      <c r="GGI3" s="5"/>
      <c r="GGJ3" s="5"/>
      <c r="GGK3" s="5"/>
      <c r="GGL3" s="5"/>
      <c r="GGM3" s="5"/>
      <c r="GGN3" s="5"/>
      <c r="GGO3" s="5"/>
      <c r="GGP3" s="5"/>
      <c r="GGQ3" s="5"/>
      <c r="GGR3" s="5"/>
      <c r="GGS3" s="5"/>
      <c r="GGT3" s="5"/>
      <c r="GGU3" s="5"/>
      <c r="GGV3" s="5"/>
      <c r="GGW3" s="5"/>
      <c r="GGX3" s="5"/>
      <c r="GGY3" s="5"/>
      <c r="GGZ3" s="5"/>
      <c r="GHA3" s="5"/>
      <c r="GHB3" s="5"/>
      <c r="GHC3" s="5"/>
      <c r="GHD3" s="5"/>
      <c r="GHE3" s="5"/>
      <c r="GHF3" s="5"/>
      <c r="GHG3" s="5"/>
      <c r="GHH3" s="5"/>
      <c r="GHI3" s="5"/>
      <c r="GHJ3" s="5"/>
      <c r="GHK3" s="5"/>
      <c r="GHL3" s="5"/>
      <c r="GHM3" s="5"/>
      <c r="GHN3" s="5"/>
      <c r="GHO3" s="5"/>
      <c r="GHP3" s="5"/>
      <c r="GHQ3" s="5"/>
      <c r="GHR3" s="5"/>
      <c r="GHS3" s="5"/>
      <c r="GHT3" s="5"/>
      <c r="GHU3" s="5"/>
      <c r="GHV3" s="5"/>
      <c r="GHW3" s="5"/>
      <c r="GHX3" s="5"/>
      <c r="GHY3" s="5"/>
      <c r="GHZ3" s="5"/>
      <c r="GIA3" s="5"/>
      <c r="GIB3" s="5"/>
      <c r="GIC3" s="5"/>
      <c r="GID3" s="5"/>
      <c r="GIE3" s="5"/>
      <c r="GIF3" s="5"/>
      <c r="GIG3" s="5"/>
      <c r="GIH3" s="5"/>
      <c r="GII3" s="5"/>
      <c r="GIJ3" s="5"/>
      <c r="GIK3" s="5"/>
      <c r="GIL3" s="5"/>
      <c r="GIM3" s="5"/>
      <c r="GIN3" s="5"/>
      <c r="GIO3" s="5"/>
      <c r="GIP3" s="5"/>
      <c r="GIQ3" s="5"/>
      <c r="GIR3" s="5"/>
      <c r="GIS3" s="5"/>
      <c r="GIT3" s="5"/>
      <c r="GIU3" s="5"/>
      <c r="GIV3" s="5"/>
      <c r="GIW3" s="5"/>
      <c r="GIX3" s="5"/>
      <c r="GIY3" s="5"/>
      <c r="GIZ3" s="5"/>
      <c r="GJA3" s="5"/>
      <c r="GJB3" s="5"/>
      <c r="GJC3" s="5"/>
      <c r="GJD3" s="5"/>
      <c r="GJE3" s="5"/>
      <c r="GJF3" s="5"/>
      <c r="GJG3" s="5"/>
      <c r="GJH3" s="5"/>
      <c r="GJI3" s="5"/>
      <c r="GJJ3" s="5"/>
      <c r="GJK3" s="5"/>
      <c r="GJL3" s="5"/>
      <c r="GJM3" s="5"/>
      <c r="GJN3" s="5"/>
      <c r="GJO3" s="5"/>
      <c r="GJP3" s="5"/>
      <c r="GJQ3" s="5"/>
      <c r="GJR3" s="5"/>
      <c r="GJS3" s="5"/>
      <c r="GJT3" s="5"/>
      <c r="GJU3" s="5"/>
      <c r="GJV3" s="5"/>
      <c r="GJW3" s="5"/>
      <c r="GJX3" s="5"/>
      <c r="GJY3" s="5"/>
      <c r="GJZ3" s="5"/>
      <c r="GKA3" s="5"/>
      <c r="GKB3" s="5"/>
      <c r="GKC3" s="5"/>
      <c r="GKD3" s="5"/>
      <c r="GKE3" s="5"/>
      <c r="GKF3" s="5"/>
      <c r="GKG3" s="5"/>
      <c r="GKH3" s="5"/>
      <c r="GKI3" s="5"/>
      <c r="GKJ3" s="5"/>
      <c r="GKK3" s="5"/>
      <c r="GKL3" s="5"/>
      <c r="GKM3" s="5"/>
      <c r="GKN3" s="5"/>
      <c r="GKO3" s="5"/>
      <c r="GKP3" s="5"/>
      <c r="GKQ3" s="5"/>
      <c r="GKR3" s="5"/>
      <c r="GKS3" s="5"/>
      <c r="GKT3" s="5"/>
      <c r="GKU3" s="5"/>
      <c r="GKV3" s="5"/>
      <c r="GKW3" s="5"/>
      <c r="GKX3" s="5"/>
      <c r="GKY3" s="5"/>
      <c r="GKZ3" s="5"/>
      <c r="GLA3" s="5"/>
      <c r="GLB3" s="5"/>
      <c r="GLC3" s="5"/>
      <c r="GLD3" s="5"/>
      <c r="GLE3" s="5"/>
      <c r="GLF3" s="5"/>
      <c r="GLG3" s="5"/>
      <c r="GLH3" s="5"/>
      <c r="GLI3" s="5"/>
      <c r="GLJ3" s="5"/>
      <c r="GLK3" s="5"/>
      <c r="GLL3" s="5"/>
      <c r="GLM3" s="5"/>
      <c r="GLN3" s="5"/>
      <c r="GLO3" s="5"/>
      <c r="GLP3" s="5"/>
      <c r="GLQ3" s="5"/>
      <c r="GLR3" s="5"/>
      <c r="GLS3" s="5"/>
      <c r="GLT3" s="5"/>
      <c r="GLU3" s="5"/>
      <c r="GLV3" s="5"/>
      <c r="GLW3" s="5"/>
      <c r="GLX3" s="5"/>
      <c r="GLY3" s="5"/>
      <c r="GLZ3" s="5"/>
      <c r="GMA3" s="5"/>
      <c r="GMB3" s="5"/>
      <c r="GMC3" s="5"/>
      <c r="GMD3" s="5"/>
      <c r="GME3" s="5"/>
      <c r="GMF3" s="5"/>
      <c r="GMG3" s="5"/>
      <c r="GMH3" s="5"/>
      <c r="GMI3" s="5"/>
      <c r="GMJ3" s="5"/>
      <c r="GMK3" s="5"/>
      <c r="GML3" s="5"/>
      <c r="GMM3" s="5"/>
      <c r="GMN3" s="5"/>
      <c r="GMO3" s="5"/>
      <c r="GMP3" s="5"/>
      <c r="GMQ3" s="5"/>
      <c r="GMR3" s="5"/>
      <c r="GMS3" s="5"/>
      <c r="GMT3" s="5"/>
      <c r="GMU3" s="5"/>
      <c r="GMV3" s="5"/>
      <c r="GMW3" s="5"/>
      <c r="GMX3" s="5"/>
      <c r="GMY3" s="5"/>
      <c r="GMZ3" s="5"/>
      <c r="GNA3" s="5"/>
      <c r="GNB3" s="5"/>
      <c r="GNC3" s="5"/>
      <c r="GND3" s="5"/>
      <c r="GNE3" s="5"/>
      <c r="GNF3" s="5"/>
      <c r="GNG3" s="5"/>
      <c r="GNH3" s="5"/>
      <c r="GNI3" s="5"/>
      <c r="GNJ3" s="5"/>
      <c r="GNK3" s="5"/>
      <c r="GNL3" s="5"/>
      <c r="GNM3" s="5"/>
      <c r="GNN3" s="5"/>
      <c r="GNO3" s="5"/>
      <c r="GNP3" s="5"/>
      <c r="GNQ3" s="5"/>
      <c r="GNR3" s="5"/>
      <c r="GNS3" s="5"/>
      <c r="GNT3" s="5"/>
      <c r="GNU3" s="5"/>
      <c r="GNV3" s="5"/>
      <c r="GNW3" s="5"/>
      <c r="GNX3" s="5"/>
      <c r="GNY3" s="5"/>
      <c r="GNZ3" s="5"/>
      <c r="GOA3" s="5"/>
      <c r="GOB3" s="5"/>
      <c r="GOC3" s="5"/>
      <c r="GOD3" s="5"/>
      <c r="GOE3" s="5"/>
      <c r="GOF3" s="5"/>
      <c r="GOG3" s="5"/>
      <c r="GOH3" s="5"/>
      <c r="GOI3" s="5"/>
      <c r="GOJ3" s="5"/>
      <c r="GOK3" s="5"/>
      <c r="GOL3" s="5"/>
      <c r="GOM3" s="5"/>
      <c r="GON3" s="5"/>
      <c r="GOO3" s="5"/>
      <c r="GOP3" s="5"/>
      <c r="GOQ3" s="5"/>
      <c r="GOR3" s="5"/>
      <c r="GOS3" s="5"/>
      <c r="GOT3" s="5"/>
      <c r="GOU3" s="5"/>
      <c r="GOV3" s="5"/>
      <c r="GOW3" s="5"/>
      <c r="GOX3" s="5"/>
      <c r="GOY3" s="5"/>
      <c r="GOZ3" s="5"/>
      <c r="GPA3" s="5"/>
      <c r="GPB3" s="5"/>
      <c r="GPC3" s="5"/>
      <c r="GPD3" s="5"/>
      <c r="GPE3" s="5"/>
      <c r="GPF3" s="5"/>
      <c r="GPG3" s="5"/>
      <c r="GPH3" s="5"/>
      <c r="GPI3" s="5"/>
      <c r="GPJ3" s="5"/>
      <c r="GPK3" s="5"/>
      <c r="GPL3" s="5"/>
      <c r="GPM3" s="5"/>
      <c r="GPN3" s="5"/>
      <c r="GPO3" s="5"/>
      <c r="GPP3" s="5"/>
      <c r="GPQ3" s="5"/>
      <c r="GPR3" s="5"/>
      <c r="GPS3" s="5"/>
      <c r="GPT3" s="5"/>
      <c r="GPU3" s="5"/>
      <c r="GPV3" s="5"/>
      <c r="GPW3" s="5"/>
      <c r="GPX3" s="5"/>
      <c r="GPY3" s="5"/>
      <c r="GPZ3" s="5"/>
      <c r="GQA3" s="5"/>
      <c r="GQB3" s="5"/>
      <c r="GQC3" s="5"/>
      <c r="GQD3" s="5"/>
      <c r="GQE3" s="5"/>
      <c r="GQF3" s="5"/>
      <c r="GQG3" s="5"/>
      <c r="GQH3" s="5"/>
      <c r="GQI3" s="5"/>
      <c r="GQJ3" s="5"/>
      <c r="GQK3" s="5"/>
      <c r="GQL3" s="5"/>
      <c r="GQM3" s="5"/>
      <c r="GQN3" s="5"/>
      <c r="GQO3" s="5"/>
      <c r="GQP3" s="5"/>
      <c r="GQQ3" s="5"/>
      <c r="GQR3" s="5"/>
      <c r="GQS3" s="5"/>
      <c r="GQT3" s="5"/>
      <c r="GQU3" s="5"/>
      <c r="GQV3" s="5"/>
      <c r="GQW3" s="5"/>
      <c r="GQX3" s="5"/>
      <c r="GQY3" s="5"/>
      <c r="GQZ3" s="5"/>
      <c r="GRA3" s="5"/>
      <c r="GRB3" s="5"/>
      <c r="GRC3" s="5"/>
      <c r="GRD3" s="5"/>
      <c r="GRE3" s="5"/>
      <c r="GRF3" s="5"/>
      <c r="GRG3" s="5"/>
      <c r="GRH3" s="5"/>
      <c r="GRI3" s="5"/>
      <c r="GRJ3" s="5"/>
      <c r="GRK3" s="5"/>
      <c r="GRL3" s="5"/>
      <c r="GRM3" s="5"/>
      <c r="GRN3" s="5"/>
      <c r="GRO3" s="5"/>
      <c r="GRP3" s="5"/>
      <c r="GRQ3" s="5"/>
      <c r="GRR3" s="5"/>
      <c r="GRS3" s="5"/>
      <c r="GRT3" s="5"/>
      <c r="GRU3" s="5"/>
      <c r="GRV3" s="5"/>
      <c r="GRW3" s="5"/>
      <c r="GRX3" s="5"/>
      <c r="GRY3" s="5"/>
      <c r="GRZ3" s="5"/>
      <c r="GSA3" s="5"/>
      <c r="GSB3" s="5"/>
      <c r="GSC3" s="5"/>
      <c r="GSD3" s="5"/>
      <c r="GSE3" s="5"/>
      <c r="GSF3" s="5"/>
      <c r="GSG3" s="5"/>
      <c r="GSH3" s="5"/>
      <c r="GSI3" s="5"/>
      <c r="GSJ3" s="5"/>
      <c r="GSK3" s="5"/>
      <c r="GSL3" s="5"/>
      <c r="GSM3" s="5"/>
      <c r="GSN3" s="5"/>
      <c r="GSO3" s="5"/>
      <c r="GSP3" s="5"/>
      <c r="GSQ3" s="5"/>
      <c r="GSR3" s="5"/>
      <c r="GSS3" s="5"/>
      <c r="GST3" s="5"/>
      <c r="GSU3" s="5"/>
      <c r="GSV3" s="5"/>
      <c r="GSW3" s="5"/>
      <c r="GSX3" s="5"/>
      <c r="GSY3" s="5"/>
      <c r="GSZ3" s="5"/>
      <c r="GTA3" s="5"/>
      <c r="GTB3" s="5"/>
      <c r="GTC3" s="5"/>
      <c r="GTD3" s="5"/>
      <c r="GTE3" s="5"/>
      <c r="GTF3" s="5"/>
      <c r="GTG3" s="5"/>
      <c r="GTH3" s="5"/>
      <c r="GTI3" s="5"/>
      <c r="GTJ3" s="5"/>
      <c r="GTK3" s="5"/>
      <c r="GTL3" s="5"/>
      <c r="GTM3" s="5"/>
      <c r="GTN3" s="5"/>
      <c r="GTO3" s="5"/>
      <c r="GTP3" s="5"/>
      <c r="GTQ3" s="5"/>
      <c r="GTR3" s="5"/>
      <c r="GTS3" s="5"/>
      <c r="GTT3" s="5"/>
      <c r="GTU3" s="5"/>
      <c r="GTV3" s="5"/>
      <c r="GTW3" s="5"/>
      <c r="GTX3" s="5"/>
      <c r="GTY3" s="5"/>
      <c r="GTZ3" s="5"/>
      <c r="GUA3" s="5"/>
      <c r="GUB3" s="5"/>
      <c r="GUC3" s="5"/>
      <c r="GUD3" s="5"/>
      <c r="GUE3" s="5"/>
      <c r="GUF3" s="5"/>
      <c r="GUG3" s="5"/>
      <c r="GUH3" s="5"/>
      <c r="GUI3" s="5"/>
      <c r="GUJ3" s="5"/>
      <c r="GUK3" s="5"/>
      <c r="GUL3" s="5"/>
      <c r="GUM3" s="5"/>
      <c r="GUN3" s="5"/>
      <c r="GUO3" s="5"/>
      <c r="GUP3" s="5"/>
      <c r="GUQ3" s="5"/>
      <c r="GUR3" s="5"/>
      <c r="GUS3" s="5"/>
      <c r="GUT3" s="5"/>
      <c r="GUU3" s="5"/>
      <c r="GUV3" s="5"/>
      <c r="GUW3" s="5"/>
      <c r="GUX3" s="5"/>
      <c r="GUY3" s="5"/>
      <c r="GUZ3" s="5"/>
      <c r="GVA3" s="5"/>
      <c r="GVB3" s="5"/>
      <c r="GVC3" s="5"/>
      <c r="GVD3" s="5"/>
      <c r="GVE3" s="5"/>
      <c r="GVF3" s="5"/>
      <c r="GVG3" s="5"/>
      <c r="GVH3" s="5"/>
      <c r="GVI3" s="5"/>
      <c r="GVJ3" s="5"/>
      <c r="GVK3" s="5"/>
      <c r="GVL3" s="5"/>
      <c r="GVM3" s="5"/>
      <c r="GVN3" s="5"/>
      <c r="GVO3" s="5"/>
      <c r="GVP3" s="5"/>
      <c r="GVQ3" s="5"/>
      <c r="GVR3" s="5"/>
      <c r="GVS3" s="5"/>
      <c r="GVT3" s="5"/>
      <c r="GVU3" s="5"/>
      <c r="GVV3" s="5"/>
      <c r="GVW3" s="5"/>
      <c r="GVX3" s="5"/>
      <c r="GVY3" s="5"/>
      <c r="GVZ3" s="5"/>
      <c r="GWA3" s="5"/>
      <c r="GWB3" s="5"/>
      <c r="GWC3" s="5"/>
      <c r="GWD3" s="5"/>
      <c r="GWE3" s="5"/>
      <c r="GWF3" s="5"/>
      <c r="GWG3" s="5"/>
      <c r="GWH3" s="5"/>
      <c r="GWI3" s="5"/>
      <c r="GWJ3" s="5"/>
      <c r="GWK3" s="5"/>
      <c r="GWL3" s="5"/>
      <c r="GWM3" s="5"/>
      <c r="GWN3" s="5"/>
      <c r="GWO3" s="5"/>
      <c r="GWP3" s="5"/>
      <c r="GWQ3" s="5"/>
      <c r="GWR3" s="5"/>
      <c r="GWS3" s="5"/>
      <c r="GWT3" s="5"/>
      <c r="GWU3" s="5"/>
      <c r="GWV3" s="5"/>
      <c r="GWW3" s="5"/>
      <c r="GWX3" s="5"/>
      <c r="GWY3" s="5"/>
      <c r="GWZ3" s="5"/>
      <c r="GXA3" s="5"/>
      <c r="GXB3" s="5"/>
      <c r="GXC3" s="5"/>
      <c r="GXD3" s="5"/>
      <c r="GXE3" s="5"/>
      <c r="GXF3" s="5"/>
      <c r="GXG3" s="5"/>
      <c r="GXH3" s="5"/>
      <c r="GXI3" s="5"/>
      <c r="GXJ3" s="5"/>
      <c r="GXK3" s="5"/>
      <c r="GXL3" s="5"/>
      <c r="GXM3" s="5"/>
      <c r="GXN3" s="5"/>
      <c r="GXO3" s="5"/>
      <c r="GXP3" s="5"/>
      <c r="GXQ3" s="5"/>
      <c r="GXR3" s="5"/>
      <c r="GXS3" s="5"/>
      <c r="GXT3" s="5"/>
      <c r="GXU3" s="5"/>
      <c r="GXV3" s="5"/>
      <c r="GXW3" s="5"/>
      <c r="GXX3" s="5"/>
      <c r="GXY3" s="5"/>
      <c r="GXZ3" s="5"/>
      <c r="GYA3" s="5"/>
      <c r="GYB3" s="5"/>
      <c r="GYC3" s="5"/>
      <c r="GYD3" s="5"/>
      <c r="GYE3" s="5"/>
      <c r="GYF3" s="5"/>
      <c r="GYG3" s="5"/>
      <c r="GYH3" s="5"/>
      <c r="GYI3" s="5"/>
      <c r="GYJ3" s="5"/>
      <c r="GYK3" s="5"/>
      <c r="GYL3" s="5"/>
      <c r="GYM3" s="5"/>
      <c r="GYN3" s="5"/>
      <c r="GYO3" s="5"/>
      <c r="GYP3" s="5"/>
      <c r="GYQ3" s="5"/>
      <c r="GYR3" s="5"/>
      <c r="GYS3" s="5"/>
      <c r="GYT3" s="5"/>
      <c r="GYU3" s="5"/>
      <c r="GYV3" s="5"/>
      <c r="GYW3" s="5"/>
      <c r="GYX3" s="5"/>
      <c r="GYY3" s="5"/>
      <c r="GYZ3" s="5"/>
      <c r="GZA3" s="5"/>
      <c r="GZB3" s="5"/>
      <c r="GZC3" s="5"/>
      <c r="GZD3" s="5"/>
      <c r="GZE3" s="5"/>
      <c r="GZF3" s="5"/>
      <c r="GZG3" s="5"/>
      <c r="GZH3" s="5"/>
      <c r="GZI3" s="5"/>
      <c r="GZJ3" s="5"/>
      <c r="GZK3" s="5"/>
      <c r="GZL3" s="5"/>
      <c r="GZM3" s="5"/>
      <c r="GZN3" s="5"/>
      <c r="GZO3" s="5"/>
      <c r="GZP3" s="5"/>
      <c r="GZQ3" s="5"/>
      <c r="GZR3" s="5"/>
      <c r="GZS3" s="5"/>
      <c r="GZT3" s="5"/>
      <c r="GZU3" s="5"/>
      <c r="GZV3" s="5"/>
      <c r="GZW3" s="5"/>
      <c r="GZX3" s="5"/>
      <c r="GZY3" s="5"/>
      <c r="GZZ3" s="5"/>
      <c r="HAA3" s="5"/>
      <c r="HAB3" s="5"/>
      <c r="HAC3" s="5"/>
      <c r="HAD3" s="5"/>
      <c r="HAE3" s="5"/>
      <c r="HAF3" s="5"/>
      <c r="HAG3" s="5"/>
      <c r="HAH3" s="5"/>
      <c r="HAI3" s="5"/>
      <c r="HAJ3" s="5"/>
      <c r="HAK3" s="5"/>
      <c r="HAL3" s="5"/>
      <c r="HAM3" s="5"/>
      <c r="HAN3" s="5"/>
      <c r="HAO3" s="5"/>
      <c r="HAP3" s="5"/>
      <c r="HAQ3" s="5"/>
      <c r="HAR3" s="5"/>
      <c r="HAS3" s="5"/>
      <c r="HAT3" s="5"/>
      <c r="HAU3" s="5"/>
      <c r="HAV3" s="5"/>
      <c r="HAW3" s="5"/>
      <c r="HAX3" s="5"/>
      <c r="HAY3" s="5"/>
      <c r="HAZ3" s="5"/>
      <c r="HBA3" s="5"/>
      <c r="HBB3" s="5"/>
      <c r="HBC3" s="5"/>
      <c r="HBD3" s="5"/>
      <c r="HBE3" s="5"/>
      <c r="HBF3" s="5"/>
      <c r="HBG3" s="5"/>
      <c r="HBH3" s="5"/>
      <c r="HBI3" s="5"/>
      <c r="HBJ3" s="5"/>
      <c r="HBK3" s="5"/>
      <c r="HBL3" s="5"/>
      <c r="HBM3" s="5"/>
      <c r="HBN3" s="5"/>
      <c r="HBO3" s="5"/>
      <c r="HBP3" s="5"/>
      <c r="HBQ3" s="5"/>
      <c r="HBR3" s="5"/>
      <c r="HBS3" s="5"/>
      <c r="HBT3" s="5"/>
      <c r="HBU3" s="5"/>
      <c r="HBV3" s="5"/>
      <c r="HBW3" s="5"/>
      <c r="HBX3" s="5"/>
      <c r="HBY3" s="5"/>
      <c r="HBZ3" s="5"/>
      <c r="HCA3" s="5"/>
      <c r="HCB3" s="5"/>
      <c r="HCC3" s="5"/>
      <c r="HCD3" s="5"/>
      <c r="HCE3" s="5"/>
      <c r="HCF3" s="5"/>
      <c r="HCG3" s="5"/>
      <c r="HCH3" s="5"/>
      <c r="HCI3" s="5"/>
      <c r="HCJ3" s="5"/>
      <c r="HCK3" s="5"/>
      <c r="HCL3" s="5"/>
      <c r="HCM3" s="5"/>
      <c r="HCN3" s="5"/>
      <c r="HCO3" s="5"/>
      <c r="HCP3" s="5"/>
      <c r="HCQ3" s="5"/>
      <c r="HCR3" s="5"/>
      <c r="HCS3" s="5"/>
      <c r="HCT3" s="5"/>
      <c r="HCU3" s="5"/>
      <c r="HCV3" s="5"/>
      <c r="HCW3" s="5"/>
      <c r="HCX3" s="5"/>
      <c r="HCY3" s="5"/>
      <c r="HCZ3" s="5"/>
      <c r="HDA3" s="5"/>
      <c r="HDB3" s="5"/>
      <c r="HDC3" s="5"/>
      <c r="HDD3" s="5"/>
      <c r="HDE3" s="5"/>
      <c r="HDF3" s="5"/>
      <c r="HDG3" s="5"/>
      <c r="HDH3" s="5"/>
      <c r="HDI3" s="5"/>
      <c r="HDJ3" s="5"/>
      <c r="HDK3" s="5"/>
      <c r="HDL3" s="5"/>
      <c r="HDM3" s="5"/>
      <c r="HDN3" s="5"/>
      <c r="HDO3" s="5"/>
      <c r="HDP3" s="5"/>
      <c r="HDQ3" s="5"/>
      <c r="HDR3" s="5"/>
      <c r="HDS3" s="5"/>
      <c r="HDT3" s="5"/>
      <c r="HDU3" s="5"/>
      <c r="HDV3" s="5"/>
      <c r="HDW3" s="5"/>
      <c r="HDX3" s="5"/>
      <c r="HDY3" s="5"/>
      <c r="HDZ3" s="5"/>
      <c r="HEA3" s="5"/>
      <c r="HEB3" s="5"/>
      <c r="HEC3" s="5"/>
      <c r="HED3" s="5"/>
      <c r="HEE3" s="5"/>
      <c r="HEF3" s="5"/>
      <c r="HEG3" s="5"/>
      <c r="HEH3" s="5"/>
      <c r="HEI3" s="5"/>
      <c r="HEJ3" s="5"/>
      <c r="HEK3" s="5"/>
      <c r="HEL3" s="5"/>
      <c r="HEM3" s="5"/>
      <c r="HEN3" s="5"/>
      <c r="HEO3" s="5"/>
      <c r="HEP3" s="5"/>
      <c r="HEQ3" s="5"/>
      <c r="HER3" s="5"/>
      <c r="HES3" s="5"/>
      <c r="HET3" s="5"/>
      <c r="HEU3" s="5"/>
      <c r="HEV3" s="5"/>
      <c r="HEW3" s="5"/>
      <c r="HEX3" s="5"/>
      <c r="HEY3" s="5"/>
      <c r="HEZ3" s="5"/>
      <c r="HFA3" s="5"/>
      <c r="HFB3" s="5"/>
      <c r="HFC3" s="5"/>
      <c r="HFD3" s="5"/>
      <c r="HFE3" s="5"/>
      <c r="HFF3" s="5"/>
      <c r="HFG3" s="5"/>
      <c r="HFH3" s="5"/>
      <c r="HFI3" s="5"/>
      <c r="HFJ3" s="5"/>
      <c r="HFK3" s="5"/>
      <c r="HFL3" s="5"/>
      <c r="HFM3" s="5"/>
      <c r="HFN3" s="5"/>
      <c r="HFO3" s="5"/>
      <c r="HFP3" s="5"/>
      <c r="HFQ3" s="5"/>
      <c r="HFR3" s="5"/>
      <c r="HFS3" s="5"/>
      <c r="HFT3" s="5"/>
      <c r="HFU3" s="5"/>
      <c r="HFV3" s="5"/>
      <c r="HFW3" s="5"/>
      <c r="HFX3" s="5"/>
      <c r="HFY3" s="5"/>
      <c r="HFZ3" s="5"/>
      <c r="HGA3" s="5"/>
      <c r="HGB3" s="5"/>
      <c r="HGC3" s="5"/>
      <c r="HGD3" s="5"/>
      <c r="HGE3" s="5"/>
      <c r="HGF3" s="5"/>
      <c r="HGG3" s="5"/>
      <c r="HGH3" s="5"/>
      <c r="HGI3" s="5"/>
      <c r="HGJ3" s="5"/>
      <c r="HGK3" s="5"/>
      <c r="HGL3" s="5"/>
      <c r="HGM3" s="5"/>
      <c r="HGN3" s="5"/>
      <c r="HGO3" s="5"/>
      <c r="HGP3" s="5"/>
      <c r="HGQ3" s="5"/>
      <c r="HGR3" s="5"/>
      <c r="HGS3" s="5"/>
      <c r="HGT3" s="5"/>
      <c r="HGU3" s="5"/>
      <c r="HGV3" s="5"/>
      <c r="HGW3" s="5"/>
      <c r="HGX3" s="5"/>
      <c r="HGY3" s="5"/>
      <c r="HGZ3" s="5"/>
      <c r="HHA3" s="5"/>
      <c r="HHB3" s="5"/>
      <c r="HHC3" s="5"/>
      <c r="HHD3" s="5"/>
      <c r="HHE3" s="5"/>
      <c r="HHF3" s="5"/>
      <c r="HHG3" s="5"/>
      <c r="HHH3" s="5"/>
      <c r="HHI3" s="5"/>
      <c r="HHJ3" s="5"/>
      <c r="HHK3" s="5"/>
      <c r="HHL3" s="5"/>
      <c r="HHM3" s="5"/>
      <c r="HHN3" s="5"/>
      <c r="HHO3" s="5"/>
      <c r="HHP3" s="5"/>
      <c r="HHQ3" s="5"/>
      <c r="HHR3" s="5"/>
      <c r="HHS3" s="5"/>
      <c r="HHT3" s="5"/>
      <c r="HHU3" s="5"/>
      <c r="HHV3" s="5"/>
      <c r="HHW3" s="5"/>
      <c r="HHX3" s="5"/>
      <c r="HHY3" s="5"/>
      <c r="HHZ3" s="5"/>
      <c r="HIA3" s="5"/>
      <c r="HIB3" s="5"/>
      <c r="HIC3" s="5"/>
      <c r="HID3" s="5"/>
      <c r="HIE3" s="5"/>
      <c r="HIF3" s="5"/>
      <c r="HIG3" s="5"/>
      <c r="HIH3" s="5"/>
      <c r="HII3" s="5"/>
      <c r="HIJ3" s="5"/>
      <c r="HIK3" s="5"/>
      <c r="HIL3" s="5"/>
      <c r="HIM3" s="5"/>
      <c r="HIN3" s="5"/>
      <c r="HIO3" s="5"/>
      <c r="HIP3" s="5"/>
      <c r="HIQ3" s="5"/>
      <c r="HIR3" s="5"/>
      <c r="HIS3" s="5"/>
      <c r="HIT3" s="5"/>
      <c r="HIU3" s="5"/>
      <c r="HIV3" s="5"/>
      <c r="HIW3" s="5"/>
      <c r="HIX3" s="5"/>
      <c r="HIY3" s="5"/>
      <c r="HIZ3" s="5"/>
      <c r="HJA3" s="5"/>
      <c r="HJB3" s="5"/>
      <c r="HJC3" s="5"/>
      <c r="HJD3" s="5"/>
      <c r="HJE3" s="5"/>
      <c r="HJF3" s="5"/>
      <c r="HJG3" s="5"/>
      <c r="HJH3" s="5"/>
      <c r="HJI3" s="5"/>
      <c r="HJJ3" s="5"/>
      <c r="HJK3" s="5"/>
      <c r="HJL3" s="5"/>
      <c r="HJM3" s="5"/>
      <c r="HJN3" s="5"/>
      <c r="HJO3" s="5"/>
      <c r="HJP3" s="5"/>
      <c r="HJQ3" s="5"/>
      <c r="HJR3" s="5"/>
      <c r="HJS3" s="5"/>
      <c r="HJT3" s="5"/>
      <c r="HJU3" s="5"/>
      <c r="HJV3" s="5"/>
      <c r="HJW3" s="5"/>
      <c r="HJX3" s="5"/>
      <c r="HJY3" s="5"/>
      <c r="HJZ3" s="5"/>
      <c r="HKA3" s="5"/>
      <c r="HKB3" s="5"/>
      <c r="HKC3" s="5"/>
      <c r="HKD3" s="5"/>
      <c r="HKE3" s="5"/>
      <c r="HKF3" s="5"/>
      <c r="HKG3" s="5"/>
      <c r="HKH3" s="5"/>
      <c r="HKI3" s="5"/>
      <c r="HKJ3" s="5"/>
      <c r="HKK3" s="5"/>
      <c r="HKL3" s="5"/>
      <c r="HKM3" s="5"/>
      <c r="HKN3" s="5"/>
      <c r="HKO3" s="5"/>
      <c r="HKP3" s="5"/>
      <c r="HKQ3" s="5"/>
      <c r="HKR3" s="5"/>
      <c r="HKS3" s="5"/>
      <c r="HKT3" s="5"/>
      <c r="HKU3" s="5"/>
      <c r="HKV3" s="5"/>
      <c r="HKW3" s="5"/>
      <c r="HKX3" s="5"/>
      <c r="HKY3" s="5"/>
      <c r="HKZ3" s="5"/>
      <c r="HLA3" s="5"/>
      <c r="HLB3" s="5"/>
      <c r="HLC3" s="5"/>
      <c r="HLD3" s="5"/>
      <c r="HLE3" s="5"/>
      <c r="HLF3" s="5"/>
      <c r="HLG3" s="5"/>
      <c r="HLH3" s="5"/>
      <c r="HLI3" s="5"/>
      <c r="HLJ3" s="5"/>
      <c r="HLK3" s="5"/>
      <c r="HLL3" s="5"/>
      <c r="HLM3" s="5"/>
      <c r="HLN3" s="5"/>
      <c r="HLO3" s="5"/>
      <c r="HLP3" s="5"/>
      <c r="HLQ3" s="5"/>
      <c r="HLR3" s="5"/>
      <c r="HLS3" s="5"/>
      <c r="HLT3" s="5"/>
      <c r="HLU3" s="5"/>
      <c r="HLV3" s="5"/>
      <c r="HLW3" s="5"/>
      <c r="HLX3" s="5"/>
      <c r="HLY3" s="5"/>
      <c r="HLZ3" s="5"/>
      <c r="HMA3" s="5"/>
      <c r="HMB3" s="5"/>
      <c r="HMC3" s="5"/>
      <c r="HMD3" s="5"/>
      <c r="HME3" s="5"/>
      <c r="HMF3" s="5"/>
      <c r="HMG3" s="5"/>
      <c r="HMH3" s="5"/>
      <c r="HMI3" s="5"/>
      <c r="HMJ3" s="5"/>
      <c r="HMK3" s="5"/>
      <c r="HML3" s="5"/>
      <c r="HMM3" s="5"/>
      <c r="HMN3" s="5"/>
      <c r="HMO3" s="5"/>
      <c r="HMP3" s="5"/>
      <c r="HMQ3" s="5"/>
      <c r="HMR3" s="5"/>
      <c r="HMS3" s="5"/>
      <c r="HMT3" s="5"/>
      <c r="HMU3" s="5"/>
      <c r="HMV3" s="5"/>
      <c r="HMW3" s="5"/>
      <c r="HMX3" s="5"/>
      <c r="HMY3" s="5"/>
      <c r="HMZ3" s="5"/>
      <c r="HNA3" s="5"/>
      <c r="HNB3" s="5"/>
      <c r="HNC3" s="5"/>
      <c r="HND3" s="5"/>
      <c r="HNE3" s="5"/>
      <c r="HNF3" s="5"/>
      <c r="HNG3" s="5"/>
      <c r="HNH3" s="5"/>
      <c r="HNI3" s="5"/>
      <c r="HNJ3" s="5"/>
      <c r="HNK3" s="5"/>
      <c r="HNL3" s="5"/>
      <c r="HNM3" s="5"/>
      <c r="HNN3" s="5"/>
      <c r="HNO3" s="5"/>
      <c r="HNP3" s="5"/>
      <c r="HNQ3" s="5"/>
      <c r="HNR3" s="5"/>
      <c r="HNS3" s="5"/>
      <c r="HNT3" s="5"/>
      <c r="HNU3" s="5"/>
      <c r="HNV3" s="5"/>
      <c r="HNW3" s="5"/>
      <c r="HNX3" s="5"/>
      <c r="HNY3" s="5"/>
      <c r="HNZ3" s="5"/>
      <c r="HOA3" s="5"/>
      <c r="HOB3" s="5"/>
      <c r="HOC3" s="5"/>
      <c r="HOD3" s="5"/>
      <c r="HOE3" s="5"/>
      <c r="HOF3" s="5"/>
      <c r="HOG3" s="5"/>
      <c r="HOH3" s="5"/>
      <c r="HOI3" s="5"/>
      <c r="HOJ3" s="5"/>
      <c r="HOK3" s="5"/>
      <c r="HOL3" s="5"/>
      <c r="HOM3" s="5"/>
      <c r="HON3" s="5"/>
      <c r="HOO3" s="5"/>
      <c r="HOP3" s="5"/>
      <c r="HOQ3" s="5"/>
      <c r="HOR3" s="5"/>
      <c r="HOS3" s="5"/>
      <c r="HOT3" s="5"/>
      <c r="HOU3" s="5"/>
      <c r="HOV3" s="5"/>
      <c r="HOW3" s="5"/>
      <c r="HOX3" s="5"/>
      <c r="HOY3" s="5"/>
      <c r="HOZ3" s="5"/>
      <c r="HPA3" s="5"/>
      <c r="HPB3" s="5"/>
      <c r="HPC3" s="5"/>
      <c r="HPD3" s="5"/>
      <c r="HPE3" s="5"/>
      <c r="HPF3" s="5"/>
      <c r="HPG3" s="5"/>
      <c r="HPH3" s="5"/>
      <c r="HPI3" s="5"/>
      <c r="HPJ3" s="5"/>
      <c r="HPK3" s="5"/>
      <c r="HPL3" s="5"/>
      <c r="HPM3" s="5"/>
      <c r="HPN3" s="5"/>
      <c r="HPO3" s="5"/>
      <c r="HPP3" s="5"/>
      <c r="HPQ3" s="5"/>
      <c r="HPR3" s="5"/>
      <c r="HPS3" s="5"/>
      <c r="HPT3" s="5"/>
      <c r="HPU3" s="5"/>
      <c r="HPV3" s="5"/>
      <c r="HPW3" s="5"/>
      <c r="HPX3" s="5"/>
      <c r="HPY3" s="5"/>
      <c r="HPZ3" s="5"/>
      <c r="HQA3" s="5"/>
      <c r="HQB3" s="5"/>
      <c r="HQC3" s="5"/>
      <c r="HQD3" s="5"/>
      <c r="HQE3" s="5"/>
      <c r="HQF3" s="5"/>
      <c r="HQG3" s="5"/>
      <c r="HQH3" s="5"/>
      <c r="HQI3" s="5"/>
      <c r="HQJ3" s="5"/>
      <c r="HQK3" s="5"/>
      <c r="HQL3" s="5"/>
      <c r="HQM3" s="5"/>
      <c r="HQN3" s="5"/>
      <c r="HQO3" s="5"/>
      <c r="HQP3" s="5"/>
      <c r="HQQ3" s="5"/>
      <c r="HQR3" s="5"/>
      <c r="HQS3" s="5"/>
      <c r="HQT3" s="5"/>
      <c r="HQU3" s="5"/>
      <c r="HQV3" s="5"/>
      <c r="HQW3" s="5"/>
      <c r="HQX3" s="5"/>
      <c r="HQY3" s="5"/>
      <c r="HQZ3" s="5"/>
      <c r="HRA3" s="5"/>
      <c r="HRB3" s="5"/>
      <c r="HRC3" s="5"/>
      <c r="HRD3" s="5"/>
      <c r="HRE3" s="5"/>
      <c r="HRF3" s="5"/>
      <c r="HRG3" s="5"/>
      <c r="HRH3" s="5"/>
      <c r="HRI3" s="5"/>
      <c r="HRJ3" s="5"/>
      <c r="HRK3" s="5"/>
      <c r="HRL3" s="5"/>
      <c r="HRM3" s="5"/>
      <c r="HRN3" s="5"/>
      <c r="HRO3" s="5"/>
      <c r="HRP3" s="5"/>
      <c r="HRQ3" s="5"/>
      <c r="HRR3" s="5"/>
      <c r="HRS3" s="5"/>
      <c r="HRT3" s="5"/>
      <c r="HRU3" s="5"/>
      <c r="HRV3" s="5"/>
      <c r="HRW3" s="5"/>
      <c r="HRX3" s="5"/>
      <c r="HRY3" s="5"/>
      <c r="HRZ3" s="5"/>
      <c r="HSA3" s="5"/>
      <c r="HSB3" s="5"/>
      <c r="HSC3" s="5"/>
      <c r="HSD3" s="5"/>
      <c r="HSE3" s="5"/>
      <c r="HSF3" s="5"/>
      <c r="HSG3" s="5"/>
      <c r="HSH3" s="5"/>
      <c r="HSI3" s="5"/>
      <c r="HSJ3" s="5"/>
      <c r="HSK3" s="5"/>
      <c r="HSL3" s="5"/>
      <c r="HSM3" s="5"/>
      <c r="HSN3" s="5"/>
      <c r="HSO3" s="5"/>
      <c r="HSP3" s="5"/>
      <c r="HSQ3" s="5"/>
      <c r="HSR3" s="5"/>
      <c r="HSS3" s="5"/>
      <c r="HST3" s="5"/>
      <c r="HSU3" s="5"/>
      <c r="HSV3" s="5"/>
      <c r="HSW3" s="5"/>
      <c r="HSX3" s="5"/>
      <c r="HSY3" s="5"/>
      <c r="HSZ3" s="5"/>
      <c r="HTA3" s="5"/>
      <c r="HTB3" s="5"/>
      <c r="HTC3" s="5"/>
      <c r="HTD3" s="5"/>
      <c r="HTE3" s="5"/>
      <c r="HTF3" s="5"/>
      <c r="HTG3" s="5"/>
      <c r="HTH3" s="5"/>
      <c r="HTI3" s="5"/>
      <c r="HTJ3" s="5"/>
      <c r="HTK3" s="5"/>
      <c r="HTL3" s="5"/>
      <c r="HTM3" s="5"/>
      <c r="HTN3" s="5"/>
      <c r="HTO3" s="5"/>
      <c r="HTP3" s="5"/>
      <c r="HTQ3" s="5"/>
      <c r="HTR3" s="5"/>
      <c r="HTS3" s="5"/>
      <c r="HTT3" s="5"/>
      <c r="HTU3" s="5"/>
      <c r="HTV3" s="5"/>
      <c r="HTW3" s="5"/>
      <c r="HTX3" s="5"/>
      <c r="HTY3" s="5"/>
      <c r="HTZ3" s="5"/>
      <c r="HUA3" s="5"/>
      <c r="HUB3" s="5"/>
      <c r="HUC3" s="5"/>
      <c r="HUD3" s="5"/>
      <c r="HUE3" s="5"/>
      <c r="HUF3" s="5"/>
      <c r="HUG3" s="5"/>
      <c r="HUH3" s="5"/>
      <c r="HUI3" s="5"/>
      <c r="HUJ3" s="5"/>
      <c r="HUK3" s="5"/>
      <c r="HUL3" s="5"/>
      <c r="HUM3" s="5"/>
      <c r="HUN3" s="5"/>
      <c r="HUO3" s="5"/>
      <c r="HUP3" s="5"/>
      <c r="HUQ3" s="5"/>
      <c r="HUR3" s="5"/>
      <c r="HUS3" s="5"/>
      <c r="HUT3" s="5"/>
      <c r="HUU3" s="5"/>
      <c r="HUV3" s="5"/>
      <c r="HUW3" s="5"/>
      <c r="HUX3" s="5"/>
      <c r="HUY3" s="5"/>
      <c r="HUZ3" s="5"/>
      <c r="HVA3" s="5"/>
      <c r="HVB3" s="5"/>
      <c r="HVC3" s="5"/>
      <c r="HVD3" s="5"/>
      <c r="HVE3" s="5"/>
      <c r="HVF3" s="5"/>
      <c r="HVG3" s="5"/>
      <c r="HVH3" s="5"/>
      <c r="HVI3" s="5"/>
      <c r="HVJ3" s="5"/>
      <c r="HVK3" s="5"/>
      <c r="HVL3" s="5"/>
      <c r="HVM3" s="5"/>
      <c r="HVN3" s="5"/>
      <c r="HVO3" s="5"/>
      <c r="HVP3" s="5"/>
      <c r="HVQ3" s="5"/>
      <c r="HVR3" s="5"/>
      <c r="HVS3" s="5"/>
      <c r="HVT3" s="5"/>
      <c r="HVU3" s="5"/>
      <c r="HVV3" s="5"/>
      <c r="HVW3" s="5"/>
      <c r="HVX3" s="5"/>
      <c r="HVY3" s="5"/>
      <c r="HVZ3" s="5"/>
      <c r="HWA3" s="5"/>
      <c r="HWB3" s="5"/>
      <c r="HWC3" s="5"/>
      <c r="HWD3" s="5"/>
      <c r="HWE3" s="5"/>
      <c r="HWF3" s="5"/>
      <c r="HWG3" s="5"/>
      <c r="HWH3" s="5"/>
      <c r="HWI3" s="5"/>
      <c r="HWJ3" s="5"/>
      <c r="HWK3" s="5"/>
      <c r="HWL3" s="5"/>
      <c r="HWM3" s="5"/>
      <c r="HWN3" s="5"/>
      <c r="HWO3" s="5"/>
      <c r="HWP3" s="5"/>
      <c r="HWQ3" s="5"/>
      <c r="HWR3" s="5"/>
      <c r="HWS3" s="5"/>
      <c r="HWT3" s="5"/>
      <c r="HWU3" s="5"/>
      <c r="HWV3" s="5"/>
      <c r="HWW3" s="5"/>
      <c r="HWX3" s="5"/>
      <c r="HWY3" s="5"/>
      <c r="HWZ3" s="5"/>
      <c r="HXA3" s="5"/>
      <c r="HXB3" s="5"/>
      <c r="HXC3" s="5"/>
      <c r="HXD3" s="5"/>
      <c r="HXE3" s="5"/>
      <c r="HXF3" s="5"/>
      <c r="HXG3" s="5"/>
      <c r="HXH3" s="5"/>
      <c r="HXI3" s="5"/>
      <c r="HXJ3" s="5"/>
      <c r="HXK3" s="5"/>
      <c r="HXL3" s="5"/>
      <c r="HXM3" s="5"/>
      <c r="HXN3" s="5"/>
      <c r="HXO3" s="5"/>
      <c r="HXP3" s="5"/>
      <c r="HXQ3" s="5"/>
      <c r="HXR3" s="5"/>
      <c r="HXS3" s="5"/>
      <c r="HXT3" s="5"/>
      <c r="HXU3" s="5"/>
      <c r="HXV3" s="5"/>
      <c r="HXW3" s="5"/>
      <c r="HXX3" s="5"/>
      <c r="HXY3" s="5"/>
      <c r="HXZ3" s="5"/>
      <c r="HYA3" s="5"/>
      <c r="HYB3" s="5"/>
      <c r="HYC3" s="5"/>
      <c r="HYD3" s="5"/>
      <c r="HYE3" s="5"/>
      <c r="HYF3" s="5"/>
      <c r="HYG3" s="5"/>
      <c r="HYH3" s="5"/>
      <c r="HYI3" s="5"/>
      <c r="HYJ3" s="5"/>
      <c r="HYK3" s="5"/>
      <c r="HYL3" s="5"/>
      <c r="HYM3" s="5"/>
      <c r="HYN3" s="5"/>
      <c r="HYO3" s="5"/>
      <c r="HYP3" s="5"/>
      <c r="HYQ3" s="5"/>
      <c r="HYR3" s="5"/>
      <c r="HYS3" s="5"/>
      <c r="HYT3" s="5"/>
      <c r="HYU3" s="5"/>
      <c r="HYV3" s="5"/>
      <c r="HYW3" s="5"/>
      <c r="HYX3" s="5"/>
      <c r="HYY3" s="5"/>
      <c r="HYZ3" s="5"/>
      <c r="HZA3" s="5"/>
      <c r="HZB3" s="5"/>
      <c r="HZC3" s="5"/>
      <c r="HZD3" s="5"/>
      <c r="HZE3" s="5"/>
      <c r="HZF3" s="5"/>
      <c r="HZG3" s="5"/>
      <c r="HZH3" s="5"/>
      <c r="HZI3" s="5"/>
      <c r="HZJ3" s="5"/>
      <c r="HZK3" s="5"/>
      <c r="HZL3" s="5"/>
      <c r="HZM3" s="5"/>
      <c r="HZN3" s="5"/>
      <c r="HZO3" s="5"/>
      <c r="HZP3" s="5"/>
      <c r="HZQ3" s="5"/>
      <c r="HZR3" s="5"/>
      <c r="HZS3" s="5"/>
      <c r="HZT3" s="5"/>
      <c r="HZU3" s="5"/>
      <c r="HZV3" s="5"/>
      <c r="HZW3" s="5"/>
      <c r="HZX3" s="5"/>
      <c r="HZY3" s="5"/>
      <c r="HZZ3" s="5"/>
      <c r="IAA3" s="5"/>
      <c r="IAB3" s="5"/>
      <c r="IAC3" s="5"/>
      <c r="IAD3" s="5"/>
      <c r="IAE3" s="5"/>
      <c r="IAF3" s="5"/>
      <c r="IAG3" s="5"/>
      <c r="IAH3" s="5"/>
      <c r="IAI3" s="5"/>
      <c r="IAJ3" s="5"/>
      <c r="IAK3" s="5"/>
      <c r="IAL3" s="5"/>
      <c r="IAM3" s="5"/>
      <c r="IAN3" s="5"/>
      <c r="IAO3" s="5"/>
      <c r="IAP3" s="5"/>
      <c r="IAQ3" s="5"/>
      <c r="IAR3" s="5"/>
      <c r="IAS3" s="5"/>
      <c r="IAT3" s="5"/>
      <c r="IAU3" s="5"/>
      <c r="IAV3" s="5"/>
      <c r="IAW3" s="5"/>
      <c r="IAX3" s="5"/>
      <c r="IAY3" s="5"/>
      <c r="IAZ3" s="5"/>
      <c r="IBA3" s="5"/>
      <c r="IBB3" s="5"/>
      <c r="IBC3" s="5"/>
      <c r="IBD3" s="5"/>
      <c r="IBE3" s="5"/>
      <c r="IBF3" s="5"/>
      <c r="IBG3" s="5"/>
      <c r="IBH3" s="5"/>
      <c r="IBI3" s="5"/>
      <c r="IBJ3" s="5"/>
      <c r="IBK3" s="5"/>
      <c r="IBL3" s="5"/>
      <c r="IBM3" s="5"/>
      <c r="IBN3" s="5"/>
      <c r="IBO3" s="5"/>
      <c r="IBP3" s="5"/>
      <c r="IBQ3" s="5"/>
      <c r="IBR3" s="5"/>
      <c r="IBS3" s="5"/>
      <c r="IBT3" s="5"/>
      <c r="IBU3" s="5"/>
      <c r="IBV3" s="5"/>
      <c r="IBW3" s="5"/>
      <c r="IBX3" s="5"/>
      <c r="IBY3" s="5"/>
      <c r="IBZ3" s="5"/>
      <c r="ICA3" s="5"/>
      <c r="ICB3" s="5"/>
      <c r="ICC3" s="5"/>
      <c r="ICD3" s="5"/>
      <c r="ICE3" s="5"/>
      <c r="ICF3" s="5"/>
      <c r="ICG3" s="5"/>
      <c r="ICH3" s="5"/>
      <c r="ICI3" s="5"/>
      <c r="ICJ3" s="5"/>
      <c r="ICK3" s="5"/>
      <c r="ICL3" s="5"/>
      <c r="ICM3" s="5"/>
      <c r="ICN3" s="5"/>
      <c r="ICO3" s="5"/>
      <c r="ICP3" s="5"/>
      <c r="ICQ3" s="5"/>
      <c r="ICR3" s="5"/>
      <c r="ICS3" s="5"/>
      <c r="ICT3" s="5"/>
      <c r="ICU3" s="5"/>
      <c r="ICV3" s="5"/>
      <c r="ICW3" s="5"/>
      <c r="ICX3" s="5"/>
      <c r="ICY3" s="5"/>
      <c r="ICZ3" s="5"/>
      <c r="IDA3" s="5"/>
      <c r="IDB3" s="5"/>
      <c r="IDC3" s="5"/>
      <c r="IDD3" s="5"/>
      <c r="IDE3" s="5"/>
      <c r="IDF3" s="5"/>
      <c r="IDG3" s="5"/>
      <c r="IDH3" s="5"/>
      <c r="IDI3" s="5"/>
      <c r="IDJ3" s="5"/>
      <c r="IDK3" s="5"/>
      <c r="IDL3" s="5"/>
      <c r="IDM3" s="5"/>
      <c r="IDN3" s="5"/>
      <c r="IDO3" s="5"/>
      <c r="IDP3" s="5"/>
      <c r="IDQ3" s="5"/>
      <c r="IDR3" s="5"/>
      <c r="IDS3" s="5"/>
      <c r="IDT3" s="5"/>
      <c r="IDU3" s="5"/>
      <c r="IDV3" s="5"/>
      <c r="IDW3" s="5"/>
      <c r="IDX3" s="5"/>
      <c r="IDY3" s="5"/>
      <c r="IDZ3" s="5"/>
      <c r="IEA3" s="5"/>
      <c r="IEB3" s="5"/>
      <c r="IEC3" s="5"/>
      <c r="IED3" s="5"/>
      <c r="IEE3" s="5"/>
      <c r="IEF3" s="5"/>
      <c r="IEG3" s="5"/>
      <c r="IEH3" s="5"/>
      <c r="IEI3" s="5"/>
      <c r="IEJ3" s="5"/>
      <c r="IEK3" s="5"/>
      <c r="IEL3" s="5"/>
      <c r="IEM3" s="5"/>
      <c r="IEN3" s="5"/>
      <c r="IEO3" s="5"/>
      <c r="IEP3" s="5"/>
      <c r="IEQ3" s="5"/>
      <c r="IER3" s="5"/>
      <c r="IES3" s="5"/>
      <c r="IET3" s="5"/>
      <c r="IEU3" s="5"/>
      <c r="IEV3" s="5"/>
      <c r="IEW3" s="5"/>
      <c r="IEX3" s="5"/>
      <c r="IEY3" s="5"/>
      <c r="IEZ3" s="5"/>
      <c r="IFA3" s="5"/>
      <c r="IFB3" s="5"/>
      <c r="IFC3" s="5"/>
      <c r="IFD3" s="5"/>
      <c r="IFE3" s="5"/>
      <c r="IFF3" s="5"/>
      <c r="IFG3" s="5"/>
      <c r="IFH3" s="5"/>
      <c r="IFI3" s="5"/>
      <c r="IFJ3" s="5"/>
      <c r="IFK3" s="5"/>
      <c r="IFL3" s="5"/>
      <c r="IFM3" s="5"/>
      <c r="IFN3" s="5"/>
      <c r="IFO3" s="5"/>
      <c r="IFP3" s="5"/>
      <c r="IFQ3" s="5"/>
      <c r="IFR3" s="5"/>
      <c r="IFS3" s="5"/>
      <c r="IFT3" s="5"/>
      <c r="IFU3" s="5"/>
      <c r="IFV3" s="5"/>
      <c r="IFW3" s="5"/>
      <c r="IFX3" s="5"/>
      <c r="IFY3" s="5"/>
      <c r="IFZ3" s="5"/>
      <c r="IGA3" s="5"/>
      <c r="IGB3" s="5"/>
      <c r="IGC3" s="5"/>
      <c r="IGD3" s="5"/>
      <c r="IGE3" s="5"/>
      <c r="IGF3" s="5"/>
      <c r="IGG3" s="5"/>
      <c r="IGH3" s="5"/>
      <c r="IGI3" s="5"/>
      <c r="IGJ3" s="5"/>
      <c r="IGK3" s="5"/>
      <c r="IGL3" s="5"/>
      <c r="IGM3" s="5"/>
      <c r="IGN3" s="5"/>
      <c r="IGO3" s="5"/>
      <c r="IGP3" s="5"/>
      <c r="IGQ3" s="5"/>
      <c r="IGR3" s="5"/>
      <c r="IGS3" s="5"/>
      <c r="IGT3" s="5"/>
      <c r="IGU3" s="5"/>
      <c r="IGV3" s="5"/>
      <c r="IGW3" s="5"/>
      <c r="IGX3" s="5"/>
      <c r="IGY3" s="5"/>
      <c r="IGZ3" s="5"/>
      <c r="IHA3" s="5"/>
      <c r="IHB3" s="5"/>
      <c r="IHC3" s="5"/>
      <c r="IHD3" s="5"/>
      <c r="IHE3" s="5"/>
      <c r="IHF3" s="5"/>
      <c r="IHG3" s="5"/>
      <c r="IHH3" s="5"/>
      <c r="IHI3" s="5"/>
      <c r="IHJ3" s="5"/>
      <c r="IHK3" s="5"/>
      <c r="IHL3" s="5"/>
      <c r="IHM3" s="5"/>
      <c r="IHN3" s="5"/>
      <c r="IHO3" s="5"/>
      <c r="IHP3" s="5"/>
      <c r="IHQ3" s="5"/>
      <c r="IHR3" s="5"/>
      <c r="IHS3" s="5"/>
      <c r="IHT3" s="5"/>
      <c r="IHU3" s="5"/>
      <c r="IHV3" s="5"/>
      <c r="IHW3" s="5"/>
      <c r="IHX3" s="5"/>
      <c r="IHY3" s="5"/>
      <c r="IHZ3" s="5"/>
      <c r="IIA3" s="5"/>
      <c r="IIB3" s="5"/>
      <c r="IIC3" s="5"/>
      <c r="IID3" s="5"/>
      <c r="IIE3" s="5"/>
      <c r="IIF3" s="5"/>
      <c r="IIG3" s="5"/>
      <c r="IIH3" s="5"/>
      <c r="III3" s="5"/>
      <c r="IIJ3" s="5"/>
      <c r="IIK3" s="5"/>
      <c r="IIL3" s="5"/>
      <c r="IIM3" s="5"/>
      <c r="IIN3" s="5"/>
      <c r="IIO3" s="5"/>
      <c r="IIP3" s="5"/>
      <c r="IIQ3" s="5"/>
      <c r="IIR3" s="5"/>
      <c r="IIS3" s="5"/>
      <c r="IIT3" s="5"/>
      <c r="IIU3" s="5"/>
      <c r="IIV3" s="5"/>
      <c r="IIW3" s="5"/>
      <c r="IIX3" s="5"/>
      <c r="IIY3" s="5"/>
      <c r="IIZ3" s="5"/>
      <c r="IJA3" s="5"/>
      <c r="IJB3" s="5"/>
      <c r="IJC3" s="5"/>
      <c r="IJD3" s="5"/>
      <c r="IJE3" s="5"/>
      <c r="IJF3" s="5"/>
      <c r="IJG3" s="5"/>
      <c r="IJH3" s="5"/>
      <c r="IJI3" s="5"/>
      <c r="IJJ3" s="5"/>
      <c r="IJK3" s="5"/>
      <c r="IJL3" s="5"/>
      <c r="IJM3" s="5"/>
      <c r="IJN3" s="5"/>
      <c r="IJO3" s="5"/>
      <c r="IJP3" s="5"/>
      <c r="IJQ3" s="5"/>
      <c r="IJR3" s="5"/>
      <c r="IJS3" s="5"/>
      <c r="IJT3" s="5"/>
      <c r="IJU3" s="5"/>
      <c r="IJV3" s="5"/>
      <c r="IJW3" s="5"/>
      <c r="IJX3" s="5"/>
      <c r="IJY3" s="5"/>
      <c r="IJZ3" s="5"/>
      <c r="IKA3" s="5"/>
      <c r="IKB3" s="5"/>
      <c r="IKC3" s="5"/>
      <c r="IKD3" s="5"/>
      <c r="IKE3" s="5"/>
      <c r="IKF3" s="5"/>
      <c r="IKG3" s="5"/>
      <c r="IKH3" s="5"/>
      <c r="IKI3" s="5"/>
      <c r="IKJ3" s="5"/>
      <c r="IKK3" s="5"/>
      <c r="IKL3" s="5"/>
      <c r="IKM3" s="5"/>
      <c r="IKN3" s="5"/>
      <c r="IKO3" s="5"/>
      <c r="IKP3" s="5"/>
      <c r="IKQ3" s="5"/>
      <c r="IKR3" s="5"/>
      <c r="IKS3" s="5"/>
      <c r="IKT3" s="5"/>
      <c r="IKU3" s="5"/>
      <c r="IKV3" s="5"/>
      <c r="IKW3" s="5"/>
      <c r="IKX3" s="5"/>
      <c r="IKY3" s="5"/>
      <c r="IKZ3" s="5"/>
      <c r="ILA3" s="5"/>
      <c r="ILB3" s="5"/>
      <c r="ILC3" s="5"/>
      <c r="ILD3" s="5"/>
      <c r="ILE3" s="5"/>
      <c r="ILF3" s="5"/>
      <c r="ILG3" s="5"/>
      <c r="ILH3" s="5"/>
      <c r="ILI3" s="5"/>
      <c r="ILJ3" s="5"/>
      <c r="ILK3" s="5"/>
      <c r="ILL3" s="5"/>
      <c r="ILM3" s="5"/>
      <c r="ILN3" s="5"/>
      <c r="ILO3" s="5"/>
      <c r="ILP3" s="5"/>
      <c r="ILQ3" s="5"/>
      <c r="ILR3" s="5"/>
      <c r="ILS3" s="5"/>
      <c r="ILT3" s="5"/>
      <c r="ILU3" s="5"/>
      <c r="ILV3" s="5"/>
      <c r="ILW3" s="5"/>
      <c r="ILX3" s="5"/>
      <c r="ILY3" s="5"/>
      <c r="ILZ3" s="5"/>
      <c r="IMA3" s="5"/>
      <c r="IMB3" s="5"/>
      <c r="IMC3" s="5"/>
      <c r="IMD3" s="5"/>
      <c r="IME3" s="5"/>
      <c r="IMF3" s="5"/>
      <c r="IMG3" s="5"/>
      <c r="IMH3" s="5"/>
      <c r="IMI3" s="5"/>
      <c r="IMJ3" s="5"/>
      <c r="IMK3" s="5"/>
      <c r="IML3" s="5"/>
      <c r="IMM3" s="5"/>
      <c r="IMN3" s="5"/>
      <c r="IMO3" s="5"/>
      <c r="IMP3" s="5"/>
      <c r="IMQ3" s="5"/>
      <c r="IMR3" s="5"/>
      <c r="IMS3" s="5"/>
      <c r="IMT3" s="5"/>
      <c r="IMU3" s="5"/>
      <c r="IMV3" s="5"/>
      <c r="IMW3" s="5"/>
      <c r="IMX3" s="5"/>
      <c r="IMY3" s="5"/>
      <c r="IMZ3" s="5"/>
      <c r="INA3" s="5"/>
      <c r="INB3" s="5"/>
      <c r="INC3" s="5"/>
      <c r="IND3" s="5"/>
      <c r="INE3" s="5"/>
      <c r="INF3" s="5"/>
      <c r="ING3" s="5"/>
      <c r="INH3" s="5"/>
      <c r="INI3" s="5"/>
      <c r="INJ3" s="5"/>
      <c r="INK3" s="5"/>
      <c r="INL3" s="5"/>
      <c r="INM3" s="5"/>
      <c r="INN3" s="5"/>
      <c r="INO3" s="5"/>
      <c r="INP3" s="5"/>
      <c r="INQ3" s="5"/>
      <c r="INR3" s="5"/>
      <c r="INS3" s="5"/>
      <c r="INT3" s="5"/>
      <c r="INU3" s="5"/>
      <c r="INV3" s="5"/>
      <c r="INW3" s="5"/>
      <c r="INX3" s="5"/>
      <c r="INY3" s="5"/>
      <c r="INZ3" s="5"/>
      <c r="IOA3" s="5"/>
      <c r="IOB3" s="5"/>
      <c r="IOC3" s="5"/>
      <c r="IOD3" s="5"/>
      <c r="IOE3" s="5"/>
      <c r="IOF3" s="5"/>
      <c r="IOG3" s="5"/>
      <c r="IOH3" s="5"/>
      <c r="IOI3" s="5"/>
      <c r="IOJ3" s="5"/>
      <c r="IOK3" s="5"/>
      <c r="IOL3" s="5"/>
      <c r="IOM3" s="5"/>
      <c r="ION3" s="5"/>
      <c r="IOO3" s="5"/>
      <c r="IOP3" s="5"/>
      <c r="IOQ3" s="5"/>
      <c r="IOR3" s="5"/>
      <c r="IOS3" s="5"/>
      <c r="IOT3" s="5"/>
      <c r="IOU3" s="5"/>
      <c r="IOV3" s="5"/>
      <c r="IOW3" s="5"/>
      <c r="IOX3" s="5"/>
      <c r="IOY3" s="5"/>
      <c r="IOZ3" s="5"/>
      <c r="IPA3" s="5"/>
      <c r="IPB3" s="5"/>
      <c r="IPC3" s="5"/>
      <c r="IPD3" s="5"/>
      <c r="IPE3" s="5"/>
      <c r="IPF3" s="5"/>
      <c r="IPG3" s="5"/>
      <c r="IPH3" s="5"/>
      <c r="IPI3" s="5"/>
      <c r="IPJ3" s="5"/>
      <c r="IPK3" s="5"/>
      <c r="IPL3" s="5"/>
      <c r="IPM3" s="5"/>
      <c r="IPN3" s="5"/>
      <c r="IPO3" s="5"/>
      <c r="IPP3" s="5"/>
      <c r="IPQ3" s="5"/>
      <c r="IPR3" s="5"/>
      <c r="IPS3" s="5"/>
      <c r="IPT3" s="5"/>
      <c r="IPU3" s="5"/>
      <c r="IPV3" s="5"/>
      <c r="IPW3" s="5"/>
      <c r="IPX3" s="5"/>
      <c r="IPY3" s="5"/>
      <c r="IPZ3" s="5"/>
      <c r="IQA3" s="5"/>
      <c r="IQB3" s="5"/>
      <c r="IQC3" s="5"/>
      <c r="IQD3" s="5"/>
      <c r="IQE3" s="5"/>
      <c r="IQF3" s="5"/>
      <c r="IQG3" s="5"/>
      <c r="IQH3" s="5"/>
      <c r="IQI3" s="5"/>
      <c r="IQJ3" s="5"/>
      <c r="IQK3" s="5"/>
      <c r="IQL3" s="5"/>
      <c r="IQM3" s="5"/>
      <c r="IQN3" s="5"/>
      <c r="IQO3" s="5"/>
      <c r="IQP3" s="5"/>
      <c r="IQQ3" s="5"/>
      <c r="IQR3" s="5"/>
      <c r="IQS3" s="5"/>
      <c r="IQT3" s="5"/>
      <c r="IQU3" s="5"/>
      <c r="IQV3" s="5"/>
      <c r="IQW3" s="5"/>
      <c r="IQX3" s="5"/>
      <c r="IQY3" s="5"/>
      <c r="IQZ3" s="5"/>
      <c r="IRA3" s="5"/>
      <c r="IRB3" s="5"/>
      <c r="IRC3" s="5"/>
      <c r="IRD3" s="5"/>
      <c r="IRE3" s="5"/>
      <c r="IRF3" s="5"/>
      <c r="IRG3" s="5"/>
      <c r="IRH3" s="5"/>
      <c r="IRI3" s="5"/>
      <c r="IRJ3" s="5"/>
      <c r="IRK3" s="5"/>
      <c r="IRL3" s="5"/>
      <c r="IRM3" s="5"/>
      <c r="IRN3" s="5"/>
      <c r="IRO3" s="5"/>
      <c r="IRP3" s="5"/>
      <c r="IRQ3" s="5"/>
      <c r="IRR3" s="5"/>
      <c r="IRS3" s="5"/>
      <c r="IRT3" s="5"/>
      <c r="IRU3" s="5"/>
      <c r="IRV3" s="5"/>
      <c r="IRW3" s="5"/>
      <c r="IRX3" s="5"/>
      <c r="IRY3" s="5"/>
      <c r="IRZ3" s="5"/>
      <c r="ISA3" s="5"/>
      <c r="ISB3" s="5"/>
      <c r="ISC3" s="5"/>
      <c r="ISD3" s="5"/>
      <c r="ISE3" s="5"/>
      <c r="ISF3" s="5"/>
      <c r="ISG3" s="5"/>
      <c r="ISH3" s="5"/>
      <c r="ISI3" s="5"/>
      <c r="ISJ3" s="5"/>
      <c r="ISK3" s="5"/>
      <c r="ISL3" s="5"/>
      <c r="ISM3" s="5"/>
      <c r="ISN3" s="5"/>
      <c r="ISO3" s="5"/>
      <c r="ISP3" s="5"/>
      <c r="ISQ3" s="5"/>
      <c r="ISR3" s="5"/>
      <c r="ISS3" s="5"/>
      <c r="IST3" s="5"/>
      <c r="ISU3" s="5"/>
      <c r="ISV3" s="5"/>
      <c r="ISW3" s="5"/>
      <c r="ISX3" s="5"/>
      <c r="ISY3" s="5"/>
      <c r="ISZ3" s="5"/>
      <c r="ITA3" s="5"/>
      <c r="ITB3" s="5"/>
      <c r="ITC3" s="5"/>
      <c r="ITD3" s="5"/>
      <c r="ITE3" s="5"/>
      <c r="ITF3" s="5"/>
      <c r="ITG3" s="5"/>
      <c r="ITH3" s="5"/>
      <c r="ITI3" s="5"/>
      <c r="ITJ3" s="5"/>
      <c r="ITK3" s="5"/>
      <c r="ITL3" s="5"/>
      <c r="ITM3" s="5"/>
      <c r="ITN3" s="5"/>
      <c r="ITO3" s="5"/>
      <c r="ITP3" s="5"/>
      <c r="ITQ3" s="5"/>
      <c r="ITR3" s="5"/>
      <c r="ITS3" s="5"/>
      <c r="ITT3" s="5"/>
      <c r="ITU3" s="5"/>
      <c r="ITV3" s="5"/>
      <c r="ITW3" s="5"/>
      <c r="ITX3" s="5"/>
      <c r="ITY3" s="5"/>
      <c r="ITZ3" s="5"/>
      <c r="IUA3" s="5"/>
      <c r="IUB3" s="5"/>
      <c r="IUC3" s="5"/>
      <c r="IUD3" s="5"/>
      <c r="IUE3" s="5"/>
      <c r="IUF3" s="5"/>
      <c r="IUG3" s="5"/>
      <c r="IUH3" s="5"/>
      <c r="IUI3" s="5"/>
      <c r="IUJ3" s="5"/>
      <c r="IUK3" s="5"/>
      <c r="IUL3" s="5"/>
      <c r="IUM3" s="5"/>
      <c r="IUN3" s="5"/>
      <c r="IUO3" s="5"/>
      <c r="IUP3" s="5"/>
      <c r="IUQ3" s="5"/>
      <c r="IUR3" s="5"/>
      <c r="IUS3" s="5"/>
      <c r="IUT3" s="5"/>
      <c r="IUU3" s="5"/>
      <c r="IUV3" s="5"/>
      <c r="IUW3" s="5"/>
      <c r="IUX3" s="5"/>
      <c r="IUY3" s="5"/>
      <c r="IUZ3" s="5"/>
      <c r="IVA3" s="5"/>
      <c r="IVB3" s="5"/>
      <c r="IVC3" s="5"/>
      <c r="IVD3" s="5"/>
      <c r="IVE3" s="5"/>
      <c r="IVF3" s="5"/>
      <c r="IVG3" s="5"/>
      <c r="IVH3" s="5"/>
      <c r="IVI3" s="5"/>
      <c r="IVJ3" s="5"/>
      <c r="IVK3" s="5"/>
      <c r="IVL3" s="5"/>
      <c r="IVM3" s="5"/>
      <c r="IVN3" s="5"/>
      <c r="IVO3" s="5"/>
      <c r="IVP3" s="5"/>
      <c r="IVQ3" s="5"/>
      <c r="IVR3" s="5"/>
      <c r="IVS3" s="5"/>
      <c r="IVT3" s="5"/>
      <c r="IVU3" s="5"/>
      <c r="IVV3" s="5"/>
      <c r="IVW3" s="5"/>
      <c r="IVX3" s="5"/>
      <c r="IVY3" s="5"/>
      <c r="IVZ3" s="5"/>
      <c r="IWA3" s="5"/>
      <c r="IWB3" s="5"/>
      <c r="IWC3" s="5"/>
      <c r="IWD3" s="5"/>
      <c r="IWE3" s="5"/>
      <c r="IWF3" s="5"/>
      <c r="IWG3" s="5"/>
      <c r="IWH3" s="5"/>
      <c r="IWI3" s="5"/>
      <c r="IWJ3" s="5"/>
      <c r="IWK3" s="5"/>
      <c r="IWL3" s="5"/>
      <c r="IWM3" s="5"/>
      <c r="IWN3" s="5"/>
      <c r="IWO3" s="5"/>
      <c r="IWP3" s="5"/>
      <c r="IWQ3" s="5"/>
      <c r="IWR3" s="5"/>
      <c r="IWS3" s="5"/>
      <c r="IWT3" s="5"/>
      <c r="IWU3" s="5"/>
      <c r="IWV3" s="5"/>
      <c r="IWW3" s="5"/>
      <c r="IWX3" s="5"/>
      <c r="IWY3" s="5"/>
      <c r="IWZ3" s="5"/>
      <c r="IXA3" s="5"/>
      <c r="IXB3" s="5"/>
      <c r="IXC3" s="5"/>
      <c r="IXD3" s="5"/>
      <c r="IXE3" s="5"/>
      <c r="IXF3" s="5"/>
      <c r="IXG3" s="5"/>
      <c r="IXH3" s="5"/>
      <c r="IXI3" s="5"/>
      <c r="IXJ3" s="5"/>
      <c r="IXK3" s="5"/>
      <c r="IXL3" s="5"/>
      <c r="IXM3" s="5"/>
      <c r="IXN3" s="5"/>
      <c r="IXO3" s="5"/>
      <c r="IXP3" s="5"/>
      <c r="IXQ3" s="5"/>
      <c r="IXR3" s="5"/>
      <c r="IXS3" s="5"/>
      <c r="IXT3" s="5"/>
      <c r="IXU3" s="5"/>
      <c r="IXV3" s="5"/>
      <c r="IXW3" s="5"/>
      <c r="IXX3" s="5"/>
      <c r="IXY3" s="5"/>
      <c r="IXZ3" s="5"/>
      <c r="IYA3" s="5"/>
      <c r="IYB3" s="5"/>
      <c r="IYC3" s="5"/>
      <c r="IYD3" s="5"/>
      <c r="IYE3" s="5"/>
      <c r="IYF3" s="5"/>
      <c r="IYG3" s="5"/>
      <c r="IYH3" s="5"/>
      <c r="IYI3" s="5"/>
      <c r="IYJ3" s="5"/>
      <c r="IYK3" s="5"/>
      <c r="IYL3" s="5"/>
      <c r="IYM3" s="5"/>
      <c r="IYN3" s="5"/>
      <c r="IYO3" s="5"/>
      <c r="IYP3" s="5"/>
      <c r="IYQ3" s="5"/>
      <c r="IYR3" s="5"/>
      <c r="IYS3" s="5"/>
      <c r="IYT3" s="5"/>
      <c r="IYU3" s="5"/>
      <c r="IYV3" s="5"/>
      <c r="IYW3" s="5"/>
      <c r="IYX3" s="5"/>
      <c r="IYY3" s="5"/>
      <c r="IYZ3" s="5"/>
      <c r="IZA3" s="5"/>
      <c r="IZB3" s="5"/>
      <c r="IZC3" s="5"/>
      <c r="IZD3" s="5"/>
      <c r="IZE3" s="5"/>
      <c r="IZF3" s="5"/>
      <c r="IZG3" s="5"/>
      <c r="IZH3" s="5"/>
      <c r="IZI3" s="5"/>
      <c r="IZJ3" s="5"/>
      <c r="IZK3" s="5"/>
      <c r="IZL3" s="5"/>
      <c r="IZM3" s="5"/>
      <c r="IZN3" s="5"/>
      <c r="IZO3" s="5"/>
      <c r="IZP3" s="5"/>
      <c r="IZQ3" s="5"/>
      <c r="IZR3" s="5"/>
      <c r="IZS3" s="5"/>
      <c r="IZT3" s="5"/>
      <c r="IZU3" s="5"/>
      <c r="IZV3" s="5"/>
      <c r="IZW3" s="5"/>
      <c r="IZX3" s="5"/>
      <c r="IZY3" s="5"/>
      <c r="IZZ3" s="5"/>
      <c r="JAA3" s="5"/>
      <c r="JAB3" s="5"/>
      <c r="JAC3" s="5"/>
      <c r="JAD3" s="5"/>
      <c r="JAE3" s="5"/>
      <c r="JAF3" s="5"/>
      <c r="JAG3" s="5"/>
      <c r="JAH3" s="5"/>
      <c r="JAI3" s="5"/>
      <c r="JAJ3" s="5"/>
      <c r="JAK3" s="5"/>
      <c r="JAL3" s="5"/>
      <c r="JAM3" s="5"/>
      <c r="JAN3" s="5"/>
      <c r="JAO3" s="5"/>
      <c r="JAP3" s="5"/>
      <c r="JAQ3" s="5"/>
      <c r="JAR3" s="5"/>
      <c r="JAS3" s="5"/>
      <c r="JAT3" s="5"/>
      <c r="JAU3" s="5"/>
      <c r="JAV3" s="5"/>
      <c r="JAW3" s="5"/>
      <c r="JAX3" s="5"/>
      <c r="JAY3" s="5"/>
      <c r="JAZ3" s="5"/>
      <c r="JBA3" s="5"/>
      <c r="JBB3" s="5"/>
      <c r="JBC3" s="5"/>
      <c r="JBD3" s="5"/>
      <c r="JBE3" s="5"/>
      <c r="JBF3" s="5"/>
      <c r="JBG3" s="5"/>
      <c r="JBH3" s="5"/>
      <c r="JBI3" s="5"/>
      <c r="JBJ3" s="5"/>
      <c r="JBK3" s="5"/>
      <c r="JBL3" s="5"/>
      <c r="JBM3" s="5"/>
      <c r="JBN3" s="5"/>
      <c r="JBO3" s="5"/>
      <c r="JBP3" s="5"/>
      <c r="JBQ3" s="5"/>
      <c r="JBR3" s="5"/>
      <c r="JBS3" s="5"/>
      <c r="JBT3" s="5"/>
      <c r="JBU3" s="5"/>
      <c r="JBV3" s="5"/>
      <c r="JBW3" s="5"/>
      <c r="JBX3" s="5"/>
      <c r="JBY3" s="5"/>
      <c r="JBZ3" s="5"/>
      <c r="JCA3" s="5"/>
      <c r="JCB3" s="5"/>
      <c r="JCC3" s="5"/>
      <c r="JCD3" s="5"/>
      <c r="JCE3" s="5"/>
      <c r="JCF3" s="5"/>
      <c r="JCG3" s="5"/>
      <c r="JCH3" s="5"/>
      <c r="JCI3" s="5"/>
      <c r="JCJ3" s="5"/>
      <c r="JCK3" s="5"/>
      <c r="JCL3" s="5"/>
      <c r="JCM3" s="5"/>
      <c r="JCN3" s="5"/>
      <c r="JCO3" s="5"/>
      <c r="JCP3" s="5"/>
      <c r="JCQ3" s="5"/>
      <c r="JCR3" s="5"/>
      <c r="JCS3" s="5"/>
      <c r="JCT3" s="5"/>
      <c r="JCU3" s="5"/>
      <c r="JCV3" s="5"/>
      <c r="JCW3" s="5"/>
      <c r="JCX3" s="5"/>
      <c r="JCY3" s="5"/>
      <c r="JCZ3" s="5"/>
      <c r="JDA3" s="5"/>
      <c r="JDB3" s="5"/>
      <c r="JDC3" s="5"/>
      <c r="JDD3" s="5"/>
      <c r="JDE3" s="5"/>
      <c r="JDF3" s="5"/>
      <c r="JDG3" s="5"/>
      <c r="JDH3" s="5"/>
      <c r="JDI3" s="5"/>
      <c r="JDJ3" s="5"/>
      <c r="JDK3" s="5"/>
      <c r="JDL3" s="5"/>
      <c r="JDM3" s="5"/>
      <c r="JDN3" s="5"/>
      <c r="JDO3" s="5"/>
      <c r="JDP3" s="5"/>
      <c r="JDQ3" s="5"/>
      <c r="JDR3" s="5"/>
      <c r="JDS3" s="5"/>
      <c r="JDT3" s="5"/>
      <c r="JDU3" s="5"/>
      <c r="JDV3" s="5"/>
      <c r="JDW3" s="5"/>
      <c r="JDX3" s="5"/>
      <c r="JDY3" s="5"/>
      <c r="JDZ3" s="5"/>
      <c r="JEA3" s="5"/>
      <c r="JEB3" s="5"/>
      <c r="JEC3" s="5"/>
      <c r="JED3" s="5"/>
      <c r="JEE3" s="5"/>
      <c r="JEF3" s="5"/>
      <c r="JEG3" s="5"/>
      <c r="JEH3" s="5"/>
      <c r="JEI3" s="5"/>
      <c r="JEJ3" s="5"/>
      <c r="JEK3" s="5"/>
      <c r="JEL3" s="5"/>
      <c r="JEM3" s="5"/>
      <c r="JEN3" s="5"/>
      <c r="JEO3" s="5"/>
      <c r="JEP3" s="5"/>
      <c r="JEQ3" s="5"/>
      <c r="JER3" s="5"/>
      <c r="JES3" s="5"/>
      <c r="JET3" s="5"/>
      <c r="JEU3" s="5"/>
      <c r="JEV3" s="5"/>
      <c r="JEW3" s="5"/>
      <c r="JEX3" s="5"/>
      <c r="JEY3" s="5"/>
      <c r="JEZ3" s="5"/>
      <c r="JFA3" s="5"/>
      <c r="JFB3" s="5"/>
      <c r="JFC3" s="5"/>
      <c r="JFD3" s="5"/>
      <c r="JFE3" s="5"/>
      <c r="JFF3" s="5"/>
      <c r="JFG3" s="5"/>
      <c r="JFH3" s="5"/>
      <c r="JFI3" s="5"/>
      <c r="JFJ3" s="5"/>
      <c r="JFK3" s="5"/>
      <c r="JFL3" s="5"/>
      <c r="JFM3" s="5"/>
      <c r="JFN3" s="5"/>
      <c r="JFO3" s="5"/>
      <c r="JFP3" s="5"/>
      <c r="JFQ3" s="5"/>
      <c r="JFR3" s="5"/>
      <c r="JFS3" s="5"/>
      <c r="JFT3" s="5"/>
      <c r="JFU3" s="5"/>
      <c r="JFV3" s="5"/>
      <c r="JFW3" s="5"/>
      <c r="JFX3" s="5"/>
      <c r="JFY3" s="5"/>
      <c r="JFZ3" s="5"/>
      <c r="JGA3" s="5"/>
      <c r="JGB3" s="5"/>
      <c r="JGC3" s="5"/>
      <c r="JGD3" s="5"/>
      <c r="JGE3" s="5"/>
      <c r="JGF3" s="5"/>
      <c r="JGG3" s="5"/>
      <c r="JGH3" s="5"/>
      <c r="JGI3" s="5"/>
      <c r="JGJ3" s="5"/>
      <c r="JGK3" s="5"/>
      <c r="JGL3" s="5"/>
      <c r="JGM3" s="5"/>
      <c r="JGN3" s="5"/>
      <c r="JGO3" s="5"/>
      <c r="JGP3" s="5"/>
      <c r="JGQ3" s="5"/>
      <c r="JGR3" s="5"/>
      <c r="JGS3" s="5"/>
      <c r="JGT3" s="5"/>
      <c r="JGU3" s="5"/>
      <c r="JGV3" s="5"/>
      <c r="JGW3" s="5"/>
      <c r="JGX3" s="5"/>
      <c r="JGY3" s="5"/>
      <c r="JGZ3" s="5"/>
      <c r="JHA3" s="5"/>
      <c r="JHB3" s="5"/>
      <c r="JHC3" s="5"/>
      <c r="JHD3" s="5"/>
      <c r="JHE3" s="5"/>
      <c r="JHF3" s="5"/>
      <c r="JHG3" s="5"/>
      <c r="JHH3" s="5"/>
      <c r="JHI3" s="5"/>
      <c r="JHJ3" s="5"/>
      <c r="JHK3" s="5"/>
      <c r="JHL3" s="5"/>
      <c r="JHM3" s="5"/>
      <c r="JHN3" s="5"/>
      <c r="JHO3" s="5"/>
      <c r="JHP3" s="5"/>
      <c r="JHQ3" s="5"/>
      <c r="JHR3" s="5"/>
      <c r="JHS3" s="5"/>
      <c r="JHT3" s="5"/>
      <c r="JHU3" s="5"/>
      <c r="JHV3" s="5"/>
      <c r="JHW3" s="5"/>
      <c r="JHX3" s="5"/>
      <c r="JHY3" s="5"/>
      <c r="JHZ3" s="5"/>
      <c r="JIA3" s="5"/>
      <c r="JIB3" s="5"/>
      <c r="JIC3" s="5"/>
      <c r="JID3" s="5"/>
      <c r="JIE3" s="5"/>
      <c r="JIF3" s="5"/>
      <c r="JIG3" s="5"/>
      <c r="JIH3" s="5"/>
      <c r="JII3" s="5"/>
      <c r="JIJ3" s="5"/>
      <c r="JIK3" s="5"/>
      <c r="JIL3" s="5"/>
      <c r="JIM3" s="5"/>
      <c r="JIN3" s="5"/>
      <c r="JIO3" s="5"/>
      <c r="JIP3" s="5"/>
      <c r="JIQ3" s="5"/>
      <c r="JIR3" s="5"/>
      <c r="JIS3" s="5"/>
      <c r="JIT3" s="5"/>
      <c r="JIU3" s="5"/>
      <c r="JIV3" s="5"/>
      <c r="JIW3" s="5"/>
      <c r="JIX3" s="5"/>
      <c r="JIY3" s="5"/>
      <c r="JIZ3" s="5"/>
      <c r="JJA3" s="5"/>
      <c r="JJB3" s="5"/>
      <c r="JJC3" s="5"/>
      <c r="JJD3" s="5"/>
      <c r="JJE3" s="5"/>
      <c r="JJF3" s="5"/>
      <c r="JJG3" s="5"/>
      <c r="JJH3" s="5"/>
      <c r="JJI3" s="5"/>
      <c r="JJJ3" s="5"/>
      <c r="JJK3" s="5"/>
      <c r="JJL3" s="5"/>
      <c r="JJM3" s="5"/>
      <c r="JJN3" s="5"/>
      <c r="JJO3" s="5"/>
      <c r="JJP3" s="5"/>
      <c r="JJQ3" s="5"/>
      <c r="JJR3" s="5"/>
      <c r="JJS3" s="5"/>
      <c r="JJT3" s="5"/>
      <c r="JJU3" s="5"/>
      <c r="JJV3" s="5"/>
      <c r="JJW3" s="5"/>
      <c r="JJX3" s="5"/>
      <c r="JJY3" s="5"/>
      <c r="JJZ3" s="5"/>
      <c r="JKA3" s="5"/>
      <c r="JKB3" s="5"/>
      <c r="JKC3" s="5"/>
      <c r="JKD3" s="5"/>
      <c r="JKE3" s="5"/>
      <c r="JKF3" s="5"/>
      <c r="JKG3" s="5"/>
      <c r="JKH3" s="5"/>
      <c r="JKI3" s="5"/>
      <c r="JKJ3" s="5"/>
      <c r="JKK3" s="5"/>
      <c r="JKL3" s="5"/>
      <c r="JKM3" s="5"/>
      <c r="JKN3" s="5"/>
      <c r="JKO3" s="5"/>
      <c r="JKP3" s="5"/>
      <c r="JKQ3" s="5"/>
      <c r="JKR3" s="5"/>
      <c r="JKS3" s="5"/>
      <c r="JKT3" s="5"/>
      <c r="JKU3" s="5"/>
      <c r="JKV3" s="5"/>
      <c r="JKW3" s="5"/>
      <c r="JKX3" s="5"/>
      <c r="JKY3" s="5"/>
      <c r="JKZ3" s="5"/>
      <c r="JLA3" s="5"/>
      <c r="JLB3" s="5"/>
      <c r="JLC3" s="5"/>
      <c r="JLD3" s="5"/>
      <c r="JLE3" s="5"/>
      <c r="JLF3" s="5"/>
      <c r="JLG3" s="5"/>
      <c r="JLH3" s="5"/>
      <c r="JLI3" s="5"/>
      <c r="JLJ3" s="5"/>
      <c r="JLK3" s="5"/>
      <c r="JLL3" s="5"/>
      <c r="JLM3" s="5"/>
      <c r="JLN3" s="5"/>
      <c r="JLO3" s="5"/>
      <c r="JLP3" s="5"/>
      <c r="JLQ3" s="5"/>
      <c r="JLR3" s="5"/>
      <c r="JLS3" s="5"/>
      <c r="JLT3" s="5"/>
      <c r="JLU3" s="5"/>
      <c r="JLV3" s="5"/>
      <c r="JLW3" s="5"/>
      <c r="JLX3" s="5"/>
      <c r="JLY3" s="5"/>
      <c r="JLZ3" s="5"/>
      <c r="JMA3" s="5"/>
      <c r="JMB3" s="5"/>
      <c r="JMC3" s="5"/>
      <c r="JMD3" s="5"/>
      <c r="JME3" s="5"/>
      <c r="JMF3" s="5"/>
      <c r="JMG3" s="5"/>
      <c r="JMH3" s="5"/>
      <c r="JMI3" s="5"/>
      <c r="JMJ3" s="5"/>
      <c r="JMK3" s="5"/>
      <c r="JML3" s="5"/>
      <c r="JMM3" s="5"/>
      <c r="JMN3" s="5"/>
      <c r="JMO3" s="5"/>
      <c r="JMP3" s="5"/>
      <c r="JMQ3" s="5"/>
      <c r="JMR3" s="5"/>
      <c r="JMS3" s="5"/>
      <c r="JMT3" s="5"/>
      <c r="JMU3" s="5"/>
      <c r="JMV3" s="5"/>
      <c r="JMW3" s="5"/>
      <c r="JMX3" s="5"/>
      <c r="JMY3" s="5"/>
      <c r="JMZ3" s="5"/>
      <c r="JNA3" s="5"/>
      <c r="JNB3" s="5"/>
      <c r="JNC3" s="5"/>
      <c r="JND3" s="5"/>
      <c r="JNE3" s="5"/>
      <c r="JNF3" s="5"/>
      <c r="JNG3" s="5"/>
      <c r="JNH3" s="5"/>
      <c r="JNI3" s="5"/>
      <c r="JNJ3" s="5"/>
      <c r="JNK3" s="5"/>
      <c r="JNL3" s="5"/>
      <c r="JNM3" s="5"/>
      <c r="JNN3" s="5"/>
      <c r="JNO3" s="5"/>
      <c r="JNP3" s="5"/>
      <c r="JNQ3" s="5"/>
      <c r="JNR3" s="5"/>
      <c r="JNS3" s="5"/>
      <c r="JNT3" s="5"/>
      <c r="JNU3" s="5"/>
      <c r="JNV3" s="5"/>
      <c r="JNW3" s="5"/>
      <c r="JNX3" s="5"/>
      <c r="JNY3" s="5"/>
      <c r="JNZ3" s="5"/>
      <c r="JOA3" s="5"/>
      <c r="JOB3" s="5"/>
      <c r="JOC3" s="5"/>
      <c r="JOD3" s="5"/>
      <c r="JOE3" s="5"/>
      <c r="JOF3" s="5"/>
      <c r="JOG3" s="5"/>
      <c r="JOH3" s="5"/>
      <c r="JOI3" s="5"/>
      <c r="JOJ3" s="5"/>
      <c r="JOK3" s="5"/>
      <c r="JOL3" s="5"/>
      <c r="JOM3" s="5"/>
      <c r="JON3" s="5"/>
      <c r="JOO3" s="5"/>
      <c r="JOP3" s="5"/>
      <c r="JOQ3" s="5"/>
      <c r="JOR3" s="5"/>
      <c r="JOS3" s="5"/>
      <c r="JOT3" s="5"/>
      <c r="JOU3" s="5"/>
      <c r="JOV3" s="5"/>
      <c r="JOW3" s="5"/>
      <c r="JOX3" s="5"/>
      <c r="JOY3" s="5"/>
      <c r="JOZ3" s="5"/>
      <c r="JPA3" s="5"/>
      <c r="JPB3" s="5"/>
      <c r="JPC3" s="5"/>
      <c r="JPD3" s="5"/>
      <c r="JPE3" s="5"/>
      <c r="JPF3" s="5"/>
      <c r="JPG3" s="5"/>
      <c r="JPH3" s="5"/>
      <c r="JPI3" s="5"/>
      <c r="JPJ3" s="5"/>
      <c r="JPK3" s="5"/>
      <c r="JPL3" s="5"/>
      <c r="JPM3" s="5"/>
      <c r="JPN3" s="5"/>
      <c r="JPO3" s="5"/>
      <c r="JPP3" s="5"/>
      <c r="JPQ3" s="5"/>
      <c r="JPR3" s="5"/>
      <c r="JPS3" s="5"/>
      <c r="JPT3" s="5"/>
      <c r="JPU3" s="5"/>
      <c r="JPV3" s="5"/>
      <c r="JPW3" s="5"/>
      <c r="JPX3" s="5"/>
      <c r="JPY3" s="5"/>
      <c r="JPZ3" s="5"/>
      <c r="JQA3" s="5"/>
      <c r="JQB3" s="5"/>
      <c r="JQC3" s="5"/>
      <c r="JQD3" s="5"/>
      <c r="JQE3" s="5"/>
      <c r="JQF3" s="5"/>
      <c r="JQG3" s="5"/>
      <c r="JQH3" s="5"/>
      <c r="JQI3" s="5"/>
      <c r="JQJ3" s="5"/>
      <c r="JQK3" s="5"/>
      <c r="JQL3" s="5"/>
      <c r="JQM3" s="5"/>
      <c r="JQN3" s="5"/>
      <c r="JQO3" s="5"/>
      <c r="JQP3" s="5"/>
      <c r="JQQ3" s="5"/>
      <c r="JQR3" s="5"/>
      <c r="JQS3" s="5"/>
      <c r="JQT3" s="5"/>
      <c r="JQU3" s="5"/>
      <c r="JQV3" s="5"/>
      <c r="JQW3" s="5"/>
      <c r="JQX3" s="5"/>
      <c r="JQY3" s="5"/>
      <c r="JQZ3" s="5"/>
      <c r="JRA3" s="5"/>
      <c r="JRB3" s="5"/>
      <c r="JRC3" s="5"/>
      <c r="JRD3" s="5"/>
      <c r="JRE3" s="5"/>
      <c r="JRF3" s="5"/>
      <c r="JRG3" s="5"/>
      <c r="JRH3" s="5"/>
      <c r="JRI3" s="5"/>
      <c r="JRJ3" s="5"/>
      <c r="JRK3" s="5"/>
      <c r="JRL3" s="5"/>
      <c r="JRM3" s="5"/>
      <c r="JRN3" s="5"/>
      <c r="JRO3" s="5"/>
      <c r="JRP3" s="5"/>
      <c r="JRQ3" s="5"/>
      <c r="JRR3" s="5"/>
      <c r="JRS3" s="5"/>
      <c r="JRT3" s="5"/>
      <c r="JRU3" s="5"/>
      <c r="JRV3" s="5"/>
      <c r="JRW3" s="5"/>
      <c r="JRX3" s="5"/>
      <c r="JRY3" s="5"/>
      <c r="JRZ3" s="5"/>
      <c r="JSA3" s="5"/>
      <c r="JSB3" s="5"/>
      <c r="JSC3" s="5"/>
      <c r="JSD3" s="5"/>
      <c r="JSE3" s="5"/>
      <c r="JSF3" s="5"/>
      <c r="JSG3" s="5"/>
      <c r="JSH3" s="5"/>
      <c r="JSI3" s="5"/>
      <c r="JSJ3" s="5"/>
      <c r="JSK3" s="5"/>
      <c r="JSL3" s="5"/>
      <c r="JSM3" s="5"/>
      <c r="JSN3" s="5"/>
      <c r="JSO3" s="5"/>
      <c r="JSP3" s="5"/>
      <c r="JSQ3" s="5"/>
      <c r="JSR3" s="5"/>
      <c r="JSS3" s="5"/>
      <c r="JST3" s="5"/>
      <c r="JSU3" s="5"/>
      <c r="JSV3" s="5"/>
      <c r="JSW3" s="5"/>
      <c r="JSX3" s="5"/>
      <c r="JSY3" s="5"/>
      <c r="JSZ3" s="5"/>
      <c r="JTA3" s="5"/>
      <c r="JTB3" s="5"/>
      <c r="JTC3" s="5"/>
      <c r="JTD3" s="5"/>
      <c r="JTE3" s="5"/>
      <c r="JTF3" s="5"/>
      <c r="JTG3" s="5"/>
      <c r="JTH3" s="5"/>
      <c r="JTI3" s="5"/>
      <c r="JTJ3" s="5"/>
      <c r="JTK3" s="5"/>
      <c r="JTL3" s="5"/>
      <c r="JTM3" s="5"/>
      <c r="JTN3" s="5"/>
      <c r="JTO3" s="5"/>
      <c r="JTP3" s="5"/>
      <c r="JTQ3" s="5"/>
      <c r="JTR3" s="5"/>
      <c r="JTS3" s="5"/>
      <c r="JTT3" s="5"/>
      <c r="JTU3" s="5"/>
      <c r="JTV3" s="5"/>
      <c r="JTW3" s="5"/>
      <c r="JTX3" s="5"/>
      <c r="JTY3" s="5"/>
      <c r="JTZ3" s="5"/>
      <c r="JUA3" s="5"/>
      <c r="JUB3" s="5"/>
      <c r="JUC3" s="5"/>
      <c r="JUD3" s="5"/>
      <c r="JUE3" s="5"/>
      <c r="JUF3" s="5"/>
      <c r="JUG3" s="5"/>
      <c r="JUH3" s="5"/>
      <c r="JUI3" s="5"/>
      <c r="JUJ3" s="5"/>
      <c r="JUK3" s="5"/>
      <c r="JUL3" s="5"/>
      <c r="JUM3" s="5"/>
      <c r="JUN3" s="5"/>
      <c r="JUO3" s="5"/>
      <c r="JUP3" s="5"/>
      <c r="JUQ3" s="5"/>
      <c r="JUR3" s="5"/>
      <c r="JUS3" s="5"/>
      <c r="JUT3" s="5"/>
      <c r="JUU3" s="5"/>
      <c r="JUV3" s="5"/>
      <c r="JUW3" s="5"/>
      <c r="JUX3" s="5"/>
      <c r="JUY3" s="5"/>
      <c r="JUZ3" s="5"/>
      <c r="JVA3" s="5"/>
      <c r="JVB3" s="5"/>
      <c r="JVC3" s="5"/>
      <c r="JVD3" s="5"/>
      <c r="JVE3" s="5"/>
      <c r="JVF3" s="5"/>
      <c r="JVG3" s="5"/>
      <c r="JVH3" s="5"/>
      <c r="JVI3" s="5"/>
      <c r="JVJ3" s="5"/>
      <c r="JVK3" s="5"/>
      <c r="JVL3" s="5"/>
      <c r="JVM3" s="5"/>
      <c r="JVN3" s="5"/>
      <c r="JVO3" s="5"/>
      <c r="JVP3" s="5"/>
      <c r="JVQ3" s="5"/>
      <c r="JVR3" s="5"/>
      <c r="JVS3" s="5"/>
      <c r="JVT3" s="5"/>
      <c r="JVU3" s="5"/>
      <c r="JVV3" s="5"/>
      <c r="JVW3" s="5"/>
      <c r="JVX3" s="5"/>
      <c r="JVY3" s="5"/>
      <c r="JVZ3" s="5"/>
      <c r="JWA3" s="5"/>
      <c r="JWB3" s="5"/>
      <c r="JWC3" s="5"/>
      <c r="JWD3" s="5"/>
      <c r="JWE3" s="5"/>
      <c r="JWF3" s="5"/>
      <c r="JWG3" s="5"/>
      <c r="JWH3" s="5"/>
      <c r="JWI3" s="5"/>
      <c r="JWJ3" s="5"/>
      <c r="JWK3" s="5"/>
      <c r="JWL3" s="5"/>
      <c r="JWM3" s="5"/>
      <c r="JWN3" s="5"/>
      <c r="JWO3" s="5"/>
      <c r="JWP3" s="5"/>
      <c r="JWQ3" s="5"/>
      <c r="JWR3" s="5"/>
      <c r="JWS3" s="5"/>
      <c r="JWT3" s="5"/>
      <c r="JWU3" s="5"/>
      <c r="JWV3" s="5"/>
      <c r="JWW3" s="5"/>
      <c r="JWX3" s="5"/>
      <c r="JWY3" s="5"/>
      <c r="JWZ3" s="5"/>
      <c r="JXA3" s="5"/>
      <c r="JXB3" s="5"/>
      <c r="JXC3" s="5"/>
      <c r="JXD3" s="5"/>
      <c r="JXE3" s="5"/>
      <c r="JXF3" s="5"/>
      <c r="JXG3" s="5"/>
      <c r="JXH3" s="5"/>
      <c r="JXI3" s="5"/>
      <c r="JXJ3" s="5"/>
      <c r="JXK3" s="5"/>
      <c r="JXL3" s="5"/>
      <c r="JXM3" s="5"/>
      <c r="JXN3" s="5"/>
      <c r="JXO3" s="5"/>
      <c r="JXP3" s="5"/>
      <c r="JXQ3" s="5"/>
      <c r="JXR3" s="5"/>
      <c r="JXS3" s="5"/>
      <c r="JXT3" s="5"/>
      <c r="JXU3" s="5"/>
      <c r="JXV3" s="5"/>
      <c r="JXW3" s="5"/>
      <c r="JXX3" s="5"/>
      <c r="JXY3" s="5"/>
      <c r="JXZ3" s="5"/>
      <c r="JYA3" s="5"/>
      <c r="JYB3" s="5"/>
      <c r="JYC3" s="5"/>
      <c r="JYD3" s="5"/>
      <c r="JYE3" s="5"/>
      <c r="JYF3" s="5"/>
      <c r="JYG3" s="5"/>
      <c r="JYH3" s="5"/>
      <c r="JYI3" s="5"/>
      <c r="JYJ3" s="5"/>
      <c r="JYK3" s="5"/>
      <c r="JYL3" s="5"/>
      <c r="JYM3" s="5"/>
      <c r="JYN3" s="5"/>
      <c r="JYO3" s="5"/>
      <c r="JYP3" s="5"/>
      <c r="JYQ3" s="5"/>
      <c r="JYR3" s="5"/>
      <c r="JYS3" s="5"/>
      <c r="JYT3" s="5"/>
      <c r="JYU3" s="5"/>
      <c r="JYV3" s="5"/>
      <c r="JYW3" s="5"/>
      <c r="JYX3" s="5"/>
      <c r="JYY3" s="5"/>
      <c r="JYZ3" s="5"/>
      <c r="JZA3" s="5"/>
      <c r="JZB3" s="5"/>
      <c r="JZC3" s="5"/>
      <c r="JZD3" s="5"/>
      <c r="JZE3" s="5"/>
      <c r="JZF3" s="5"/>
      <c r="JZG3" s="5"/>
      <c r="JZH3" s="5"/>
      <c r="JZI3" s="5"/>
      <c r="JZJ3" s="5"/>
      <c r="JZK3" s="5"/>
      <c r="JZL3" s="5"/>
      <c r="JZM3" s="5"/>
      <c r="JZN3" s="5"/>
      <c r="JZO3" s="5"/>
      <c r="JZP3" s="5"/>
      <c r="JZQ3" s="5"/>
      <c r="JZR3" s="5"/>
      <c r="JZS3" s="5"/>
      <c r="JZT3" s="5"/>
      <c r="JZU3" s="5"/>
      <c r="JZV3" s="5"/>
      <c r="JZW3" s="5"/>
      <c r="JZX3" s="5"/>
      <c r="JZY3" s="5"/>
      <c r="JZZ3" s="5"/>
      <c r="KAA3" s="5"/>
      <c r="KAB3" s="5"/>
      <c r="KAC3" s="5"/>
      <c r="KAD3" s="5"/>
      <c r="KAE3" s="5"/>
      <c r="KAF3" s="5"/>
      <c r="KAG3" s="5"/>
      <c r="KAH3" s="5"/>
      <c r="KAI3" s="5"/>
      <c r="KAJ3" s="5"/>
      <c r="KAK3" s="5"/>
      <c r="KAL3" s="5"/>
      <c r="KAM3" s="5"/>
      <c r="KAN3" s="5"/>
      <c r="KAO3" s="5"/>
      <c r="KAP3" s="5"/>
      <c r="KAQ3" s="5"/>
      <c r="KAR3" s="5"/>
      <c r="KAS3" s="5"/>
      <c r="KAT3" s="5"/>
      <c r="KAU3" s="5"/>
      <c r="KAV3" s="5"/>
      <c r="KAW3" s="5"/>
      <c r="KAX3" s="5"/>
      <c r="KAY3" s="5"/>
      <c r="KAZ3" s="5"/>
      <c r="KBA3" s="5"/>
      <c r="KBB3" s="5"/>
      <c r="KBC3" s="5"/>
      <c r="KBD3" s="5"/>
      <c r="KBE3" s="5"/>
      <c r="KBF3" s="5"/>
      <c r="KBG3" s="5"/>
      <c r="KBH3" s="5"/>
      <c r="KBI3" s="5"/>
      <c r="KBJ3" s="5"/>
      <c r="KBK3" s="5"/>
      <c r="KBL3" s="5"/>
      <c r="KBM3" s="5"/>
      <c r="KBN3" s="5"/>
      <c r="KBO3" s="5"/>
      <c r="KBP3" s="5"/>
      <c r="KBQ3" s="5"/>
      <c r="KBR3" s="5"/>
      <c r="KBS3" s="5"/>
      <c r="KBT3" s="5"/>
      <c r="KBU3" s="5"/>
      <c r="KBV3" s="5"/>
      <c r="KBW3" s="5"/>
      <c r="KBX3" s="5"/>
      <c r="KBY3" s="5"/>
      <c r="KBZ3" s="5"/>
      <c r="KCA3" s="5"/>
      <c r="KCB3" s="5"/>
      <c r="KCC3" s="5"/>
      <c r="KCD3" s="5"/>
      <c r="KCE3" s="5"/>
      <c r="KCF3" s="5"/>
      <c r="KCG3" s="5"/>
      <c r="KCH3" s="5"/>
      <c r="KCI3" s="5"/>
      <c r="KCJ3" s="5"/>
      <c r="KCK3" s="5"/>
      <c r="KCL3" s="5"/>
      <c r="KCM3" s="5"/>
      <c r="KCN3" s="5"/>
      <c r="KCO3" s="5"/>
      <c r="KCP3" s="5"/>
      <c r="KCQ3" s="5"/>
      <c r="KCR3" s="5"/>
      <c r="KCS3" s="5"/>
      <c r="KCT3" s="5"/>
      <c r="KCU3" s="5"/>
      <c r="KCV3" s="5"/>
      <c r="KCW3" s="5"/>
      <c r="KCX3" s="5"/>
      <c r="KCY3" s="5"/>
      <c r="KCZ3" s="5"/>
      <c r="KDA3" s="5"/>
      <c r="KDB3" s="5"/>
      <c r="KDC3" s="5"/>
      <c r="KDD3" s="5"/>
      <c r="KDE3" s="5"/>
      <c r="KDF3" s="5"/>
      <c r="KDG3" s="5"/>
      <c r="KDH3" s="5"/>
      <c r="KDI3" s="5"/>
      <c r="KDJ3" s="5"/>
      <c r="KDK3" s="5"/>
      <c r="KDL3" s="5"/>
      <c r="KDM3" s="5"/>
      <c r="KDN3" s="5"/>
      <c r="KDO3" s="5"/>
      <c r="KDP3" s="5"/>
      <c r="KDQ3" s="5"/>
      <c r="KDR3" s="5"/>
      <c r="KDS3" s="5"/>
      <c r="KDT3" s="5"/>
      <c r="KDU3" s="5"/>
      <c r="KDV3" s="5"/>
      <c r="KDW3" s="5"/>
      <c r="KDX3" s="5"/>
      <c r="KDY3" s="5"/>
      <c r="KDZ3" s="5"/>
      <c r="KEA3" s="5"/>
      <c r="KEB3" s="5"/>
      <c r="KEC3" s="5"/>
      <c r="KED3" s="5"/>
      <c r="KEE3" s="5"/>
      <c r="KEF3" s="5"/>
      <c r="KEG3" s="5"/>
      <c r="KEH3" s="5"/>
      <c r="KEI3" s="5"/>
      <c r="KEJ3" s="5"/>
      <c r="KEK3" s="5"/>
      <c r="KEL3" s="5"/>
      <c r="KEM3" s="5"/>
      <c r="KEN3" s="5"/>
      <c r="KEO3" s="5"/>
      <c r="KEP3" s="5"/>
      <c r="KEQ3" s="5"/>
      <c r="KER3" s="5"/>
      <c r="KES3" s="5"/>
      <c r="KET3" s="5"/>
      <c r="KEU3" s="5"/>
      <c r="KEV3" s="5"/>
      <c r="KEW3" s="5"/>
      <c r="KEX3" s="5"/>
      <c r="KEY3" s="5"/>
      <c r="KEZ3" s="5"/>
      <c r="KFA3" s="5"/>
      <c r="KFB3" s="5"/>
      <c r="KFC3" s="5"/>
      <c r="KFD3" s="5"/>
      <c r="KFE3" s="5"/>
      <c r="KFF3" s="5"/>
      <c r="KFG3" s="5"/>
      <c r="KFH3" s="5"/>
      <c r="KFI3" s="5"/>
      <c r="KFJ3" s="5"/>
      <c r="KFK3" s="5"/>
      <c r="KFL3" s="5"/>
      <c r="KFM3" s="5"/>
      <c r="KFN3" s="5"/>
      <c r="KFO3" s="5"/>
      <c r="KFP3" s="5"/>
      <c r="KFQ3" s="5"/>
      <c r="KFR3" s="5"/>
      <c r="KFS3" s="5"/>
      <c r="KFT3" s="5"/>
      <c r="KFU3" s="5"/>
      <c r="KFV3" s="5"/>
      <c r="KFW3" s="5"/>
      <c r="KFX3" s="5"/>
      <c r="KFY3" s="5"/>
      <c r="KFZ3" s="5"/>
      <c r="KGA3" s="5"/>
      <c r="KGB3" s="5"/>
      <c r="KGC3" s="5"/>
      <c r="KGD3" s="5"/>
      <c r="KGE3" s="5"/>
      <c r="KGF3" s="5"/>
      <c r="KGG3" s="5"/>
      <c r="KGH3" s="5"/>
      <c r="KGI3" s="5"/>
      <c r="KGJ3" s="5"/>
      <c r="KGK3" s="5"/>
      <c r="KGL3" s="5"/>
      <c r="KGM3" s="5"/>
      <c r="KGN3" s="5"/>
      <c r="KGO3" s="5"/>
      <c r="KGP3" s="5"/>
      <c r="KGQ3" s="5"/>
      <c r="KGR3" s="5"/>
      <c r="KGS3" s="5"/>
      <c r="KGT3" s="5"/>
      <c r="KGU3" s="5"/>
      <c r="KGV3" s="5"/>
      <c r="KGW3" s="5"/>
      <c r="KGX3" s="5"/>
      <c r="KGY3" s="5"/>
      <c r="KGZ3" s="5"/>
      <c r="KHA3" s="5"/>
      <c r="KHB3" s="5"/>
      <c r="KHC3" s="5"/>
      <c r="KHD3" s="5"/>
      <c r="KHE3" s="5"/>
      <c r="KHF3" s="5"/>
      <c r="KHG3" s="5"/>
      <c r="KHH3" s="5"/>
      <c r="KHI3" s="5"/>
      <c r="KHJ3" s="5"/>
      <c r="KHK3" s="5"/>
      <c r="KHL3" s="5"/>
      <c r="KHM3" s="5"/>
      <c r="KHN3" s="5"/>
      <c r="KHO3" s="5"/>
      <c r="KHP3" s="5"/>
      <c r="KHQ3" s="5"/>
      <c r="KHR3" s="5"/>
      <c r="KHS3" s="5"/>
      <c r="KHT3" s="5"/>
      <c r="KHU3" s="5"/>
      <c r="KHV3" s="5"/>
      <c r="KHW3" s="5"/>
      <c r="KHX3" s="5"/>
      <c r="KHY3" s="5"/>
      <c r="KHZ3" s="5"/>
      <c r="KIA3" s="5"/>
      <c r="KIB3" s="5"/>
      <c r="KIC3" s="5"/>
      <c r="KID3" s="5"/>
      <c r="KIE3" s="5"/>
      <c r="KIF3" s="5"/>
      <c r="KIG3" s="5"/>
      <c r="KIH3" s="5"/>
      <c r="KII3" s="5"/>
      <c r="KIJ3" s="5"/>
      <c r="KIK3" s="5"/>
      <c r="KIL3" s="5"/>
      <c r="KIM3" s="5"/>
      <c r="KIN3" s="5"/>
      <c r="KIO3" s="5"/>
      <c r="KIP3" s="5"/>
      <c r="KIQ3" s="5"/>
      <c r="KIR3" s="5"/>
      <c r="KIS3" s="5"/>
      <c r="KIT3" s="5"/>
      <c r="KIU3" s="5"/>
      <c r="KIV3" s="5"/>
      <c r="KIW3" s="5"/>
      <c r="KIX3" s="5"/>
      <c r="KIY3" s="5"/>
      <c r="KIZ3" s="5"/>
      <c r="KJA3" s="5"/>
      <c r="KJB3" s="5"/>
      <c r="KJC3" s="5"/>
      <c r="KJD3" s="5"/>
      <c r="KJE3" s="5"/>
      <c r="KJF3" s="5"/>
      <c r="KJG3" s="5"/>
      <c r="KJH3" s="5"/>
      <c r="KJI3" s="5"/>
      <c r="KJJ3" s="5"/>
      <c r="KJK3" s="5"/>
      <c r="KJL3" s="5"/>
      <c r="KJM3" s="5"/>
      <c r="KJN3" s="5"/>
      <c r="KJO3" s="5"/>
      <c r="KJP3" s="5"/>
      <c r="KJQ3" s="5"/>
      <c r="KJR3" s="5"/>
      <c r="KJS3" s="5"/>
      <c r="KJT3" s="5"/>
      <c r="KJU3" s="5"/>
      <c r="KJV3" s="5"/>
      <c r="KJW3" s="5"/>
      <c r="KJX3" s="5"/>
      <c r="KJY3" s="5"/>
      <c r="KJZ3" s="5"/>
      <c r="KKA3" s="5"/>
      <c r="KKB3" s="5"/>
      <c r="KKC3" s="5"/>
      <c r="KKD3" s="5"/>
      <c r="KKE3" s="5"/>
      <c r="KKF3" s="5"/>
      <c r="KKG3" s="5"/>
      <c r="KKH3" s="5"/>
      <c r="KKI3" s="5"/>
      <c r="KKJ3" s="5"/>
      <c r="KKK3" s="5"/>
      <c r="KKL3" s="5"/>
      <c r="KKM3" s="5"/>
      <c r="KKN3" s="5"/>
      <c r="KKO3" s="5"/>
      <c r="KKP3" s="5"/>
      <c r="KKQ3" s="5"/>
      <c r="KKR3" s="5"/>
      <c r="KKS3" s="5"/>
      <c r="KKT3" s="5"/>
      <c r="KKU3" s="5"/>
      <c r="KKV3" s="5"/>
      <c r="KKW3" s="5"/>
      <c r="KKX3" s="5"/>
      <c r="KKY3" s="5"/>
      <c r="KKZ3" s="5"/>
      <c r="KLA3" s="5"/>
      <c r="KLB3" s="5"/>
      <c r="KLC3" s="5"/>
      <c r="KLD3" s="5"/>
      <c r="KLE3" s="5"/>
      <c r="KLF3" s="5"/>
      <c r="KLG3" s="5"/>
      <c r="KLH3" s="5"/>
      <c r="KLI3" s="5"/>
      <c r="KLJ3" s="5"/>
      <c r="KLK3" s="5"/>
      <c r="KLL3" s="5"/>
      <c r="KLM3" s="5"/>
      <c r="KLN3" s="5"/>
      <c r="KLO3" s="5"/>
      <c r="KLP3" s="5"/>
      <c r="KLQ3" s="5"/>
      <c r="KLR3" s="5"/>
      <c r="KLS3" s="5"/>
      <c r="KLT3" s="5"/>
      <c r="KLU3" s="5"/>
      <c r="KLV3" s="5"/>
      <c r="KLW3" s="5"/>
      <c r="KLX3" s="5"/>
      <c r="KLY3" s="5"/>
      <c r="KLZ3" s="5"/>
      <c r="KMA3" s="5"/>
      <c r="KMB3" s="5"/>
      <c r="KMC3" s="5"/>
      <c r="KMD3" s="5"/>
      <c r="KME3" s="5"/>
      <c r="KMF3" s="5"/>
      <c r="KMG3" s="5"/>
      <c r="KMH3" s="5"/>
      <c r="KMI3" s="5"/>
      <c r="KMJ3" s="5"/>
      <c r="KMK3" s="5"/>
      <c r="KML3" s="5"/>
      <c r="KMM3" s="5"/>
      <c r="KMN3" s="5"/>
      <c r="KMO3" s="5"/>
      <c r="KMP3" s="5"/>
      <c r="KMQ3" s="5"/>
      <c r="KMR3" s="5"/>
      <c r="KMS3" s="5"/>
      <c r="KMT3" s="5"/>
      <c r="KMU3" s="5"/>
      <c r="KMV3" s="5"/>
      <c r="KMW3" s="5"/>
      <c r="KMX3" s="5"/>
      <c r="KMY3" s="5"/>
      <c r="KMZ3" s="5"/>
      <c r="KNA3" s="5"/>
      <c r="KNB3" s="5"/>
      <c r="KNC3" s="5"/>
      <c r="KND3" s="5"/>
      <c r="KNE3" s="5"/>
      <c r="KNF3" s="5"/>
      <c r="KNG3" s="5"/>
      <c r="KNH3" s="5"/>
      <c r="KNI3" s="5"/>
      <c r="KNJ3" s="5"/>
      <c r="KNK3" s="5"/>
      <c r="KNL3" s="5"/>
      <c r="KNM3" s="5"/>
      <c r="KNN3" s="5"/>
      <c r="KNO3" s="5"/>
      <c r="KNP3" s="5"/>
      <c r="KNQ3" s="5"/>
      <c r="KNR3" s="5"/>
      <c r="KNS3" s="5"/>
      <c r="KNT3" s="5"/>
      <c r="KNU3" s="5"/>
      <c r="KNV3" s="5"/>
      <c r="KNW3" s="5"/>
      <c r="KNX3" s="5"/>
      <c r="KNY3" s="5"/>
      <c r="KNZ3" s="5"/>
      <c r="KOA3" s="5"/>
      <c r="KOB3" s="5"/>
      <c r="KOC3" s="5"/>
      <c r="KOD3" s="5"/>
      <c r="KOE3" s="5"/>
      <c r="KOF3" s="5"/>
      <c r="KOG3" s="5"/>
      <c r="KOH3" s="5"/>
      <c r="KOI3" s="5"/>
      <c r="KOJ3" s="5"/>
      <c r="KOK3" s="5"/>
      <c r="KOL3" s="5"/>
      <c r="KOM3" s="5"/>
      <c r="KON3" s="5"/>
      <c r="KOO3" s="5"/>
      <c r="KOP3" s="5"/>
      <c r="KOQ3" s="5"/>
      <c r="KOR3" s="5"/>
      <c r="KOS3" s="5"/>
      <c r="KOT3" s="5"/>
      <c r="KOU3" s="5"/>
      <c r="KOV3" s="5"/>
      <c r="KOW3" s="5"/>
      <c r="KOX3" s="5"/>
      <c r="KOY3" s="5"/>
      <c r="KOZ3" s="5"/>
      <c r="KPA3" s="5"/>
      <c r="KPB3" s="5"/>
      <c r="KPC3" s="5"/>
      <c r="KPD3" s="5"/>
      <c r="KPE3" s="5"/>
      <c r="KPF3" s="5"/>
      <c r="KPG3" s="5"/>
      <c r="KPH3" s="5"/>
      <c r="KPI3" s="5"/>
      <c r="KPJ3" s="5"/>
      <c r="KPK3" s="5"/>
      <c r="KPL3" s="5"/>
      <c r="KPM3" s="5"/>
      <c r="KPN3" s="5"/>
      <c r="KPO3" s="5"/>
      <c r="KPP3" s="5"/>
      <c r="KPQ3" s="5"/>
      <c r="KPR3" s="5"/>
      <c r="KPS3" s="5"/>
      <c r="KPT3" s="5"/>
      <c r="KPU3" s="5"/>
      <c r="KPV3" s="5"/>
      <c r="KPW3" s="5"/>
      <c r="KPX3" s="5"/>
      <c r="KPY3" s="5"/>
      <c r="KPZ3" s="5"/>
      <c r="KQA3" s="5"/>
      <c r="KQB3" s="5"/>
      <c r="KQC3" s="5"/>
      <c r="KQD3" s="5"/>
      <c r="KQE3" s="5"/>
      <c r="KQF3" s="5"/>
      <c r="KQG3" s="5"/>
      <c r="KQH3" s="5"/>
      <c r="KQI3" s="5"/>
      <c r="KQJ3" s="5"/>
      <c r="KQK3" s="5"/>
      <c r="KQL3" s="5"/>
      <c r="KQM3" s="5"/>
      <c r="KQN3" s="5"/>
      <c r="KQO3" s="5"/>
      <c r="KQP3" s="5"/>
      <c r="KQQ3" s="5"/>
      <c r="KQR3" s="5"/>
      <c r="KQS3" s="5"/>
      <c r="KQT3" s="5"/>
      <c r="KQU3" s="5"/>
      <c r="KQV3" s="5"/>
      <c r="KQW3" s="5"/>
      <c r="KQX3" s="5"/>
      <c r="KQY3" s="5"/>
      <c r="KQZ3" s="5"/>
      <c r="KRA3" s="5"/>
      <c r="KRB3" s="5"/>
      <c r="KRC3" s="5"/>
      <c r="KRD3" s="5"/>
      <c r="KRE3" s="5"/>
      <c r="KRF3" s="5"/>
      <c r="KRG3" s="5"/>
      <c r="KRH3" s="5"/>
      <c r="KRI3" s="5"/>
      <c r="KRJ3" s="5"/>
      <c r="KRK3" s="5"/>
      <c r="KRL3" s="5"/>
      <c r="KRM3" s="5"/>
      <c r="KRN3" s="5"/>
      <c r="KRO3" s="5"/>
      <c r="KRP3" s="5"/>
      <c r="KRQ3" s="5"/>
      <c r="KRR3" s="5"/>
      <c r="KRS3" s="5"/>
      <c r="KRT3" s="5"/>
      <c r="KRU3" s="5"/>
      <c r="KRV3" s="5"/>
      <c r="KRW3" s="5"/>
      <c r="KRX3" s="5"/>
      <c r="KRY3" s="5"/>
      <c r="KRZ3" s="5"/>
      <c r="KSA3" s="5"/>
      <c r="KSB3" s="5"/>
      <c r="KSC3" s="5"/>
      <c r="KSD3" s="5"/>
      <c r="KSE3" s="5"/>
      <c r="KSF3" s="5"/>
      <c r="KSG3" s="5"/>
      <c r="KSH3" s="5"/>
      <c r="KSI3" s="5"/>
      <c r="KSJ3" s="5"/>
      <c r="KSK3" s="5"/>
      <c r="KSL3" s="5"/>
      <c r="KSM3" s="5"/>
      <c r="KSN3" s="5"/>
      <c r="KSO3" s="5"/>
      <c r="KSP3" s="5"/>
      <c r="KSQ3" s="5"/>
      <c r="KSR3" s="5"/>
      <c r="KSS3" s="5"/>
      <c r="KST3" s="5"/>
      <c r="KSU3" s="5"/>
      <c r="KSV3" s="5"/>
      <c r="KSW3" s="5"/>
      <c r="KSX3" s="5"/>
      <c r="KSY3" s="5"/>
      <c r="KSZ3" s="5"/>
      <c r="KTA3" s="5"/>
      <c r="KTB3" s="5"/>
      <c r="KTC3" s="5"/>
      <c r="KTD3" s="5"/>
      <c r="KTE3" s="5"/>
      <c r="KTF3" s="5"/>
      <c r="KTG3" s="5"/>
      <c r="KTH3" s="5"/>
      <c r="KTI3" s="5"/>
      <c r="KTJ3" s="5"/>
      <c r="KTK3" s="5"/>
      <c r="KTL3" s="5"/>
      <c r="KTM3" s="5"/>
      <c r="KTN3" s="5"/>
      <c r="KTO3" s="5"/>
      <c r="KTP3" s="5"/>
      <c r="KTQ3" s="5"/>
      <c r="KTR3" s="5"/>
      <c r="KTS3" s="5"/>
      <c r="KTT3" s="5"/>
      <c r="KTU3" s="5"/>
      <c r="KTV3" s="5"/>
      <c r="KTW3" s="5"/>
      <c r="KTX3" s="5"/>
      <c r="KTY3" s="5"/>
      <c r="KTZ3" s="5"/>
      <c r="KUA3" s="5"/>
      <c r="KUB3" s="5"/>
      <c r="KUC3" s="5"/>
      <c r="KUD3" s="5"/>
      <c r="KUE3" s="5"/>
      <c r="KUF3" s="5"/>
      <c r="KUG3" s="5"/>
      <c r="KUH3" s="5"/>
      <c r="KUI3" s="5"/>
      <c r="KUJ3" s="5"/>
      <c r="KUK3" s="5"/>
      <c r="KUL3" s="5"/>
      <c r="KUM3" s="5"/>
      <c r="KUN3" s="5"/>
      <c r="KUO3" s="5"/>
      <c r="KUP3" s="5"/>
      <c r="KUQ3" s="5"/>
      <c r="KUR3" s="5"/>
      <c r="KUS3" s="5"/>
      <c r="KUT3" s="5"/>
      <c r="KUU3" s="5"/>
      <c r="KUV3" s="5"/>
      <c r="KUW3" s="5"/>
      <c r="KUX3" s="5"/>
      <c r="KUY3" s="5"/>
      <c r="KUZ3" s="5"/>
      <c r="KVA3" s="5"/>
      <c r="KVB3" s="5"/>
      <c r="KVC3" s="5"/>
      <c r="KVD3" s="5"/>
      <c r="KVE3" s="5"/>
      <c r="KVF3" s="5"/>
      <c r="KVG3" s="5"/>
      <c r="KVH3" s="5"/>
      <c r="KVI3" s="5"/>
      <c r="KVJ3" s="5"/>
      <c r="KVK3" s="5"/>
      <c r="KVL3" s="5"/>
      <c r="KVM3" s="5"/>
      <c r="KVN3" s="5"/>
      <c r="KVO3" s="5"/>
      <c r="KVP3" s="5"/>
      <c r="KVQ3" s="5"/>
      <c r="KVR3" s="5"/>
      <c r="KVS3" s="5"/>
      <c r="KVT3" s="5"/>
      <c r="KVU3" s="5"/>
      <c r="KVV3" s="5"/>
      <c r="KVW3" s="5"/>
      <c r="KVX3" s="5"/>
      <c r="KVY3" s="5"/>
      <c r="KVZ3" s="5"/>
      <c r="KWA3" s="5"/>
      <c r="KWB3" s="5"/>
      <c r="KWC3" s="5"/>
      <c r="KWD3" s="5"/>
      <c r="KWE3" s="5"/>
      <c r="KWF3" s="5"/>
      <c r="KWG3" s="5"/>
      <c r="KWH3" s="5"/>
      <c r="KWI3" s="5"/>
      <c r="KWJ3" s="5"/>
      <c r="KWK3" s="5"/>
      <c r="KWL3" s="5"/>
      <c r="KWM3" s="5"/>
      <c r="KWN3" s="5"/>
      <c r="KWO3" s="5"/>
      <c r="KWP3" s="5"/>
      <c r="KWQ3" s="5"/>
      <c r="KWR3" s="5"/>
      <c r="KWS3" s="5"/>
      <c r="KWT3" s="5"/>
      <c r="KWU3" s="5"/>
      <c r="KWV3" s="5"/>
      <c r="KWW3" s="5"/>
      <c r="KWX3" s="5"/>
      <c r="KWY3" s="5"/>
      <c r="KWZ3" s="5"/>
      <c r="KXA3" s="5"/>
      <c r="KXB3" s="5"/>
      <c r="KXC3" s="5"/>
      <c r="KXD3" s="5"/>
      <c r="KXE3" s="5"/>
      <c r="KXF3" s="5"/>
      <c r="KXG3" s="5"/>
      <c r="KXH3" s="5"/>
      <c r="KXI3" s="5"/>
      <c r="KXJ3" s="5"/>
      <c r="KXK3" s="5"/>
      <c r="KXL3" s="5"/>
      <c r="KXM3" s="5"/>
      <c r="KXN3" s="5"/>
      <c r="KXO3" s="5"/>
      <c r="KXP3" s="5"/>
      <c r="KXQ3" s="5"/>
      <c r="KXR3" s="5"/>
      <c r="KXS3" s="5"/>
      <c r="KXT3" s="5"/>
      <c r="KXU3" s="5"/>
      <c r="KXV3" s="5"/>
      <c r="KXW3" s="5"/>
      <c r="KXX3" s="5"/>
      <c r="KXY3" s="5"/>
      <c r="KXZ3" s="5"/>
      <c r="KYA3" s="5"/>
      <c r="KYB3" s="5"/>
      <c r="KYC3" s="5"/>
      <c r="KYD3" s="5"/>
      <c r="KYE3" s="5"/>
      <c r="KYF3" s="5"/>
      <c r="KYG3" s="5"/>
      <c r="KYH3" s="5"/>
      <c r="KYI3" s="5"/>
      <c r="KYJ3" s="5"/>
      <c r="KYK3" s="5"/>
      <c r="KYL3" s="5"/>
      <c r="KYM3" s="5"/>
      <c r="KYN3" s="5"/>
      <c r="KYO3" s="5"/>
      <c r="KYP3" s="5"/>
      <c r="KYQ3" s="5"/>
      <c r="KYR3" s="5"/>
      <c r="KYS3" s="5"/>
      <c r="KYT3" s="5"/>
      <c r="KYU3" s="5"/>
      <c r="KYV3" s="5"/>
      <c r="KYW3" s="5"/>
      <c r="KYX3" s="5"/>
      <c r="KYY3" s="5"/>
      <c r="KYZ3" s="5"/>
      <c r="KZA3" s="5"/>
      <c r="KZB3" s="5"/>
      <c r="KZC3" s="5"/>
      <c r="KZD3" s="5"/>
      <c r="KZE3" s="5"/>
      <c r="KZF3" s="5"/>
      <c r="KZG3" s="5"/>
      <c r="KZH3" s="5"/>
      <c r="KZI3" s="5"/>
      <c r="KZJ3" s="5"/>
      <c r="KZK3" s="5"/>
      <c r="KZL3" s="5"/>
      <c r="KZM3" s="5"/>
      <c r="KZN3" s="5"/>
      <c r="KZO3" s="5"/>
      <c r="KZP3" s="5"/>
      <c r="KZQ3" s="5"/>
      <c r="KZR3" s="5"/>
      <c r="KZS3" s="5"/>
      <c r="KZT3" s="5"/>
      <c r="KZU3" s="5"/>
      <c r="KZV3" s="5"/>
      <c r="KZW3" s="5"/>
      <c r="KZX3" s="5"/>
      <c r="KZY3" s="5"/>
      <c r="KZZ3" s="5"/>
      <c r="LAA3" s="5"/>
      <c r="LAB3" s="5"/>
      <c r="LAC3" s="5"/>
      <c r="LAD3" s="5"/>
      <c r="LAE3" s="5"/>
      <c r="LAF3" s="5"/>
      <c r="LAG3" s="5"/>
      <c r="LAH3" s="5"/>
      <c r="LAI3" s="5"/>
      <c r="LAJ3" s="5"/>
      <c r="LAK3" s="5"/>
      <c r="LAL3" s="5"/>
      <c r="LAM3" s="5"/>
      <c r="LAN3" s="5"/>
      <c r="LAO3" s="5"/>
      <c r="LAP3" s="5"/>
      <c r="LAQ3" s="5"/>
      <c r="LAR3" s="5"/>
      <c r="LAS3" s="5"/>
      <c r="LAT3" s="5"/>
      <c r="LAU3" s="5"/>
      <c r="LAV3" s="5"/>
      <c r="LAW3" s="5"/>
      <c r="LAX3" s="5"/>
      <c r="LAY3" s="5"/>
      <c r="LAZ3" s="5"/>
      <c r="LBA3" s="5"/>
      <c r="LBB3" s="5"/>
      <c r="LBC3" s="5"/>
      <c r="LBD3" s="5"/>
      <c r="LBE3" s="5"/>
      <c r="LBF3" s="5"/>
      <c r="LBG3" s="5"/>
      <c r="LBH3" s="5"/>
      <c r="LBI3" s="5"/>
      <c r="LBJ3" s="5"/>
      <c r="LBK3" s="5"/>
      <c r="LBL3" s="5"/>
      <c r="LBM3" s="5"/>
      <c r="LBN3" s="5"/>
      <c r="LBO3" s="5"/>
      <c r="LBP3" s="5"/>
      <c r="LBQ3" s="5"/>
      <c r="LBR3" s="5"/>
      <c r="LBS3" s="5"/>
      <c r="LBT3" s="5"/>
      <c r="LBU3" s="5"/>
      <c r="LBV3" s="5"/>
      <c r="LBW3" s="5"/>
      <c r="LBX3" s="5"/>
      <c r="LBY3" s="5"/>
      <c r="LBZ3" s="5"/>
      <c r="LCA3" s="5"/>
      <c r="LCB3" s="5"/>
      <c r="LCC3" s="5"/>
      <c r="LCD3" s="5"/>
      <c r="LCE3" s="5"/>
      <c r="LCF3" s="5"/>
      <c r="LCG3" s="5"/>
      <c r="LCH3" s="5"/>
      <c r="LCI3" s="5"/>
      <c r="LCJ3" s="5"/>
      <c r="LCK3" s="5"/>
      <c r="LCL3" s="5"/>
      <c r="LCM3" s="5"/>
      <c r="LCN3" s="5"/>
      <c r="LCO3" s="5"/>
      <c r="LCP3" s="5"/>
      <c r="LCQ3" s="5"/>
      <c r="LCR3" s="5"/>
      <c r="LCS3" s="5"/>
      <c r="LCT3" s="5"/>
      <c r="LCU3" s="5"/>
      <c r="LCV3" s="5"/>
      <c r="LCW3" s="5"/>
      <c r="LCX3" s="5"/>
      <c r="LCY3" s="5"/>
      <c r="LCZ3" s="5"/>
      <c r="LDA3" s="5"/>
      <c r="LDB3" s="5"/>
      <c r="LDC3" s="5"/>
      <c r="LDD3" s="5"/>
      <c r="LDE3" s="5"/>
      <c r="LDF3" s="5"/>
      <c r="LDG3" s="5"/>
      <c r="LDH3" s="5"/>
      <c r="LDI3" s="5"/>
      <c r="LDJ3" s="5"/>
      <c r="LDK3" s="5"/>
      <c r="LDL3" s="5"/>
      <c r="LDM3" s="5"/>
      <c r="LDN3" s="5"/>
      <c r="LDO3" s="5"/>
      <c r="LDP3" s="5"/>
      <c r="LDQ3" s="5"/>
      <c r="LDR3" s="5"/>
      <c r="LDS3" s="5"/>
      <c r="LDT3" s="5"/>
      <c r="LDU3" s="5"/>
      <c r="LDV3" s="5"/>
      <c r="LDW3" s="5"/>
      <c r="LDX3" s="5"/>
      <c r="LDY3" s="5"/>
      <c r="LDZ3" s="5"/>
      <c r="LEA3" s="5"/>
      <c r="LEB3" s="5"/>
      <c r="LEC3" s="5"/>
      <c r="LED3" s="5"/>
      <c r="LEE3" s="5"/>
      <c r="LEF3" s="5"/>
      <c r="LEG3" s="5"/>
      <c r="LEH3" s="5"/>
      <c r="LEI3" s="5"/>
      <c r="LEJ3" s="5"/>
      <c r="LEK3" s="5"/>
      <c r="LEL3" s="5"/>
      <c r="LEM3" s="5"/>
      <c r="LEN3" s="5"/>
      <c r="LEO3" s="5"/>
      <c r="LEP3" s="5"/>
      <c r="LEQ3" s="5"/>
      <c r="LER3" s="5"/>
      <c r="LES3" s="5"/>
      <c r="LET3" s="5"/>
      <c r="LEU3" s="5"/>
      <c r="LEV3" s="5"/>
      <c r="LEW3" s="5"/>
      <c r="LEX3" s="5"/>
      <c r="LEY3" s="5"/>
      <c r="LEZ3" s="5"/>
      <c r="LFA3" s="5"/>
      <c r="LFB3" s="5"/>
      <c r="LFC3" s="5"/>
      <c r="LFD3" s="5"/>
      <c r="LFE3" s="5"/>
      <c r="LFF3" s="5"/>
      <c r="LFG3" s="5"/>
      <c r="LFH3" s="5"/>
      <c r="LFI3" s="5"/>
      <c r="LFJ3" s="5"/>
      <c r="LFK3" s="5"/>
      <c r="LFL3" s="5"/>
      <c r="LFM3" s="5"/>
      <c r="LFN3" s="5"/>
      <c r="LFO3" s="5"/>
      <c r="LFP3" s="5"/>
      <c r="LFQ3" s="5"/>
      <c r="LFR3" s="5"/>
      <c r="LFS3" s="5"/>
      <c r="LFT3" s="5"/>
      <c r="LFU3" s="5"/>
      <c r="LFV3" s="5"/>
      <c r="LFW3" s="5"/>
      <c r="LFX3" s="5"/>
      <c r="LFY3" s="5"/>
      <c r="LFZ3" s="5"/>
      <c r="LGA3" s="5"/>
      <c r="LGB3" s="5"/>
      <c r="LGC3" s="5"/>
      <c r="LGD3" s="5"/>
      <c r="LGE3" s="5"/>
      <c r="LGF3" s="5"/>
      <c r="LGG3" s="5"/>
      <c r="LGH3" s="5"/>
      <c r="LGI3" s="5"/>
      <c r="LGJ3" s="5"/>
      <c r="LGK3" s="5"/>
      <c r="LGL3" s="5"/>
      <c r="LGM3" s="5"/>
      <c r="LGN3" s="5"/>
      <c r="LGO3" s="5"/>
      <c r="LGP3" s="5"/>
      <c r="LGQ3" s="5"/>
      <c r="LGR3" s="5"/>
      <c r="LGS3" s="5"/>
      <c r="LGT3" s="5"/>
      <c r="LGU3" s="5"/>
      <c r="LGV3" s="5"/>
      <c r="LGW3" s="5"/>
      <c r="LGX3" s="5"/>
      <c r="LGY3" s="5"/>
      <c r="LGZ3" s="5"/>
      <c r="LHA3" s="5"/>
      <c r="LHB3" s="5"/>
      <c r="LHC3" s="5"/>
      <c r="LHD3" s="5"/>
      <c r="LHE3" s="5"/>
      <c r="LHF3" s="5"/>
      <c r="LHG3" s="5"/>
      <c r="LHH3" s="5"/>
      <c r="LHI3" s="5"/>
      <c r="LHJ3" s="5"/>
      <c r="LHK3" s="5"/>
      <c r="LHL3" s="5"/>
      <c r="LHM3" s="5"/>
      <c r="LHN3" s="5"/>
      <c r="LHO3" s="5"/>
      <c r="LHP3" s="5"/>
      <c r="LHQ3" s="5"/>
      <c r="LHR3" s="5"/>
      <c r="LHS3" s="5"/>
      <c r="LHT3" s="5"/>
      <c r="LHU3" s="5"/>
      <c r="LHV3" s="5"/>
      <c r="LHW3" s="5"/>
      <c r="LHX3" s="5"/>
      <c r="LHY3" s="5"/>
      <c r="LHZ3" s="5"/>
      <c r="LIA3" s="5"/>
      <c r="LIB3" s="5"/>
      <c r="LIC3" s="5"/>
      <c r="LID3" s="5"/>
      <c r="LIE3" s="5"/>
      <c r="LIF3" s="5"/>
      <c r="LIG3" s="5"/>
      <c r="LIH3" s="5"/>
      <c r="LII3" s="5"/>
      <c r="LIJ3" s="5"/>
      <c r="LIK3" s="5"/>
      <c r="LIL3" s="5"/>
      <c r="LIM3" s="5"/>
      <c r="LIN3" s="5"/>
      <c r="LIO3" s="5"/>
      <c r="LIP3" s="5"/>
      <c r="LIQ3" s="5"/>
      <c r="LIR3" s="5"/>
      <c r="LIS3" s="5"/>
      <c r="LIT3" s="5"/>
      <c r="LIU3" s="5"/>
      <c r="LIV3" s="5"/>
      <c r="LIW3" s="5"/>
      <c r="LIX3" s="5"/>
      <c r="LIY3" s="5"/>
      <c r="LIZ3" s="5"/>
      <c r="LJA3" s="5"/>
      <c r="LJB3" s="5"/>
      <c r="LJC3" s="5"/>
      <c r="LJD3" s="5"/>
      <c r="LJE3" s="5"/>
      <c r="LJF3" s="5"/>
      <c r="LJG3" s="5"/>
      <c r="LJH3" s="5"/>
      <c r="LJI3" s="5"/>
      <c r="LJJ3" s="5"/>
      <c r="LJK3" s="5"/>
      <c r="LJL3" s="5"/>
      <c r="LJM3" s="5"/>
      <c r="LJN3" s="5"/>
      <c r="LJO3" s="5"/>
      <c r="LJP3" s="5"/>
      <c r="LJQ3" s="5"/>
      <c r="LJR3" s="5"/>
      <c r="LJS3" s="5"/>
      <c r="LJT3" s="5"/>
      <c r="LJU3" s="5"/>
      <c r="LJV3" s="5"/>
      <c r="LJW3" s="5"/>
      <c r="LJX3" s="5"/>
      <c r="LJY3" s="5"/>
      <c r="LJZ3" s="5"/>
      <c r="LKA3" s="5"/>
      <c r="LKB3" s="5"/>
      <c r="LKC3" s="5"/>
      <c r="LKD3" s="5"/>
      <c r="LKE3" s="5"/>
      <c r="LKF3" s="5"/>
      <c r="LKG3" s="5"/>
      <c r="LKH3" s="5"/>
      <c r="LKI3" s="5"/>
      <c r="LKJ3" s="5"/>
      <c r="LKK3" s="5"/>
      <c r="LKL3" s="5"/>
      <c r="LKM3" s="5"/>
      <c r="LKN3" s="5"/>
      <c r="LKO3" s="5"/>
      <c r="LKP3" s="5"/>
      <c r="LKQ3" s="5"/>
      <c r="LKR3" s="5"/>
      <c r="LKS3" s="5"/>
      <c r="LKT3" s="5"/>
      <c r="LKU3" s="5"/>
      <c r="LKV3" s="5"/>
      <c r="LKW3" s="5"/>
      <c r="LKX3" s="5"/>
      <c r="LKY3" s="5"/>
      <c r="LKZ3" s="5"/>
      <c r="LLA3" s="5"/>
      <c r="LLB3" s="5"/>
      <c r="LLC3" s="5"/>
      <c r="LLD3" s="5"/>
      <c r="LLE3" s="5"/>
      <c r="LLF3" s="5"/>
      <c r="LLG3" s="5"/>
      <c r="LLH3" s="5"/>
      <c r="LLI3" s="5"/>
      <c r="LLJ3" s="5"/>
      <c r="LLK3" s="5"/>
      <c r="LLL3" s="5"/>
      <c r="LLM3" s="5"/>
      <c r="LLN3" s="5"/>
      <c r="LLO3" s="5"/>
      <c r="LLP3" s="5"/>
      <c r="LLQ3" s="5"/>
      <c r="LLR3" s="5"/>
      <c r="LLS3" s="5"/>
      <c r="LLT3" s="5"/>
      <c r="LLU3" s="5"/>
      <c r="LLV3" s="5"/>
      <c r="LLW3" s="5"/>
      <c r="LLX3" s="5"/>
      <c r="LLY3" s="5"/>
      <c r="LLZ3" s="5"/>
      <c r="LMA3" s="5"/>
      <c r="LMB3" s="5"/>
      <c r="LMC3" s="5"/>
      <c r="LMD3" s="5"/>
      <c r="LME3" s="5"/>
      <c r="LMF3" s="5"/>
      <c r="LMG3" s="5"/>
      <c r="LMH3" s="5"/>
      <c r="LMI3" s="5"/>
      <c r="LMJ3" s="5"/>
      <c r="LMK3" s="5"/>
      <c r="LML3" s="5"/>
      <c r="LMM3" s="5"/>
      <c r="LMN3" s="5"/>
      <c r="LMO3" s="5"/>
      <c r="LMP3" s="5"/>
      <c r="LMQ3" s="5"/>
      <c r="LMR3" s="5"/>
      <c r="LMS3" s="5"/>
      <c r="LMT3" s="5"/>
      <c r="LMU3" s="5"/>
      <c r="LMV3" s="5"/>
      <c r="LMW3" s="5"/>
      <c r="LMX3" s="5"/>
      <c r="LMY3" s="5"/>
      <c r="LMZ3" s="5"/>
      <c r="LNA3" s="5"/>
      <c r="LNB3" s="5"/>
      <c r="LNC3" s="5"/>
      <c r="LND3" s="5"/>
      <c r="LNE3" s="5"/>
      <c r="LNF3" s="5"/>
      <c r="LNG3" s="5"/>
      <c r="LNH3" s="5"/>
      <c r="LNI3" s="5"/>
      <c r="LNJ3" s="5"/>
      <c r="LNK3" s="5"/>
      <c r="LNL3" s="5"/>
      <c r="LNM3" s="5"/>
      <c r="LNN3" s="5"/>
      <c r="LNO3" s="5"/>
      <c r="LNP3" s="5"/>
      <c r="LNQ3" s="5"/>
      <c r="LNR3" s="5"/>
      <c r="LNS3" s="5"/>
      <c r="LNT3" s="5"/>
      <c r="LNU3" s="5"/>
      <c r="LNV3" s="5"/>
      <c r="LNW3" s="5"/>
      <c r="LNX3" s="5"/>
      <c r="LNY3" s="5"/>
      <c r="LNZ3" s="5"/>
      <c r="LOA3" s="5"/>
      <c r="LOB3" s="5"/>
      <c r="LOC3" s="5"/>
      <c r="LOD3" s="5"/>
      <c r="LOE3" s="5"/>
      <c r="LOF3" s="5"/>
      <c r="LOG3" s="5"/>
      <c r="LOH3" s="5"/>
      <c r="LOI3" s="5"/>
      <c r="LOJ3" s="5"/>
      <c r="LOK3" s="5"/>
      <c r="LOL3" s="5"/>
      <c r="LOM3" s="5"/>
      <c r="LON3" s="5"/>
      <c r="LOO3" s="5"/>
      <c r="LOP3" s="5"/>
      <c r="LOQ3" s="5"/>
      <c r="LOR3" s="5"/>
      <c r="LOS3" s="5"/>
      <c r="LOT3" s="5"/>
      <c r="LOU3" s="5"/>
      <c r="LOV3" s="5"/>
      <c r="LOW3" s="5"/>
      <c r="LOX3" s="5"/>
      <c r="LOY3" s="5"/>
      <c r="LOZ3" s="5"/>
      <c r="LPA3" s="5"/>
      <c r="LPB3" s="5"/>
      <c r="LPC3" s="5"/>
      <c r="LPD3" s="5"/>
      <c r="LPE3" s="5"/>
      <c r="LPF3" s="5"/>
      <c r="LPG3" s="5"/>
      <c r="LPH3" s="5"/>
      <c r="LPI3" s="5"/>
      <c r="LPJ3" s="5"/>
      <c r="LPK3" s="5"/>
      <c r="LPL3" s="5"/>
      <c r="LPM3" s="5"/>
      <c r="LPN3" s="5"/>
      <c r="LPO3" s="5"/>
      <c r="LPP3" s="5"/>
      <c r="LPQ3" s="5"/>
      <c r="LPR3" s="5"/>
      <c r="LPS3" s="5"/>
      <c r="LPT3" s="5"/>
      <c r="LPU3" s="5"/>
      <c r="LPV3" s="5"/>
      <c r="LPW3" s="5"/>
      <c r="LPX3" s="5"/>
      <c r="LPY3" s="5"/>
      <c r="LPZ3" s="5"/>
      <c r="LQA3" s="5"/>
      <c r="LQB3" s="5"/>
      <c r="LQC3" s="5"/>
      <c r="LQD3" s="5"/>
      <c r="LQE3" s="5"/>
      <c r="LQF3" s="5"/>
      <c r="LQG3" s="5"/>
      <c r="LQH3" s="5"/>
      <c r="LQI3" s="5"/>
      <c r="LQJ3" s="5"/>
      <c r="LQK3" s="5"/>
      <c r="LQL3" s="5"/>
      <c r="LQM3" s="5"/>
      <c r="LQN3" s="5"/>
      <c r="LQO3" s="5"/>
      <c r="LQP3" s="5"/>
      <c r="LQQ3" s="5"/>
      <c r="LQR3" s="5"/>
      <c r="LQS3" s="5"/>
      <c r="LQT3" s="5"/>
      <c r="LQU3" s="5"/>
      <c r="LQV3" s="5"/>
      <c r="LQW3" s="5"/>
      <c r="LQX3" s="5"/>
      <c r="LQY3" s="5"/>
      <c r="LQZ3" s="5"/>
      <c r="LRA3" s="5"/>
      <c r="LRB3" s="5"/>
      <c r="LRC3" s="5"/>
      <c r="LRD3" s="5"/>
      <c r="LRE3" s="5"/>
      <c r="LRF3" s="5"/>
      <c r="LRG3" s="5"/>
      <c r="LRH3" s="5"/>
      <c r="LRI3" s="5"/>
      <c r="LRJ3" s="5"/>
      <c r="LRK3" s="5"/>
      <c r="LRL3" s="5"/>
      <c r="LRM3" s="5"/>
      <c r="LRN3" s="5"/>
      <c r="LRO3" s="5"/>
      <c r="LRP3" s="5"/>
      <c r="LRQ3" s="5"/>
      <c r="LRR3" s="5"/>
      <c r="LRS3" s="5"/>
      <c r="LRT3" s="5"/>
      <c r="LRU3" s="5"/>
      <c r="LRV3" s="5"/>
      <c r="LRW3" s="5"/>
      <c r="LRX3" s="5"/>
      <c r="LRY3" s="5"/>
      <c r="LRZ3" s="5"/>
      <c r="LSA3" s="5"/>
      <c r="LSB3" s="5"/>
      <c r="LSC3" s="5"/>
      <c r="LSD3" s="5"/>
      <c r="LSE3" s="5"/>
      <c r="LSF3" s="5"/>
      <c r="LSG3" s="5"/>
      <c r="LSH3" s="5"/>
      <c r="LSI3" s="5"/>
      <c r="LSJ3" s="5"/>
      <c r="LSK3" s="5"/>
      <c r="LSL3" s="5"/>
      <c r="LSM3" s="5"/>
      <c r="LSN3" s="5"/>
      <c r="LSO3" s="5"/>
      <c r="LSP3" s="5"/>
      <c r="LSQ3" s="5"/>
      <c r="LSR3" s="5"/>
      <c r="LSS3" s="5"/>
      <c r="LST3" s="5"/>
      <c r="LSU3" s="5"/>
      <c r="LSV3" s="5"/>
      <c r="LSW3" s="5"/>
      <c r="LSX3" s="5"/>
      <c r="LSY3" s="5"/>
      <c r="LSZ3" s="5"/>
      <c r="LTA3" s="5"/>
      <c r="LTB3" s="5"/>
      <c r="LTC3" s="5"/>
      <c r="LTD3" s="5"/>
      <c r="LTE3" s="5"/>
      <c r="LTF3" s="5"/>
      <c r="LTG3" s="5"/>
      <c r="LTH3" s="5"/>
      <c r="LTI3" s="5"/>
      <c r="LTJ3" s="5"/>
      <c r="LTK3" s="5"/>
      <c r="LTL3" s="5"/>
      <c r="LTM3" s="5"/>
      <c r="LTN3" s="5"/>
      <c r="LTO3" s="5"/>
      <c r="LTP3" s="5"/>
      <c r="LTQ3" s="5"/>
      <c r="LTR3" s="5"/>
      <c r="LTS3" s="5"/>
      <c r="LTT3" s="5"/>
      <c r="LTU3" s="5"/>
      <c r="LTV3" s="5"/>
      <c r="LTW3" s="5"/>
      <c r="LTX3" s="5"/>
      <c r="LTY3" s="5"/>
      <c r="LTZ3" s="5"/>
      <c r="LUA3" s="5"/>
      <c r="LUB3" s="5"/>
      <c r="LUC3" s="5"/>
      <c r="LUD3" s="5"/>
      <c r="LUE3" s="5"/>
      <c r="LUF3" s="5"/>
      <c r="LUG3" s="5"/>
      <c r="LUH3" s="5"/>
      <c r="LUI3" s="5"/>
      <c r="LUJ3" s="5"/>
      <c r="LUK3" s="5"/>
      <c r="LUL3" s="5"/>
      <c r="LUM3" s="5"/>
      <c r="LUN3" s="5"/>
      <c r="LUO3" s="5"/>
      <c r="LUP3" s="5"/>
      <c r="LUQ3" s="5"/>
      <c r="LUR3" s="5"/>
      <c r="LUS3" s="5"/>
      <c r="LUT3" s="5"/>
      <c r="LUU3" s="5"/>
      <c r="LUV3" s="5"/>
      <c r="LUW3" s="5"/>
      <c r="LUX3" s="5"/>
      <c r="LUY3" s="5"/>
      <c r="LUZ3" s="5"/>
      <c r="LVA3" s="5"/>
      <c r="LVB3" s="5"/>
      <c r="LVC3" s="5"/>
      <c r="LVD3" s="5"/>
      <c r="LVE3" s="5"/>
      <c r="LVF3" s="5"/>
      <c r="LVG3" s="5"/>
      <c r="LVH3" s="5"/>
      <c r="LVI3" s="5"/>
      <c r="LVJ3" s="5"/>
      <c r="LVK3" s="5"/>
      <c r="LVL3" s="5"/>
      <c r="LVM3" s="5"/>
      <c r="LVN3" s="5"/>
      <c r="LVO3" s="5"/>
      <c r="LVP3" s="5"/>
      <c r="LVQ3" s="5"/>
      <c r="LVR3" s="5"/>
      <c r="LVS3" s="5"/>
      <c r="LVT3" s="5"/>
      <c r="LVU3" s="5"/>
      <c r="LVV3" s="5"/>
      <c r="LVW3" s="5"/>
      <c r="LVX3" s="5"/>
      <c r="LVY3" s="5"/>
      <c r="LVZ3" s="5"/>
      <c r="LWA3" s="5"/>
      <c r="LWB3" s="5"/>
      <c r="LWC3" s="5"/>
      <c r="LWD3" s="5"/>
      <c r="LWE3" s="5"/>
      <c r="LWF3" s="5"/>
      <c r="LWG3" s="5"/>
      <c r="LWH3" s="5"/>
      <c r="LWI3" s="5"/>
      <c r="LWJ3" s="5"/>
      <c r="LWK3" s="5"/>
      <c r="LWL3" s="5"/>
      <c r="LWM3" s="5"/>
      <c r="LWN3" s="5"/>
      <c r="LWO3" s="5"/>
      <c r="LWP3" s="5"/>
      <c r="LWQ3" s="5"/>
      <c r="LWR3" s="5"/>
      <c r="LWS3" s="5"/>
      <c r="LWT3" s="5"/>
      <c r="LWU3" s="5"/>
      <c r="LWV3" s="5"/>
      <c r="LWW3" s="5"/>
      <c r="LWX3" s="5"/>
      <c r="LWY3" s="5"/>
      <c r="LWZ3" s="5"/>
      <c r="LXA3" s="5"/>
      <c r="LXB3" s="5"/>
      <c r="LXC3" s="5"/>
      <c r="LXD3" s="5"/>
      <c r="LXE3" s="5"/>
      <c r="LXF3" s="5"/>
      <c r="LXG3" s="5"/>
      <c r="LXH3" s="5"/>
      <c r="LXI3" s="5"/>
      <c r="LXJ3" s="5"/>
      <c r="LXK3" s="5"/>
      <c r="LXL3" s="5"/>
      <c r="LXM3" s="5"/>
      <c r="LXN3" s="5"/>
      <c r="LXO3" s="5"/>
      <c r="LXP3" s="5"/>
      <c r="LXQ3" s="5"/>
      <c r="LXR3" s="5"/>
      <c r="LXS3" s="5"/>
      <c r="LXT3" s="5"/>
      <c r="LXU3" s="5"/>
      <c r="LXV3" s="5"/>
      <c r="LXW3" s="5"/>
      <c r="LXX3" s="5"/>
      <c r="LXY3" s="5"/>
      <c r="LXZ3" s="5"/>
      <c r="LYA3" s="5"/>
      <c r="LYB3" s="5"/>
      <c r="LYC3" s="5"/>
      <c r="LYD3" s="5"/>
      <c r="LYE3" s="5"/>
      <c r="LYF3" s="5"/>
      <c r="LYG3" s="5"/>
      <c r="LYH3" s="5"/>
      <c r="LYI3" s="5"/>
      <c r="LYJ3" s="5"/>
      <c r="LYK3" s="5"/>
      <c r="LYL3" s="5"/>
      <c r="LYM3" s="5"/>
      <c r="LYN3" s="5"/>
      <c r="LYO3" s="5"/>
      <c r="LYP3" s="5"/>
      <c r="LYQ3" s="5"/>
      <c r="LYR3" s="5"/>
      <c r="LYS3" s="5"/>
      <c r="LYT3" s="5"/>
      <c r="LYU3" s="5"/>
      <c r="LYV3" s="5"/>
      <c r="LYW3" s="5"/>
      <c r="LYX3" s="5"/>
      <c r="LYY3" s="5"/>
      <c r="LYZ3" s="5"/>
      <c r="LZA3" s="5"/>
      <c r="LZB3" s="5"/>
      <c r="LZC3" s="5"/>
      <c r="LZD3" s="5"/>
      <c r="LZE3" s="5"/>
      <c r="LZF3" s="5"/>
      <c r="LZG3" s="5"/>
      <c r="LZH3" s="5"/>
      <c r="LZI3" s="5"/>
      <c r="LZJ3" s="5"/>
      <c r="LZK3" s="5"/>
      <c r="LZL3" s="5"/>
      <c r="LZM3" s="5"/>
      <c r="LZN3" s="5"/>
      <c r="LZO3" s="5"/>
      <c r="LZP3" s="5"/>
      <c r="LZQ3" s="5"/>
      <c r="LZR3" s="5"/>
      <c r="LZS3" s="5"/>
      <c r="LZT3" s="5"/>
      <c r="LZU3" s="5"/>
      <c r="LZV3" s="5"/>
      <c r="LZW3" s="5"/>
      <c r="LZX3" s="5"/>
      <c r="LZY3" s="5"/>
      <c r="LZZ3" s="5"/>
      <c r="MAA3" s="5"/>
      <c r="MAB3" s="5"/>
      <c r="MAC3" s="5"/>
      <c r="MAD3" s="5"/>
      <c r="MAE3" s="5"/>
      <c r="MAF3" s="5"/>
      <c r="MAG3" s="5"/>
      <c r="MAH3" s="5"/>
      <c r="MAI3" s="5"/>
      <c r="MAJ3" s="5"/>
      <c r="MAK3" s="5"/>
      <c r="MAL3" s="5"/>
      <c r="MAM3" s="5"/>
      <c r="MAN3" s="5"/>
      <c r="MAO3" s="5"/>
      <c r="MAP3" s="5"/>
      <c r="MAQ3" s="5"/>
      <c r="MAR3" s="5"/>
      <c r="MAS3" s="5"/>
      <c r="MAT3" s="5"/>
      <c r="MAU3" s="5"/>
      <c r="MAV3" s="5"/>
      <c r="MAW3" s="5"/>
      <c r="MAX3" s="5"/>
      <c r="MAY3" s="5"/>
      <c r="MAZ3" s="5"/>
      <c r="MBA3" s="5"/>
      <c r="MBB3" s="5"/>
      <c r="MBC3" s="5"/>
      <c r="MBD3" s="5"/>
      <c r="MBE3" s="5"/>
      <c r="MBF3" s="5"/>
      <c r="MBG3" s="5"/>
      <c r="MBH3" s="5"/>
      <c r="MBI3" s="5"/>
      <c r="MBJ3" s="5"/>
      <c r="MBK3" s="5"/>
      <c r="MBL3" s="5"/>
      <c r="MBM3" s="5"/>
      <c r="MBN3" s="5"/>
      <c r="MBO3" s="5"/>
      <c r="MBP3" s="5"/>
      <c r="MBQ3" s="5"/>
      <c r="MBR3" s="5"/>
      <c r="MBS3" s="5"/>
      <c r="MBT3" s="5"/>
      <c r="MBU3" s="5"/>
      <c r="MBV3" s="5"/>
      <c r="MBW3" s="5"/>
      <c r="MBX3" s="5"/>
      <c r="MBY3" s="5"/>
      <c r="MBZ3" s="5"/>
      <c r="MCA3" s="5"/>
      <c r="MCB3" s="5"/>
      <c r="MCC3" s="5"/>
      <c r="MCD3" s="5"/>
      <c r="MCE3" s="5"/>
      <c r="MCF3" s="5"/>
      <c r="MCG3" s="5"/>
      <c r="MCH3" s="5"/>
      <c r="MCI3" s="5"/>
      <c r="MCJ3" s="5"/>
      <c r="MCK3" s="5"/>
      <c r="MCL3" s="5"/>
      <c r="MCM3" s="5"/>
      <c r="MCN3" s="5"/>
      <c r="MCO3" s="5"/>
      <c r="MCP3" s="5"/>
      <c r="MCQ3" s="5"/>
      <c r="MCR3" s="5"/>
      <c r="MCS3" s="5"/>
      <c r="MCT3" s="5"/>
      <c r="MCU3" s="5"/>
      <c r="MCV3" s="5"/>
      <c r="MCW3" s="5"/>
      <c r="MCX3" s="5"/>
      <c r="MCY3" s="5"/>
      <c r="MCZ3" s="5"/>
      <c r="MDA3" s="5"/>
      <c r="MDB3" s="5"/>
      <c r="MDC3" s="5"/>
      <c r="MDD3" s="5"/>
      <c r="MDE3" s="5"/>
      <c r="MDF3" s="5"/>
      <c r="MDG3" s="5"/>
      <c r="MDH3" s="5"/>
      <c r="MDI3" s="5"/>
      <c r="MDJ3" s="5"/>
      <c r="MDK3" s="5"/>
      <c r="MDL3" s="5"/>
      <c r="MDM3" s="5"/>
      <c r="MDN3" s="5"/>
      <c r="MDO3" s="5"/>
      <c r="MDP3" s="5"/>
      <c r="MDQ3" s="5"/>
      <c r="MDR3" s="5"/>
      <c r="MDS3" s="5"/>
      <c r="MDT3" s="5"/>
      <c r="MDU3" s="5"/>
      <c r="MDV3" s="5"/>
      <c r="MDW3" s="5"/>
      <c r="MDX3" s="5"/>
      <c r="MDY3" s="5"/>
      <c r="MDZ3" s="5"/>
      <c r="MEA3" s="5"/>
      <c r="MEB3" s="5"/>
      <c r="MEC3" s="5"/>
      <c r="MED3" s="5"/>
      <c r="MEE3" s="5"/>
      <c r="MEF3" s="5"/>
      <c r="MEG3" s="5"/>
      <c r="MEH3" s="5"/>
      <c r="MEI3" s="5"/>
      <c r="MEJ3" s="5"/>
      <c r="MEK3" s="5"/>
      <c r="MEL3" s="5"/>
      <c r="MEM3" s="5"/>
      <c r="MEN3" s="5"/>
      <c r="MEO3" s="5"/>
      <c r="MEP3" s="5"/>
      <c r="MEQ3" s="5"/>
      <c r="MER3" s="5"/>
      <c r="MES3" s="5"/>
      <c r="MET3" s="5"/>
      <c r="MEU3" s="5"/>
      <c r="MEV3" s="5"/>
      <c r="MEW3" s="5"/>
      <c r="MEX3" s="5"/>
      <c r="MEY3" s="5"/>
      <c r="MEZ3" s="5"/>
      <c r="MFA3" s="5"/>
      <c r="MFB3" s="5"/>
      <c r="MFC3" s="5"/>
      <c r="MFD3" s="5"/>
      <c r="MFE3" s="5"/>
      <c r="MFF3" s="5"/>
      <c r="MFG3" s="5"/>
      <c r="MFH3" s="5"/>
      <c r="MFI3" s="5"/>
      <c r="MFJ3" s="5"/>
      <c r="MFK3" s="5"/>
      <c r="MFL3" s="5"/>
      <c r="MFM3" s="5"/>
      <c r="MFN3" s="5"/>
      <c r="MFO3" s="5"/>
      <c r="MFP3" s="5"/>
      <c r="MFQ3" s="5"/>
      <c r="MFR3" s="5"/>
      <c r="MFS3" s="5"/>
      <c r="MFT3" s="5"/>
      <c r="MFU3" s="5"/>
      <c r="MFV3" s="5"/>
      <c r="MFW3" s="5"/>
      <c r="MFX3" s="5"/>
      <c r="MFY3" s="5"/>
      <c r="MFZ3" s="5"/>
      <c r="MGA3" s="5"/>
      <c r="MGB3" s="5"/>
      <c r="MGC3" s="5"/>
      <c r="MGD3" s="5"/>
      <c r="MGE3" s="5"/>
      <c r="MGF3" s="5"/>
      <c r="MGG3" s="5"/>
      <c r="MGH3" s="5"/>
      <c r="MGI3" s="5"/>
      <c r="MGJ3" s="5"/>
      <c r="MGK3" s="5"/>
      <c r="MGL3" s="5"/>
      <c r="MGM3" s="5"/>
      <c r="MGN3" s="5"/>
      <c r="MGO3" s="5"/>
      <c r="MGP3" s="5"/>
      <c r="MGQ3" s="5"/>
      <c r="MGR3" s="5"/>
      <c r="MGS3" s="5"/>
      <c r="MGT3" s="5"/>
      <c r="MGU3" s="5"/>
      <c r="MGV3" s="5"/>
      <c r="MGW3" s="5"/>
      <c r="MGX3" s="5"/>
      <c r="MGY3" s="5"/>
      <c r="MGZ3" s="5"/>
      <c r="MHA3" s="5"/>
      <c r="MHB3" s="5"/>
      <c r="MHC3" s="5"/>
      <c r="MHD3" s="5"/>
      <c r="MHE3" s="5"/>
      <c r="MHF3" s="5"/>
      <c r="MHG3" s="5"/>
      <c r="MHH3" s="5"/>
      <c r="MHI3" s="5"/>
      <c r="MHJ3" s="5"/>
      <c r="MHK3" s="5"/>
      <c r="MHL3" s="5"/>
      <c r="MHM3" s="5"/>
      <c r="MHN3" s="5"/>
      <c r="MHO3" s="5"/>
      <c r="MHP3" s="5"/>
      <c r="MHQ3" s="5"/>
      <c r="MHR3" s="5"/>
      <c r="MHS3" s="5"/>
      <c r="MHT3" s="5"/>
      <c r="MHU3" s="5"/>
      <c r="MHV3" s="5"/>
      <c r="MHW3" s="5"/>
      <c r="MHX3" s="5"/>
      <c r="MHY3" s="5"/>
      <c r="MHZ3" s="5"/>
      <c r="MIA3" s="5"/>
      <c r="MIB3" s="5"/>
      <c r="MIC3" s="5"/>
      <c r="MID3" s="5"/>
      <c r="MIE3" s="5"/>
      <c r="MIF3" s="5"/>
      <c r="MIG3" s="5"/>
      <c r="MIH3" s="5"/>
      <c r="MII3" s="5"/>
      <c r="MIJ3" s="5"/>
      <c r="MIK3" s="5"/>
      <c r="MIL3" s="5"/>
      <c r="MIM3" s="5"/>
      <c r="MIN3" s="5"/>
      <c r="MIO3" s="5"/>
      <c r="MIP3" s="5"/>
      <c r="MIQ3" s="5"/>
      <c r="MIR3" s="5"/>
      <c r="MIS3" s="5"/>
      <c r="MIT3" s="5"/>
      <c r="MIU3" s="5"/>
      <c r="MIV3" s="5"/>
      <c r="MIW3" s="5"/>
      <c r="MIX3" s="5"/>
      <c r="MIY3" s="5"/>
      <c r="MIZ3" s="5"/>
      <c r="MJA3" s="5"/>
      <c r="MJB3" s="5"/>
      <c r="MJC3" s="5"/>
      <c r="MJD3" s="5"/>
      <c r="MJE3" s="5"/>
      <c r="MJF3" s="5"/>
      <c r="MJG3" s="5"/>
      <c r="MJH3" s="5"/>
      <c r="MJI3" s="5"/>
      <c r="MJJ3" s="5"/>
      <c r="MJK3" s="5"/>
      <c r="MJL3" s="5"/>
      <c r="MJM3" s="5"/>
      <c r="MJN3" s="5"/>
      <c r="MJO3" s="5"/>
      <c r="MJP3" s="5"/>
      <c r="MJQ3" s="5"/>
      <c r="MJR3" s="5"/>
      <c r="MJS3" s="5"/>
      <c r="MJT3" s="5"/>
      <c r="MJU3" s="5"/>
      <c r="MJV3" s="5"/>
      <c r="MJW3" s="5"/>
      <c r="MJX3" s="5"/>
      <c r="MJY3" s="5"/>
      <c r="MJZ3" s="5"/>
      <c r="MKA3" s="5"/>
      <c r="MKB3" s="5"/>
      <c r="MKC3" s="5"/>
      <c r="MKD3" s="5"/>
      <c r="MKE3" s="5"/>
      <c r="MKF3" s="5"/>
      <c r="MKG3" s="5"/>
      <c r="MKH3" s="5"/>
      <c r="MKI3" s="5"/>
      <c r="MKJ3" s="5"/>
      <c r="MKK3" s="5"/>
      <c r="MKL3" s="5"/>
      <c r="MKM3" s="5"/>
      <c r="MKN3" s="5"/>
      <c r="MKO3" s="5"/>
      <c r="MKP3" s="5"/>
      <c r="MKQ3" s="5"/>
      <c r="MKR3" s="5"/>
      <c r="MKS3" s="5"/>
      <c r="MKT3" s="5"/>
      <c r="MKU3" s="5"/>
      <c r="MKV3" s="5"/>
      <c r="MKW3" s="5"/>
      <c r="MKX3" s="5"/>
      <c r="MKY3" s="5"/>
      <c r="MKZ3" s="5"/>
      <c r="MLA3" s="5"/>
      <c r="MLB3" s="5"/>
      <c r="MLC3" s="5"/>
      <c r="MLD3" s="5"/>
      <c r="MLE3" s="5"/>
      <c r="MLF3" s="5"/>
      <c r="MLG3" s="5"/>
      <c r="MLH3" s="5"/>
      <c r="MLI3" s="5"/>
      <c r="MLJ3" s="5"/>
      <c r="MLK3" s="5"/>
      <c r="MLL3" s="5"/>
      <c r="MLM3" s="5"/>
      <c r="MLN3" s="5"/>
      <c r="MLO3" s="5"/>
      <c r="MLP3" s="5"/>
      <c r="MLQ3" s="5"/>
      <c r="MLR3" s="5"/>
      <c r="MLS3" s="5"/>
      <c r="MLT3" s="5"/>
      <c r="MLU3" s="5"/>
      <c r="MLV3" s="5"/>
      <c r="MLW3" s="5"/>
      <c r="MLX3" s="5"/>
      <c r="MLY3" s="5"/>
      <c r="MLZ3" s="5"/>
      <c r="MMA3" s="5"/>
      <c r="MMB3" s="5"/>
      <c r="MMC3" s="5"/>
      <c r="MMD3" s="5"/>
      <c r="MME3" s="5"/>
      <c r="MMF3" s="5"/>
      <c r="MMG3" s="5"/>
      <c r="MMH3" s="5"/>
      <c r="MMI3" s="5"/>
      <c r="MMJ3" s="5"/>
      <c r="MMK3" s="5"/>
      <c r="MML3" s="5"/>
      <c r="MMM3" s="5"/>
      <c r="MMN3" s="5"/>
      <c r="MMO3" s="5"/>
      <c r="MMP3" s="5"/>
      <c r="MMQ3" s="5"/>
      <c r="MMR3" s="5"/>
      <c r="MMS3" s="5"/>
      <c r="MMT3" s="5"/>
      <c r="MMU3" s="5"/>
      <c r="MMV3" s="5"/>
      <c r="MMW3" s="5"/>
      <c r="MMX3" s="5"/>
      <c r="MMY3" s="5"/>
      <c r="MMZ3" s="5"/>
      <c r="MNA3" s="5"/>
      <c r="MNB3" s="5"/>
      <c r="MNC3" s="5"/>
      <c r="MND3" s="5"/>
      <c r="MNE3" s="5"/>
      <c r="MNF3" s="5"/>
      <c r="MNG3" s="5"/>
      <c r="MNH3" s="5"/>
      <c r="MNI3" s="5"/>
      <c r="MNJ3" s="5"/>
      <c r="MNK3" s="5"/>
      <c r="MNL3" s="5"/>
      <c r="MNM3" s="5"/>
      <c r="MNN3" s="5"/>
      <c r="MNO3" s="5"/>
      <c r="MNP3" s="5"/>
      <c r="MNQ3" s="5"/>
      <c r="MNR3" s="5"/>
      <c r="MNS3" s="5"/>
      <c r="MNT3" s="5"/>
      <c r="MNU3" s="5"/>
      <c r="MNV3" s="5"/>
      <c r="MNW3" s="5"/>
      <c r="MNX3" s="5"/>
      <c r="MNY3" s="5"/>
      <c r="MNZ3" s="5"/>
      <c r="MOA3" s="5"/>
      <c r="MOB3" s="5"/>
      <c r="MOC3" s="5"/>
      <c r="MOD3" s="5"/>
      <c r="MOE3" s="5"/>
      <c r="MOF3" s="5"/>
      <c r="MOG3" s="5"/>
      <c r="MOH3" s="5"/>
      <c r="MOI3" s="5"/>
      <c r="MOJ3" s="5"/>
      <c r="MOK3" s="5"/>
      <c r="MOL3" s="5"/>
      <c r="MOM3" s="5"/>
      <c r="MON3" s="5"/>
      <c r="MOO3" s="5"/>
      <c r="MOP3" s="5"/>
      <c r="MOQ3" s="5"/>
      <c r="MOR3" s="5"/>
      <c r="MOS3" s="5"/>
      <c r="MOT3" s="5"/>
      <c r="MOU3" s="5"/>
      <c r="MOV3" s="5"/>
      <c r="MOW3" s="5"/>
      <c r="MOX3" s="5"/>
      <c r="MOY3" s="5"/>
      <c r="MOZ3" s="5"/>
      <c r="MPA3" s="5"/>
      <c r="MPB3" s="5"/>
      <c r="MPC3" s="5"/>
      <c r="MPD3" s="5"/>
      <c r="MPE3" s="5"/>
      <c r="MPF3" s="5"/>
      <c r="MPG3" s="5"/>
      <c r="MPH3" s="5"/>
      <c r="MPI3" s="5"/>
      <c r="MPJ3" s="5"/>
      <c r="MPK3" s="5"/>
      <c r="MPL3" s="5"/>
      <c r="MPM3" s="5"/>
      <c r="MPN3" s="5"/>
      <c r="MPO3" s="5"/>
      <c r="MPP3" s="5"/>
      <c r="MPQ3" s="5"/>
      <c r="MPR3" s="5"/>
      <c r="MPS3" s="5"/>
      <c r="MPT3" s="5"/>
      <c r="MPU3" s="5"/>
      <c r="MPV3" s="5"/>
      <c r="MPW3" s="5"/>
      <c r="MPX3" s="5"/>
      <c r="MPY3" s="5"/>
      <c r="MPZ3" s="5"/>
      <c r="MQA3" s="5"/>
      <c r="MQB3" s="5"/>
      <c r="MQC3" s="5"/>
      <c r="MQD3" s="5"/>
      <c r="MQE3" s="5"/>
      <c r="MQF3" s="5"/>
      <c r="MQG3" s="5"/>
      <c r="MQH3" s="5"/>
      <c r="MQI3" s="5"/>
      <c r="MQJ3" s="5"/>
      <c r="MQK3" s="5"/>
      <c r="MQL3" s="5"/>
      <c r="MQM3" s="5"/>
      <c r="MQN3" s="5"/>
      <c r="MQO3" s="5"/>
      <c r="MQP3" s="5"/>
      <c r="MQQ3" s="5"/>
      <c r="MQR3" s="5"/>
      <c r="MQS3" s="5"/>
      <c r="MQT3" s="5"/>
      <c r="MQU3" s="5"/>
      <c r="MQV3" s="5"/>
      <c r="MQW3" s="5"/>
      <c r="MQX3" s="5"/>
      <c r="MQY3" s="5"/>
      <c r="MQZ3" s="5"/>
      <c r="MRA3" s="5"/>
      <c r="MRB3" s="5"/>
      <c r="MRC3" s="5"/>
      <c r="MRD3" s="5"/>
      <c r="MRE3" s="5"/>
      <c r="MRF3" s="5"/>
      <c r="MRG3" s="5"/>
      <c r="MRH3" s="5"/>
      <c r="MRI3" s="5"/>
      <c r="MRJ3" s="5"/>
      <c r="MRK3" s="5"/>
      <c r="MRL3" s="5"/>
      <c r="MRM3" s="5"/>
      <c r="MRN3" s="5"/>
      <c r="MRO3" s="5"/>
      <c r="MRP3" s="5"/>
      <c r="MRQ3" s="5"/>
      <c r="MRR3" s="5"/>
      <c r="MRS3" s="5"/>
      <c r="MRT3" s="5"/>
      <c r="MRU3" s="5"/>
      <c r="MRV3" s="5"/>
      <c r="MRW3" s="5"/>
      <c r="MRX3" s="5"/>
      <c r="MRY3" s="5"/>
      <c r="MRZ3" s="5"/>
      <c r="MSA3" s="5"/>
      <c r="MSB3" s="5"/>
      <c r="MSC3" s="5"/>
      <c r="MSD3" s="5"/>
      <c r="MSE3" s="5"/>
      <c r="MSF3" s="5"/>
      <c r="MSG3" s="5"/>
      <c r="MSH3" s="5"/>
      <c r="MSI3" s="5"/>
      <c r="MSJ3" s="5"/>
      <c r="MSK3" s="5"/>
      <c r="MSL3" s="5"/>
      <c r="MSM3" s="5"/>
      <c r="MSN3" s="5"/>
      <c r="MSO3" s="5"/>
      <c r="MSP3" s="5"/>
      <c r="MSQ3" s="5"/>
      <c r="MSR3" s="5"/>
      <c r="MSS3" s="5"/>
      <c r="MST3" s="5"/>
      <c r="MSU3" s="5"/>
      <c r="MSV3" s="5"/>
      <c r="MSW3" s="5"/>
      <c r="MSX3" s="5"/>
      <c r="MSY3" s="5"/>
      <c r="MSZ3" s="5"/>
      <c r="MTA3" s="5"/>
      <c r="MTB3" s="5"/>
      <c r="MTC3" s="5"/>
      <c r="MTD3" s="5"/>
      <c r="MTE3" s="5"/>
      <c r="MTF3" s="5"/>
      <c r="MTG3" s="5"/>
      <c r="MTH3" s="5"/>
      <c r="MTI3" s="5"/>
      <c r="MTJ3" s="5"/>
      <c r="MTK3" s="5"/>
      <c r="MTL3" s="5"/>
      <c r="MTM3" s="5"/>
      <c r="MTN3" s="5"/>
      <c r="MTO3" s="5"/>
      <c r="MTP3" s="5"/>
      <c r="MTQ3" s="5"/>
      <c r="MTR3" s="5"/>
      <c r="MTS3" s="5"/>
      <c r="MTT3" s="5"/>
      <c r="MTU3" s="5"/>
      <c r="MTV3" s="5"/>
      <c r="MTW3" s="5"/>
      <c r="MTX3" s="5"/>
      <c r="MTY3" s="5"/>
      <c r="MTZ3" s="5"/>
      <c r="MUA3" s="5"/>
      <c r="MUB3" s="5"/>
      <c r="MUC3" s="5"/>
      <c r="MUD3" s="5"/>
      <c r="MUE3" s="5"/>
      <c r="MUF3" s="5"/>
      <c r="MUG3" s="5"/>
      <c r="MUH3" s="5"/>
      <c r="MUI3" s="5"/>
      <c r="MUJ3" s="5"/>
      <c r="MUK3" s="5"/>
      <c r="MUL3" s="5"/>
      <c r="MUM3" s="5"/>
      <c r="MUN3" s="5"/>
      <c r="MUO3" s="5"/>
      <c r="MUP3" s="5"/>
      <c r="MUQ3" s="5"/>
      <c r="MUR3" s="5"/>
      <c r="MUS3" s="5"/>
      <c r="MUT3" s="5"/>
      <c r="MUU3" s="5"/>
      <c r="MUV3" s="5"/>
      <c r="MUW3" s="5"/>
      <c r="MUX3" s="5"/>
      <c r="MUY3" s="5"/>
      <c r="MUZ3" s="5"/>
      <c r="MVA3" s="5"/>
      <c r="MVB3" s="5"/>
      <c r="MVC3" s="5"/>
      <c r="MVD3" s="5"/>
      <c r="MVE3" s="5"/>
      <c r="MVF3" s="5"/>
      <c r="MVG3" s="5"/>
      <c r="MVH3" s="5"/>
      <c r="MVI3" s="5"/>
      <c r="MVJ3" s="5"/>
      <c r="MVK3" s="5"/>
      <c r="MVL3" s="5"/>
      <c r="MVM3" s="5"/>
      <c r="MVN3" s="5"/>
      <c r="MVO3" s="5"/>
      <c r="MVP3" s="5"/>
      <c r="MVQ3" s="5"/>
      <c r="MVR3" s="5"/>
      <c r="MVS3" s="5"/>
      <c r="MVT3" s="5"/>
      <c r="MVU3" s="5"/>
      <c r="MVV3" s="5"/>
      <c r="MVW3" s="5"/>
      <c r="MVX3" s="5"/>
      <c r="MVY3" s="5"/>
      <c r="MVZ3" s="5"/>
      <c r="MWA3" s="5"/>
      <c r="MWB3" s="5"/>
      <c r="MWC3" s="5"/>
      <c r="MWD3" s="5"/>
      <c r="MWE3" s="5"/>
      <c r="MWF3" s="5"/>
      <c r="MWG3" s="5"/>
      <c r="MWH3" s="5"/>
      <c r="MWI3" s="5"/>
      <c r="MWJ3" s="5"/>
      <c r="MWK3" s="5"/>
      <c r="MWL3" s="5"/>
      <c r="MWM3" s="5"/>
      <c r="MWN3" s="5"/>
      <c r="MWO3" s="5"/>
      <c r="MWP3" s="5"/>
      <c r="MWQ3" s="5"/>
      <c r="MWR3" s="5"/>
      <c r="MWS3" s="5"/>
      <c r="MWT3" s="5"/>
      <c r="MWU3" s="5"/>
      <c r="MWV3" s="5"/>
      <c r="MWW3" s="5"/>
      <c r="MWX3" s="5"/>
      <c r="MWY3" s="5"/>
      <c r="MWZ3" s="5"/>
      <c r="MXA3" s="5"/>
      <c r="MXB3" s="5"/>
      <c r="MXC3" s="5"/>
      <c r="MXD3" s="5"/>
      <c r="MXE3" s="5"/>
      <c r="MXF3" s="5"/>
      <c r="MXG3" s="5"/>
      <c r="MXH3" s="5"/>
      <c r="MXI3" s="5"/>
      <c r="MXJ3" s="5"/>
      <c r="MXK3" s="5"/>
      <c r="MXL3" s="5"/>
      <c r="MXM3" s="5"/>
      <c r="MXN3" s="5"/>
      <c r="MXO3" s="5"/>
      <c r="MXP3" s="5"/>
      <c r="MXQ3" s="5"/>
      <c r="MXR3" s="5"/>
      <c r="MXS3" s="5"/>
      <c r="MXT3" s="5"/>
      <c r="MXU3" s="5"/>
      <c r="MXV3" s="5"/>
      <c r="MXW3" s="5"/>
      <c r="MXX3" s="5"/>
      <c r="MXY3" s="5"/>
      <c r="MXZ3" s="5"/>
      <c r="MYA3" s="5"/>
      <c r="MYB3" s="5"/>
      <c r="MYC3" s="5"/>
      <c r="MYD3" s="5"/>
      <c r="MYE3" s="5"/>
      <c r="MYF3" s="5"/>
      <c r="MYG3" s="5"/>
      <c r="MYH3" s="5"/>
      <c r="MYI3" s="5"/>
      <c r="MYJ3" s="5"/>
      <c r="MYK3" s="5"/>
      <c r="MYL3" s="5"/>
      <c r="MYM3" s="5"/>
      <c r="MYN3" s="5"/>
      <c r="MYO3" s="5"/>
      <c r="MYP3" s="5"/>
      <c r="MYQ3" s="5"/>
      <c r="MYR3" s="5"/>
      <c r="MYS3" s="5"/>
      <c r="MYT3" s="5"/>
      <c r="MYU3" s="5"/>
      <c r="MYV3" s="5"/>
      <c r="MYW3" s="5"/>
      <c r="MYX3" s="5"/>
      <c r="MYY3" s="5"/>
      <c r="MYZ3" s="5"/>
      <c r="MZA3" s="5"/>
      <c r="MZB3" s="5"/>
      <c r="MZC3" s="5"/>
      <c r="MZD3" s="5"/>
      <c r="MZE3" s="5"/>
      <c r="MZF3" s="5"/>
      <c r="MZG3" s="5"/>
      <c r="MZH3" s="5"/>
      <c r="MZI3" s="5"/>
      <c r="MZJ3" s="5"/>
      <c r="MZK3" s="5"/>
      <c r="MZL3" s="5"/>
      <c r="MZM3" s="5"/>
      <c r="MZN3" s="5"/>
      <c r="MZO3" s="5"/>
      <c r="MZP3" s="5"/>
      <c r="MZQ3" s="5"/>
      <c r="MZR3" s="5"/>
      <c r="MZS3" s="5"/>
      <c r="MZT3" s="5"/>
      <c r="MZU3" s="5"/>
      <c r="MZV3" s="5"/>
      <c r="MZW3" s="5"/>
      <c r="MZX3" s="5"/>
      <c r="MZY3" s="5"/>
      <c r="MZZ3" s="5"/>
      <c r="NAA3" s="5"/>
      <c r="NAB3" s="5"/>
      <c r="NAC3" s="5"/>
      <c r="NAD3" s="5"/>
      <c r="NAE3" s="5"/>
      <c r="NAF3" s="5"/>
      <c r="NAG3" s="5"/>
      <c r="NAH3" s="5"/>
      <c r="NAI3" s="5"/>
      <c r="NAJ3" s="5"/>
      <c r="NAK3" s="5"/>
      <c r="NAL3" s="5"/>
      <c r="NAM3" s="5"/>
      <c r="NAN3" s="5"/>
      <c r="NAO3" s="5"/>
      <c r="NAP3" s="5"/>
      <c r="NAQ3" s="5"/>
      <c r="NAR3" s="5"/>
      <c r="NAS3" s="5"/>
      <c r="NAT3" s="5"/>
      <c r="NAU3" s="5"/>
      <c r="NAV3" s="5"/>
      <c r="NAW3" s="5"/>
      <c r="NAX3" s="5"/>
      <c r="NAY3" s="5"/>
      <c r="NAZ3" s="5"/>
      <c r="NBA3" s="5"/>
      <c r="NBB3" s="5"/>
      <c r="NBC3" s="5"/>
      <c r="NBD3" s="5"/>
      <c r="NBE3" s="5"/>
      <c r="NBF3" s="5"/>
      <c r="NBG3" s="5"/>
      <c r="NBH3" s="5"/>
      <c r="NBI3" s="5"/>
      <c r="NBJ3" s="5"/>
      <c r="NBK3" s="5"/>
      <c r="NBL3" s="5"/>
      <c r="NBM3" s="5"/>
      <c r="NBN3" s="5"/>
      <c r="NBO3" s="5"/>
      <c r="NBP3" s="5"/>
      <c r="NBQ3" s="5"/>
      <c r="NBR3" s="5"/>
      <c r="NBS3" s="5"/>
      <c r="NBT3" s="5"/>
      <c r="NBU3" s="5"/>
      <c r="NBV3" s="5"/>
      <c r="NBW3" s="5"/>
      <c r="NBX3" s="5"/>
      <c r="NBY3" s="5"/>
      <c r="NBZ3" s="5"/>
      <c r="NCA3" s="5"/>
      <c r="NCB3" s="5"/>
      <c r="NCC3" s="5"/>
      <c r="NCD3" s="5"/>
      <c r="NCE3" s="5"/>
      <c r="NCF3" s="5"/>
      <c r="NCG3" s="5"/>
      <c r="NCH3" s="5"/>
      <c r="NCI3" s="5"/>
      <c r="NCJ3" s="5"/>
      <c r="NCK3" s="5"/>
      <c r="NCL3" s="5"/>
      <c r="NCM3" s="5"/>
      <c r="NCN3" s="5"/>
      <c r="NCO3" s="5"/>
      <c r="NCP3" s="5"/>
      <c r="NCQ3" s="5"/>
      <c r="NCR3" s="5"/>
      <c r="NCS3" s="5"/>
      <c r="NCT3" s="5"/>
      <c r="NCU3" s="5"/>
      <c r="NCV3" s="5"/>
      <c r="NCW3" s="5"/>
      <c r="NCX3" s="5"/>
      <c r="NCY3" s="5"/>
      <c r="NCZ3" s="5"/>
      <c r="NDA3" s="5"/>
      <c r="NDB3" s="5"/>
      <c r="NDC3" s="5"/>
      <c r="NDD3" s="5"/>
      <c r="NDE3" s="5"/>
      <c r="NDF3" s="5"/>
      <c r="NDG3" s="5"/>
      <c r="NDH3" s="5"/>
      <c r="NDI3" s="5"/>
      <c r="NDJ3" s="5"/>
      <c r="NDK3" s="5"/>
      <c r="NDL3" s="5"/>
      <c r="NDM3" s="5"/>
      <c r="NDN3" s="5"/>
      <c r="NDO3" s="5"/>
      <c r="NDP3" s="5"/>
      <c r="NDQ3" s="5"/>
      <c r="NDR3" s="5"/>
      <c r="NDS3" s="5"/>
      <c r="NDT3" s="5"/>
      <c r="NDU3" s="5"/>
      <c r="NDV3" s="5"/>
      <c r="NDW3" s="5"/>
      <c r="NDX3" s="5"/>
      <c r="NDY3" s="5"/>
      <c r="NDZ3" s="5"/>
      <c r="NEA3" s="5"/>
      <c r="NEB3" s="5"/>
      <c r="NEC3" s="5"/>
      <c r="NED3" s="5"/>
      <c r="NEE3" s="5"/>
      <c r="NEF3" s="5"/>
      <c r="NEG3" s="5"/>
      <c r="NEH3" s="5"/>
      <c r="NEI3" s="5"/>
      <c r="NEJ3" s="5"/>
      <c r="NEK3" s="5"/>
      <c r="NEL3" s="5"/>
      <c r="NEM3" s="5"/>
      <c r="NEN3" s="5"/>
      <c r="NEO3" s="5"/>
      <c r="NEP3" s="5"/>
      <c r="NEQ3" s="5"/>
      <c r="NER3" s="5"/>
      <c r="NES3" s="5"/>
      <c r="NET3" s="5"/>
      <c r="NEU3" s="5"/>
      <c r="NEV3" s="5"/>
      <c r="NEW3" s="5"/>
      <c r="NEX3" s="5"/>
      <c r="NEY3" s="5"/>
      <c r="NEZ3" s="5"/>
      <c r="NFA3" s="5"/>
      <c r="NFB3" s="5"/>
      <c r="NFC3" s="5"/>
      <c r="NFD3" s="5"/>
      <c r="NFE3" s="5"/>
      <c r="NFF3" s="5"/>
      <c r="NFG3" s="5"/>
      <c r="NFH3" s="5"/>
      <c r="NFI3" s="5"/>
      <c r="NFJ3" s="5"/>
      <c r="NFK3" s="5"/>
      <c r="NFL3" s="5"/>
      <c r="NFM3" s="5"/>
      <c r="NFN3" s="5"/>
      <c r="NFO3" s="5"/>
      <c r="NFP3" s="5"/>
      <c r="NFQ3" s="5"/>
      <c r="NFR3" s="5"/>
      <c r="NFS3" s="5"/>
      <c r="NFT3" s="5"/>
      <c r="NFU3" s="5"/>
      <c r="NFV3" s="5"/>
      <c r="NFW3" s="5"/>
      <c r="NFX3" s="5"/>
      <c r="NFY3" s="5"/>
      <c r="NFZ3" s="5"/>
      <c r="NGA3" s="5"/>
      <c r="NGB3" s="5"/>
      <c r="NGC3" s="5"/>
      <c r="NGD3" s="5"/>
      <c r="NGE3" s="5"/>
      <c r="NGF3" s="5"/>
      <c r="NGG3" s="5"/>
      <c r="NGH3" s="5"/>
      <c r="NGI3" s="5"/>
      <c r="NGJ3" s="5"/>
      <c r="NGK3" s="5"/>
      <c r="NGL3" s="5"/>
      <c r="NGM3" s="5"/>
      <c r="NGN3" s="5"/>
      <c r="NGO3" s="5"/>
      <c r="NGP3" s="5"/>
      <c r="NGQ3" s="5"/>
      <c r="NGR3" s="5"/>
      <c r="NGS3" s="5"/>
      <c r="NGT3" s="5"/>
      <c r="NGU3" s="5"/>
      <c r="NGV3" s="5"/>
      <c r="NGW3" s="5"/>
      <c r="NGX3" s="5"/>
      <c r="NGY3" s="5"/>
      <c r="NGZ3" s="5"/>
      <c r="NHA3" s="5"/>
      <c r="NHB3" s="5"/>
      <c r="NHC3" s="5"/>
      <c r="NHD3" s="5"/>
      <c r="NHE3" s="5"/>
      <c r="NHF3" s="5"/>
      <c r="NHG3" s="5"/>
      <c r="NHH3" s="5"/>
      <c r="NHI3" s="5"/>
      <c r="NHJ3" s="5"/>
      <c r="NHK3" s="5"/>
      <c r="NHL3" s="5"/>
      <c r="NHM3" s="5"/>
      <c r="NHN3" s="5"/>
      <c r="NHO3" s="5"/>
      <c r="NHP3" s="5"/>
      <c r="NHQ3" s="5"/>
      <c r="NHR3" s="5"/>
      <c r="NHS3" s="5"/>
      <c r="NHT3" s="5"/>
      <c r="NHU3" s="5"/>
      <c r="NHV3" s="5"/>
      <c r="NHW3" s="5"/>
      <c r="NHX3" s="5"/>
      <c r="NHY3" s="5"/>
      <c r="NHZ3" s="5"/>
      <c r="NIA3" s="5"/>
      <c r="NIB3" s="5"/>
      <c r="NIC3" s="5"/>
      <c r="NID3" s="5"/>
      <c r="NIE3" s="5"/>
      <c r="NIF3" s="5"/>
      <c r="NIG3" s="5"/>
      <c r="NIH3" s="5"/>
      <c r="NII3" s="5"/>
      <c r="NIJ3" s="5"/>
      <c r="NIK3" s="5"/>
      <c r="NIL3" s="5"/>
      <c r="NIM3" s="5"/>
      <c r="NIN3" s="5"/>
      <c r="NIO3" s="5"/>
      <c r="NIP3" s="5"/>
      <c r="NIQ3" s="5"/>
      <c r="NIR3" s="5"/>
      <c r="NIS3" s="5"/>
      <c r="NIT3" s="5"/>
      <c r="NIU3" s="5"/>
      <c r="NIV3" s="5"/>
      <c r="NIW3" s="5"/>
      <c r="NIX3" s="5"/>
      <c r="NIY3" s="5"/>
      <c r="NIZ3" s="5"/>
      <c r="NJA3" s="5"/>
      <c r="NJB3" s="5"/>
      <c r="NJC3" s="5"/>
      <c r="NJD3" s="5"/>
      <c r="NJE3" s="5"/>
      <c r="NJF3" s="5"/>
      <c r="NJG3" s="5"/>
      <c r="NJH3" s="5"/>
      <c r="NJI3" s="5"/>
      <c r="NJJ3" s="5"/>
      <c r="NJK3" s="5"/>
      <c r="NJL3" s="5"/>
      <c r="NJM3" s="5"/>
      <c r="NJN3" s="5"/>
      <c r="NJO3" s="5"/>
      <c r="NJP3" s="5"/>
      <c r="NJQ3" s="5"/>
      <c r="NJR3" s="5"/>
      <c r="NJS3" s="5"/>
      <c r="NJT3" s="5"/>
      <c r="NJU3" s="5"/>
      <c r="NJV3" s="5"/>
      <c r="NJW3" s="5"/>
      <c r="NJX3" s="5"/>
      <c r="NJY3" s="5"/>
      <c r="NJZ3" s="5"/>
      <c r="NKA3" s="5"/>
      <c r="NKB3" s="5"/>
      <c r="NKC3" s="5"/>
      <c r="NKD3" s="5"/>
      <c r="NKE3" s="5"/>
      <c r="NKF3" s="5"/>
      <c r="NKG3" s="5"/>
      <c r="NKH3" s="5"/>
      <c r="NKI3" s="5"/>
      <c r="NKJ3" s="5"/>
      <c r="NKK3" s="5"/>
      <c r="NKL3" s="5"/>
      <c r="NKM3" s="5"/>
      <c r="NKN3" s="5"/>
      <c r="NKO3" s="5"/>
      <c r="NKP3" s="5"/>
      <c r="NKQ3" s="5"/>
      <c r="NKR3" s="5"/>
      <c r="NKS3" s="5"/>
      <c r="NKT3" s="5"/>
      <c r="NKU3" s="5"/>
      <c r="NKV3" s="5"/>
      <c r="NKW3" s="5"/>
      <c r="NKX3" s="5"/>
      <c r="NKY3" s="5"/>
      <c r="NKZ3" s="5"/>
      <c r="NLA3" s="5"/>
      <c r="NLB3" s="5"/>
      <c r="NLC3" s="5"/>
      <c r="NLD3" s="5"/>
      <c r="NLE3" s="5"/>
      <c r="NLF3" s="5"/>
      <c r="NLG3" s="5"/>
      <c r="NLH3" s="5"/>
      <c r="NLI3" s="5"/>
      <c r="NLJ3" s="5"/>
      <c r="NLK3" s="5"/>
      <c r="NLL3" s="5"/>
      <c r="NLM3" s="5"/>
      <c r="NLN3" s="5"/>
      <c r="NLO3" s="5"/>
      <c r="NLP3" s="5"/>
      <c r="NLQ3" s="5"/>
      <c r="NLR3" s="5"/>
      <c r="NLS3" s="5"/>
      <c r="NLT3" s="5"/>
      <c r="NLU3" s="5"/>
      <c r="NLV3" s="5"/>
      <c r="NLW3" s="5"/>
      <c r="NLX3" s="5"/>
      <c r="NLY3" s="5"/>
      <c r="NLZ3" s="5"/>
      <c r="NMA3" s="5"/>
      <c r="NMB3" s="5"/>
      <c r="NMC3" s="5"/>
      <c r="NMD3" s="5"/>
      <c r="NME3" s="5"/>
      <c r="NMF3" s="5"/>
      <c r="NMG3" s="5"/>
      <c r="NMH3" s="5"/>
      <c r="NMI3" s="5"/>
      <c r="NMJ3" s="5"/>
      <c r="NMK3" s="5"/>
      <c r="NML3" s="5"/>
      <c r="NMM3" s="5"/>
      <c r="NMN3" s="5"/>
      <c r="NMO3" s="5"/>
      <c r="NMP3" s="5"/>
      <c r="NMQ3" s="5"/>
      <c r="NMR3" s="5"/>
      <c r="NMS3" s="5"/>
      <c r="NMT3" s="5"/>
      <c r="NMU3" s="5"/>
      <c r="NMV3" s="5"/>
      <c r="NMW3" s="5"/>
      <c r="NMX3" s="5"/>
      <c r="NMY3" s="5"/>
      <c r="NMZ3" s="5"/>
      <c r="NNA3" s="5"/>
      <c r="NNB3" s="5"/>
      <c r="NNC3" s="5"/>
      <c r="NND3" s="5"/>
      <c r="NNE3" s="5"/>
      <c r="NNF3" s="5"/>
      <c r="NNG3" s="5"/>
      <c r="NNH3" s="5"/>
      <c r="NNI3" s="5"/>
      <c r="NNJ3" s="5"/>
      <c r="NNK3" s="5"/>
      <c r="NNL3" s="5"/>
      <c r="NNM3" s="5"/>
      <c r="NNN3" s="5"/>
      <c r="NNO3" s="5"/>
      <c r="NNP3" s="5"/>
      <c r="NNQ3" s="5"/>
      <c r="NNR3" s="5"/>
      <c r="NNS3" s="5"/>
      <c r="NNT3" s="5"/>
      <c r="NNU3" s="5"/>
      <c r="NNV3" s="5"/>
      <c r="NNW3" s="5"/>
      <c r="NNX3" s="5"/>
      <c r="NNY3" s="5"/>
      <c r="NNZ3" s="5"/>
      <c r="NOA3" s="5"/>
      <c r="NOB3" s="5"/>
      <c r="NOC3" s="5"/>
      <c r="NOD3" s="5"/>
      <c r="NOE3" s="5"/>
      <c r="NOF3" s="5"/>
      <c r="NOG3" s="5"/>
      <c r="NOH3" s="5"/>
      <c r="NOI3" s="5"/>
      <c r="NOJ3" s="5"/>
      <c r="NOK3" s="5"/>
      <c r="NOL3" s="5"/>
      <c r="NOM3" s="5"/>
      <c r="NON3" s="5"/>
      <c r="NOO3" s="5"/>
      <c r="NOP3" s="5"/>
      <c r="NOQ3" s="5"/>
      <c r="NOR3" s="5"/>
      <c r="NOS3" s="5"/>
      <c r="NOT3" s="5"/>
      <c r="NOU3" s="5"/>
      <c r="NOV3" s="5"/>
      <c r="NOW3" s="5"/>
      <c r="NOX3" s="5"/>
      <c r="NOY3" s="5"/>
      <c r="NOZ3" s="5"/>
      <c r="NPA3" s="5"/>
      <c r="NPB3" s="5"/>
      <c r="NPC3" s="5"/>
      <c r="NPD3" s="5"/>
      <c r="NPE3" s="5"/>
      <c r="NPF3" s="5"/>
      <c r="NPG3" s="5"/>
      <c r="NPH3" s="5"/>
      <c r="NPI3" s="5"/>
      <c r="NPJ3" s="5"/>
      <c r="NPK3" s="5"/>
      <c r="NPL3" s="5"/>
      <c r="NPM3" s="5"/>
      <c r="NPN3" s="5"/>
      <c r="NPO3" s="5"/>
      <c r="NPP3" s="5"/>
      <c r="NPQ3" s="5"/>
      <c r="NPR3" s="5"/>
      <c r="NPS3" s="5"/>
      <c r="NPT3" s="5"/>
      <c r="NPU3" s="5"/>
      <c r="NPV3" s="5"/>
      <c r="NPW3" s="5"/>
      <c r="NPX3" s="5"/>
      <c r="NPY3" s="5"/>
      <c r="NPZ3" s="5"/>
      <c r="NQA3" s="5"/>
      <c r="NQB3" s="5"/>
      <c r="NQC3" s="5"/>
      <c r="NQD3" s="5"/>
      <c r="NQE3" s="5"/>
      <c r="NQF3" s="5"/>
      <c r="NQG3" s="5"/>
      <c r="NQH3" s="5"/>
      <c r="NQI3" s="5"/>
      <c r="NQJ3" s="5"/>
      <c r="NQK3" s="5"/>
      <c r="NQL3" s="5"/>
      <c r="NQM3" s="5"/>
      <c r="NQN3" s="5"/>
      <c r="NQO3" s="5"/>
      <c r="NQP3" s="5"/>
      <c r="NQQ3" s="5"/>
      <c r="NQR3" s="5"/>
      <c r="NQS3" s="5"/>
      <c r="NQT3" s="5"/>
      <c r="NQU3" s="5"/>
      <c r="NQV3" s="5"/>
      <c r="NQW3" s="5"/>
      <c r="NQX3" s="5"/>
      <c r="NQY3" s="5"/>
      <c r="NQZ3" s="5"/>
      <c r="NRA3" s="5"/>
      <c r="NRB3" s="5"/>
      <c r="NRC3" s="5"/>
      <c r="NRD3" s="5"/>
      <c r="NRE3" s="5"/>
      <c r="NRF3" s="5"/>
      <c r="NRG3" s="5"/>
      <c r="NRH3" s="5"/>
      <c r="NRI3" s="5"/>
      <c r="NRJ3" s="5"/>
      <c r="NRK3" s="5"/>
      <c r="NRL3" s="5"/>
      <c r="NRM3" s="5"/>
      <c r="NRN3" s="5"/>
      <c r="NRO3" s="5"/>
      <c r="NRP3" s="5"/>
      <c r="NRQ3" s="5"/>
      <c r="NRR3" s="5"/>
      <c r="NRS3" s="5"/>
      <c r="NRT3" s="5"/>
      <c r="NRU3" s="5"/>
      <c r="NRV3" s="5"/>
      <c r="NRW3" s="5"/>
      <c r="NRX3" s="5"/>
      <c r="NRY3" s="5"/>
      <c r="NRZ3" s="5"/>
      <c r="NSA3" s="5"/>
      <c r="NSB3" s="5"/>
      <c r="NSC3" s="5"/>
      <c r="NSD3" s="5"/>
      <c r="NSE3" s="5"/>
      <c r="NSF3" s="5"/>
      <c r="NSG3" s="5"/>
      <c r="NSH3" s="5"/>
      <c r="NSI3" s="5"/>
      <c r="NSJ3" s="5"/>
      <c r="NSK3" s="5"/>
      <c r="NSL3" s="5"/>
      <c r="NSM3" s="5"/>
      <c r="NSN3" s="5"/>
      <c r="NSO3" s="5"/>
      <c r="NSP3" s="5"/>
      <c r="NSQ3" s="5"/>
      <c r="NSR3" s="5"/>
      <c r="NSS3" s="5"/>
      <c r="NST3" s="5"/>
      <c r="NSU3" s="5"/>
      <c r="NSV3" s="5"/>
      <c r="NSW3" s="5"/>
      <c r="NSX3" s="5"/>
      <c r="NSY3" s="5"/>
      <c r="NSZ3" s="5"/>
      <c r="NTA3" s="5"/>
      <c r="NTB3" s="5"/>
      <c r="NTC3" s="5"/>
      <c r="NTD3" s="5"/>
      <c r="NTE3" s="5"/>
      <c r="NTF3" s="5"/>
      <c r="NTG3" s="5"/>
      <c r="NTH3" s="5"/>
      <c r="NTI3" s="5"/>
      <c r="NTJ3" s="5"/>
      <c r="NTK3" s="5"/>
      <c r="NTL3" s="5"/>
      <c r="NTM3" s="5"/>
      <c r="NTN3" s="5"/>
      <c r="NTO3" s="5"/>
      <c r="NTP3" s="5"/>
      <c r="NTQ3" s="5"/>
      <c r="NTR3" s="5"/>
      <c r="NTS3" s="5"/>
      <c r="NTT3" s="5"/>
      <c r="NTU3" s="5"/>
      <c r="NTV3" s="5"/>
      <c r="NTW3" s="5"/>
      <c r="NTX3" s="5"/>
      <c r="NTY3" s="5"/>
      <c r="NTZ3" s="5"/>
      <c r="NUA3" s="5"/>
      <c r="NUB3" s="5"/>
      <c r="NUC3" s="5"/>
      <c r="NUD3" s="5"/>
      <c r="NUE3" s="5"/>
      <c r="NUF3" s="5"/>
      <c r="NUG3" s="5"/>
      <c r="NUH3" s="5"/>
      <c r="NUI3" s="5"/>
      <c r="NUJ3" s="5"/>
      <c r="NUK3" s="5"/>
      <c r="NUL3" s="5"/>
      <c r="NUM3" s="5"/>
      <c r="NUN3" s="5"/>
      <c r="NUO3" s="5"/>
      <c r="NUP3" s="5"/>
      <c r="NUQ3" s="5"/>
      <c r="NUR3" s="5"/>
      <c r="NUS3" s="5"/>
      <c r="NUT3" s="5"/>
      <c r="NUU3" s="5"/>
      <c r="NUV3" s="5"/>
      <c r="NUW3" s="5"/>
      <c r="NUX3" s="5"/>
      <c r="NUY3" s="5"/>
      <c r="NUZ3" s="5"/>
      <c r="NVA3" s="5"/>
      <c r="NVB3" s="5"/>
      <c r="NVC3" s="5"/>
      <c r="NVD3" s="5"/>
      <c r="NVE3" s="5"/>
      <c r="NVF3" s="5"/>
      <c r="NVG3" s="5"/>
      <c r="NVH3" s="5"/>
      <c r="NVI3" s="5"/>
      <c r="NVJ3" s="5"/>
      <c r="NVK3" s="5"/>
      <c r="NVL3" s="5"/>
      <c r="NVM3" s="5"/>
      <c r="NVN3" s="5"/>
      <c r="NVO3" s="5"/>
      <c r="NVP3" s="5"/>
      <c r="NVQ3" s="5"/>
      <c r="NVR3" s="5"/>
      <c r="NVS3" s="5"/>
      <c r="NVT3" s="5"/>
      <c r="NVU3" s="5"/>
      <c r="NVV3" s="5"/>
      <c r="NVW3" s="5"/>
      <c r="NVX3" s="5"/>
      <c r="NVY3" s="5"/>
      <c r="NVZ3" s="5"/>
      <c r="NWA3" s="5"/>
      <c r="NWB3" s="5"/>
      <c r="NWC3" s="5"/>
      <c r="NWD3" s="5"/>
      <c r="NWE3" s="5"/>
      <c r="NWF3" s="5"/>
      <c r="NWG3" s="5"/>
      <c r="NWH3" s="5"/>
      <c r="NWI3" s="5"/>
      <c r="NWJ3" s="5"/>
      <c r="NWK3" s="5"/>
      <c r="NWL3" s="5"/>
      <c r="NWM3" s="5"/>
      <c r="NWN3" s="5"/>
      <c r="NWO3" s="5"/>
      <c r="NWP3" s="5"/>
      <c r="NWQ3" s="5"/>
      <c r="NWR3" s="5"/>
      <c r="NWS3" s="5"/>
      <c r="NWT3" s="5"/>
      <c r="NWU3" s="5"/>
      <c r="NWV3" s="5"/>
      <c r="NWW3" s="5"/>
      <c r="NWX3" s="5"/>
      <c r="NWY3" s="5"/>
      <c r="NWZ3" s="5"/>
      <c r="NXA3" s="5"/>
      <c r="NXB3" s="5"/>
      <c r="NXC3" s="5"/>
      <c r="NXD3" s="5"/>
      <c r="NXE3" s="5"/>
      <c r="NXF3" s="5"/>
      <c r="NXG3" s="5"/>
      <c r="NXH3" s="5"/>
      <c r="NXI3" s="5"/>
      <c r="NXJ3" s="5"/>
      <c r="NXK3" s="5"/>
      <c r="NXL3" s="5"/>
      <c r="NXM3" s="5"/>
      <c r="NXN3" s="5"/>
      <c r="NXO3" s="5"/>
      <c r="NXP3" s="5"/>
      <c r="NXQ3" s="5"/>
      <c r="NXR3" s="5"/>
      <c r="NXS3" s="5"/>
      <c r="NXT3" s="5"/>
      <c r="NXU3" s="5"/>
      <c r="NXV3" s="5"/>
      <c r="NXW3" s="5"/>
      <c r="NXX3" s="5"/>
      <c r="NXY3" s="5"/>
      <c r="NXZ3" s="5"/>
      <c r="NYA3" s="5"/>
      <c r="NYB3" s="5"/>
      <c r="NYC3" s="5"/>
      <c r="NYD3" s="5"/>
      <c r="NYE3" s="5"/>
      <c r="NYF3" s="5"/>
      <c r="NYG3" s="5"/>
      <c r="NYH3" s="5"/>
      <c r="NYI3" s="5"/>
      <c r="NYJ3" s="5"/>
      <c r="NYK3" s="5"/>
      <c r="NYL3" s="5"/>
      <c r="NYM3" s="5"/>
      <c r="NYN3" s="5"/>
      <c r="NYO3" s="5"/>
      <c r="NYP3" s="5"/>
      <c r="NYQ3" s="5"/>
      <c r="NYR3" s="5"/>
      <c r="NYS3" s="5"/>
      <c r="NYT3" s="5"/>
      <c r="NYU3" s="5"/>
      <c r="NYV3" s="5"/>
      <c r="NYW3" s="5"/>
      <c r="NYX3" s="5"/>
      <c r="NYY3" s="5"/>
      <c r="NYZ3" s="5"/>
      <c r="NZA3" s="5"/>
      <c r="NZB3" s="5"/>
      <c r="NZC3" s="5"/>
      <c r="NZD3" s="5"/>
      <c r="NZE3" s="5"/>
      <c r="NZF3" s="5"/>
      <c r="NZG3" s="5"/>
      <c r="NZH3" s="5"/>
      <c r="NZI3" s="5"/>
      <c r="NZJ3" s="5"/>
      <c r="NZK3" s="5"/>
      <c r="NZL3" s="5"/>
      <c r="NZM3" s="5"/>
      <c r="NZN3" s="5"/>
      <c r="NZO3" s="5"/>
      <c r="NZP3" s="5"/>
      <c r="NZQ3" s="5"/>
      <c r="NZR3" s="5"/>
      <c r="NZS3" s="5"/>
      <c r="NZT3" s="5"/>
      <c r="NZU3" s="5"/>
      <c r="NZV3" s="5"/>
      <c r="NZW3" s="5"/>
      <c r="NZX3" s="5"/>
      <c r="NZY3" s="5"/>
      <c r="NZZ3" s="5"/>
      <c r="OAA3" s="5"/>
      <c r="OAB3" s="5"/>
      <c r="OAC3" s="5"/>
      <c r="OAD3" s="5"/>
      <c r="OAE3" s="5"/>
      <c r="OAF3" s="5"/>
      <c r="OAG3" s="5"/>
      <c r="OAH3" s="5"/>
      <c r="OAI3" s="5"/>
      <c r="OAJ3" s="5"/>
      <c r="OAK3" s="5"/>
      <c r="OAL3" s="5"/>
      <c r="OAM3" s="5"/>
      <c r="OAN3" s="5"/>
      <c r="OAO3" s="5"/>
      <c r="OAP3" s="5"/>
      <c r="OAQ3" s="5"/>
      <c r="OAR3" s="5"/>
      <c r="OAS3" s="5"/>
      <c r="OAT3" s="5"/>
      <c r="OAU3" s="5"/>
      <c r="OAV3" s="5"/>
      <c r="OAW3" s="5"/>
      <c r="OAX3" s="5"/>
      <c r="OAY3" s="5"/>
      <c r="OAZ3" s="5"/>
      <c r="OBA3" s="5"/>
      <c r="OBB3" s="5"/>
      <c r="OBC3" s="5"/>
      <c r="OBD3" s="5"/>
      <c r="OBE3" s="5"/>
      <c r="OBF3" s="5"/>
      <c r="OBG3" s="5"/>
      <c r="OBH3" s="5"/>
      <c r="OBI3" s="5"/>
      <c r="OBJ3" s="5"/>
      <c r="OBK3" s="5"/>
      <c r="OBL3" s="5"/>
      <c r="OBM3" s="5"/>
      <c r="OBN3" s="5"/>
      <c r="OBO3" s="5"/>
      <c r="OBP3" s="5"/>
      <c r="OBQ3" s="5"/>
      <c r="OBR3" s="5"/>
      <c r="OBS3" s="5"/>
      <c r="OBT3" s="5"/>
      <c r="OBU3" s="5"/>
      <c r="OBV3" s="5"/>
      <c r="OBW3" s="5"/>
      <c r="OBX3" s="5"/>
      <c r="OBY3" s="5"/>
      <c r="OBZ3" s="5"/>
      <c r="OCA3" s="5"/>
      <c r="OCB3" s="5"/>
      <c r="OCC3" s="5"/>
      <c r="OCD3" s="5"/>
      <c r="OCE3" s="5"/>
      <c r="OCF3" s="5"/>
      <c r="OCG3" s="5"/>
      <c r="OCH3" s="5"/>
      <c r="OCI3" s="5"/>
      <c r="OCJ3" s="5"/>
      <c r="OCK3" s="5"/>
      <c r="OCL3" s="5"/>
      <c r="OCM3" s="5"/>
      <c r="OCN3" s="5"/>
      <c r="OCO3" s="5"/>
      <c r="OCP3" s="5"/>
      <c r="OCQ3" s="5"/>
      <c r="OCR3" s="5"/>
      <c r="OCS3" s="5"/>
      <c r="OCT3" s="5"/>
      <c r="OCU3" s="5"/>
      <c r="OCV3" s="5"/>
      <c r="OCW3" s="5"/>
      <c r="OCX3" s="5"/>
      <c r="OCY3" s="5"/>
      <c r="OCZ3" s="5"/>
      <c r="ODA3" s="5"/>
      <c r="ODB3" s="5"/>
      <c r="ODC3" s="5"/>
      <c r="ODD3" s="5"/>
      <c r="ODE3" s="5"/>
      <c r="ODF3" s="5"/>
      <c r="ODG3" s="5"/>
      <c r="ODH3" s="5"/>
      <c r="ODI3" s="5"/>
      <c r="ODJ3" s="5"/>
      <c r="ODK3" s="5"/>
      <c r="ODL3" s="5"/>
      <c r="ODM3" s="5"/>
      <c r="ODN3" s="5"/>
      <c r="ODO3" s="5"/>
      <c r="ODP3" s="5"/>
      <c r="ODQ3" s="5"/>
      <c r="ODR3" s="5"/>
      <c r="ODS3" s="5"/>
      <c r="ODT3" s="5"/>
      <c r="ODU3" s="5"/>
      <c r="ODV3" s="5"/>
      <c r="ODW3" s="5"/>
      <c r="ODX3" s="5"/>
      <c r="ODY3" s="5"/>
      <c r="ODZ3" s="5"/>
      <c r="OEA3" s="5"/>
      <c r="OEB3" s="5"/>
      <c r="OEC3" s="5"/>
      <c r="OED3" s="5"/>
      <c r="OEE3" s="5"/>
      <c r="OEF3" s="5"/>
      <c r="OEG3" s="5"/>
      <c r="OEH3" s="5"/>
      <c r="OEI3" s="5"/>
      <c r="OEJ3" s="5"/>
      <c r="OEK3" s="5"/>
      <c r="OEL3" s="5"/>
      <c r="OEM3" s="5"/>
      <c r="OEN3" s="5"/>
      <c r="OEO3" s="5"/>
      <c r="OEP3" s="5"/>
      <c r="OEQ3" s="5"/>
      <c r="OER3" s="5"/>
      <c r="OES3" s="5"/>
      <c r="OET3" s="5"/>
      <c r="OEU3" s="5"/>
      <c r="OEV3" s="5"/>
      <c r="OEW3" s="5"/>
      <c r="OEX3" s="5"/>
      <c r="OEY3" s="5"/>
      <c r="OEZ3" s="5"/>
      <c r="OFA3" s="5"/>
      <c r="OFB3" s="5"/>
      <c r="OFC3" s="5"/>
      <c r="OFD3" s="5"/>
      <c r="OFE3" s="5"/>
      <c r="OFF3" s="5"/>
      <c r="OFG3" s="5"/>
      <c r="OFH3" s="5"/>
      <c r="OFI3" s="5"/>
      <c r="OFJ3" s="5"/>
      <c r="OFK3" s="5"/>
      <c r="OFL3" s="5"/>
      <c r="OFM3" s="5"/>
      <c r="OFN3" s="5"/>
      <c r="OFO3" s="5"/>
      <c r="OFP3" s="5"/>
      <c r="OFQ3" s="5"/>
      <c r="OFR3" s="5"/>
      <c r="OFS3" s="5"/>
      <c r="OFT3" s="5"/>
      <c r="OFU3" s="5"/>
      <c r="OFV3" s="5"/>
      <c r="OFW3" s="5"/>
      <c r="OFX3" s="5"/>
      <c r="OFY3" s="5"/>
      <c r="OFZ3" s="5"/>
      <c r="OGA3" s="5"/>
      <c r="OGB3" s="5"/>
      <c r="OGC3" s="5"/>
      <c r="OGD3" s="5"/>
      <c r="OGE3" s="5"/>
      <c r="OGF3" s="5"/>
      <c r="OGG3" s="5"/>
      <c r="OGH3" s="5"/>
      <c r="OGI3" s="5"/>
      <c r="OGJ3" s="5"/>
      <c r="OGK3" s="5"/>
      <c r="OGL3" s="5"/>
      <c r="OGM3" s="5"/>
      <c r="OGN3" s="5"/>
      <c r="OGO3" s="5"/>
      <c r="OGP3" s="5"/>
      <c r="OGQ3" s="5"/>
      <c r="OGR3" s="5"/>
      <c r="OGS3" s="5"/>
      <c r="OGT3" s="5"/>
      <c r="OGU3" s="5"/>
      <c r="OGV3" s="5"/>
      <c r="OGW3" s="5"/>
      <c r="OGX3" s="5"/>
      <c r="OGY3" s="5"/>
      <c r="OGZ3" s="5"/>
      <c r="OHA3" s="5"/>
      <c r="OHB3" s="5"/>
      <c r="OHC3" s="5"/>
      <c r="OHD3" s="5"/>
      <c r="OHE3" s="5"/>
      <c r="OHF3" s="5"/>
      <c r="OHG3" s="5"/>
      <c r="OHH3" s="5"/>
      <c r="OHI3" s="5"/>
      <c r="OHJ3" s="5"/>
      <c r="OHK3" s="5"/>
      <c r="OHL3" s="5"/>
      <c r="OHM3" s="5"/>
      <c r="OHN3" s="5"/>
      <c r="OHO3" s="5"/>
      <c r="OHP3" s="5"/>
      <c r="OHQ3" s="5"/>
      <c r="OHR3" s="5"/>
      <c r="OHS3" s="5"/>
      <c r="OHT3" s="5"/>
      <c r="OHU3" s="5"/>
      <c r="OHV3" s="5"/>
      <c r="OHW3" s="5"/>
      <c r="OHX3" s="5"/>
      <c r="OHY3" s="5"/>
      <c r="OHZ3" s="5"/>
      <c r="OIA3" s="5"/>
      <c r="OIB3" s="5"/>
      <c r="OIC3" s="5"/>
      <c r="OID3" s="5"/>
      <c r="OIE3" s="5"/>
      <c r="OIF3" s="5"/>
      <c r="OIG3" s="5"/>
      <c r="OIH3" s="5"/>
      <c r="OII3" s="5"/>
      <c r="OIJ3" s="5"/>
      <c r="OIK3" s="5"/>
      <c r="OIL3" s="5"/>
      <c r="OIM3" s="5"/>
      <c r="OIN3" s="5"/>
      <c r="OIO3" s="5"/>
      <c r="OIP3" s="5"/>
      <c r="OIQ3" s="5"/>
      <c r="OIR3" s="5"/>
      <c r="OIS3" s="5"/>
      <c r="OIT3" s="5"/>
      <c r="OIU3" s="5"/>
      <c r="OIV3" s="5"/>
      <c r="OIW3" s="5"/>
      <c r="OIX3" s="5"/>
      <c r="OIY3" s="5"/>
      <c r="OIZ3" s="5"/>
      <c r="OJA3" s="5"/>
      <c r="OJB3" s="5"/>
      <c r="OJC3" s="5"/>
      <c r="OJD3" s="5"/>
      <c r="OJE3" s="5"/>
      <c r="OJF3" s="5"/>
      <c r="OJG3" s="5"/>
      <c r="OJH3" s="5"/>
      <c r="OJI3" s="5"/>
      <c r="OJJ3" s="5"/>
      <c r="OJK3" s="5"/>
      <c r="OJL3" s="5"/>
      <c r="OJM3" s="5"/>
      <c r="OJN3" s="5"/>
      <c r="OJO3" s="5"/>
      <c r="OJP3" s="5"/>
      <c r="OJQ3" s="5"/>
      <c r="OJR3" s="5"/>
      <c r="OJS3" s="5"/>
      <c r="OJT3" s="5"/>
      <c r="OJU3" s="5"/>
      <c r="OJV3" s="5"/>
      <c r="OJW3" s="5"/>
      <c r="OJX3" s="5"/>
      <c r="OJY3" s="5"/>
      <c r="OJZ3" s="5"/>
      <c r="OKA3" s="5"/>
      <c r="OKB3" s="5"/>
      <c r="OKC3" s="5"/>
      <c r="OKD3" s="5"/>
      <c r="OKE3" s="5"/>
      <c r="OKF3" s="5"/>
      <c r="OKG3" s="5"/>
      <c r="OKH3" s="5"/>
      <c r="OKI3" s="5"/>
      <c r="OKJ3" s="5"/>
      <c r="OKK3" s="5"/>
      <c r="OKL3" s="5"/>
      <c r="OKM3" s="5"/>
      <c r="OKN3" s="5"/>
      <c r="OKO3" s="5"/>
      <c r="OKP3" s="5"/>
      <c r="OKQ3" s="5"/>
      <c r="OKR3" s="5"/>
      <c r="OKS3" s="5"/>
      <c r="OKT3" s="5"/>
      <c r="OKU3" s="5"/>
      <c r="OKV3" s="5"/>
      <c r="OKW3" s="5"/>
      <c r="OKX3" s="5"/>
      <c r="OKY3" s="5"/>
      <c r="OKZ3" s="5"/>
      <c r="OLA3" s="5"/>
      <c r="OLB3" s="5"/>
      <c r="OLC3" s="5"/>
      <c r="OLD3" s="5"/>
      <c r="OLE3" s="5"/>
      <c r="OLF3" s="5"/>
      <c r="OLG3" s="5"/>
      <c r="OLH3" s="5"/>
      <c r="OLI3" s="5"/>
      <c r="OLJ3" s="5"/>
      <c r="OLK3" s="5"/>
      <c r="OLL3" s="5"/>
      <c r="OLM3" s="5"/>
      <c r="OLN3" s="5"/>
      <c r="OLO3" s="5"/>
      <c r="OLP3" s="5"/>
      <c r="OLQ3" s="5"/>
      <c r="OLR3" s="5"/>
      <c r="OLS3" s="5"/>
      <c r="OLT3" s="5"/>
      <c r="OLU3" s="5"/>
      <c r="OLV3" s="5"/>
      <c r="OLW3" s="5"/>
      <c r="OLX3" s="5"/>
      <c r="OLY3" s="5"/>
      <c r="OLZ3" s="5"/>
      <c r="OMA3" s="5"/>
      <c r="OMB3" s="5"/>
      <c r="OMC3" s="5"/>
      <c r="OMD3" s="5"/>
      <c r="OME3" s="5"/>
      <c r="OMF3" s="5"/>
      <c r="OMG3" s="5"/>
      <c r="OMH3" s="5"/>
      <c r="OMI3" s="5"/>
      <c r="OMJ3" s="5"/>
      <c r="OMK3" s="5"/>
      <c r="OML3" s="5"/>
      <c r="OMM3" s="5"/>
      <c r="OMN3" s="5"/>
      <c r="OMO3" s="5"/>
      <c r="OMP3" s="5"/>
      <c r="OMQ3" s="5"/>
      <c r="OMR3" s="5"/>
      <c r="OMS3" s="5"/>
      <c r="OMT3" s="5"/>
      <c r="OMU3" s="5"/>
      <c r="OMV3" s="5"/>
      <c r="OMW3" s="5"/>
      <c r="OMX3" s="5"/>
      <c r="OMY3" s="5"/>
      <c r="OMZ3" s="5"/>
      <c r="ONA3" s="5"/>
      <c r="ONB3" s="5"/>
      <c r="ONC3" s="5"/>
      <c r="OND3" s="5"/>
      <c r="ONE3" s="5"/>
      <c r="ONF3" s="5"/>
      <c r="ONG3" s="5"/>
      <c r="ONH3" s="5"/>
      <c r="ONI3" s="5"/>
      <c r="ONJ3" s="5"/>
      <c r="ONK3" s="5"/>
      <c r="ONL3" s="5"/>
      <c r="ONM3" s="5"/>
      <c r="ONN3" s="5"/>
      <c r="ONO3" s="5"/>
      <c r="ONP3" s="5"/>
      <c r="ONQ3" s="5"/>
      <c r="ONR3" s="5"/>
      <c r="ONS3" s="5"/>
      <c r="ONT3" s="5"/>
      <c r="ONU3" s="5"/>
      <c r="ONV3" s="5"/>
      <c r="ONW3" s="5"/>
      <c r="ONX3" s="5"/>
      <c r="ONY3" s="5"/>
      <c r="ONZ3" s="5"/>
      <c r="OOA3" s="5"/>
      <c r="OOB3" s="5"/>
      <c r="OOC3" s="5"/>
      <c r="OOD3" s="5"/>
      <c r="OOE3" s="5"/>
      <c r="OOF3" s="5"/>
      <c r="OOG3" s="5"/>
      <c r="OOH3" s="5"/>
      <c r="OOI3" s="5"/>
      <c r="OOJ3" s="5"/>
      <c r="OOK3" s="5"/>
      <c r="OOL3" s="5"/>
      <c r="OOM3" s="5"/>
      <c r="OON3" s="5"/>
      <c r="OOO3" s="5"/>
      <c r="OOP3" s="5"/>
      <c r="OOQ3" s="5"/>
      <c r="OOR3" s="5"/>
      <c r="OOS3" s="5"/>
      <c r="OOT3" s="5"/>
      <c r="OOU3" s="5"/>
      <c r="OOV3" s="5"/>
      <c r="OOW3" s="5"/>
      <c r="OOX3" s="5"/>
      <c r="OOY3" s="5"/>
      <c r="OOZ3" s="5"/>
      <c r="OPA3" s="5"/>
      <c r="OPB3" s="5"/>
      <c r="OPC3" s="5"/>
      <c r="OPD3" s="5"/>
      <c r="OPE3" s="5"/>
      <c r="OPF3" s="5"/>
      <c r="OPG3" s="5"/>
      <c r="OPH3" s="5"/>
      <c r="OPI3" s="5"/>
      <c r="OPJ3" s="5"/>
      <c r="OPK3" s="5"/>
      <c r="OPL3" s="5"/>
      <c r="OPM3" s="5"/>
      <c r="OPN3" s="5"/>
      <c r="OPO3" s="5"/>
      <c r="OPP3" s="5"/>
      <c r="OPQ3" s="5"/>
      <c r="OPR3" s="5"/>
      <c r="OPS3" s="5"/>
      <c r="OPT3" s="5"/>
      <c r="OPU3" s="5"/>
      <c r="OPV3" s="5"/>
      <c r="OPW3" s="5"/>
      <c r="OPX3" s="5"/>
      <c r="OPY3" s="5"/>
      <c r="OPZ3" s="5"/>
      <c r="OQA3" s="5"/>
      <c r="OQB3" s="5"/>
      <c r="OQC3" s="5"/>
      <c r="OQD3" s="5"/>
      <c r="OQE3" s="5"/>
      <c r="OQF3" s="5"/>
      <c r="OQG3" s="5"/>
      <c r="OQH3" s="5"/>
      <c r="OQI3" s="5"/>
      <c r="OQJ3" s="5"/>
      <c r="OQK3" s="5"/>
      <c r="OQL3" s="5"/>
      <c r="OQM3" s="5"/>
      <c r="OQN3" s="5"/>
      <c r="OQO3" s="5"/>
      <c r="OQP3" s="5"/>
      <c r="OQQ3" s="5"/>
      <c r="OQR3" s="5"/>
      <c r="OQS3" s="5"/>
      <c r="OQT3" s="5"/>
      <c r="OQU3" s="5"/>
      <c r="OQV3" s="5"/>
      <c r="OQW3" s="5"/>
      <c r="OQX3" s="5"/>
      <c r="OQY3" s="5"/>
      <c r="OQZ3" s="5"/>
      <c r="ORA3" s="5"/>
      <c r="ORB3" s="5"/>
      <c r="ORC3" s="5"/>
      <c r="ORD3" s="5"/>
      <c r="ORE3" s="5"/>
      <c r="ORF3" s="5"/>
      <c r="ORG3" s="5"/>
      <c r="ORH3" s="5"/>
      <c r="ORI3" s="5"/>
      <c r="ORJ3" s="5"/>
      <c r="ORK3" s="5"/>
      <c r="ORL3" s="5"/>
      <c r="ORM3" s="5"/>
      <c r="ORN3" s="5"/>
      <c r="ORO3" s="5"/>
      <c r="ORP3" s="5"/>
      <c r="ORQ3" s="5"/>
      <c r="ORR3" s="5"/>
      <c r="ORS3" s="5"/>
      <c r="ORT3" s="5"/>
      <c r="ORU3" s="5"/>
      <c r="ORV3" s="5"/>
      <c r="ORW3" s="5"/>
      <c r="ORX3" s="5"/>
      <c r="ORY3" s="5"/>
      <c r="ORZ3" s="5"/>
      <c r="OSA3" s="5"/>
      <c r="OSB3" s="5"/>
      <c r="OSC3" s="5"/>
      <c r="OSD3" s="5"/>
      <c r="OSE3" s="5"/>
      <c r="OSF3" s="5"/>
      <c r="OSG3" s="5"/>
      <c r="OSH3" s="5"/>
      <c r="OSI3" s="5"/>
      <c r="OSJ3" s="5"/>
      <c r="OSK3" s="5"/>
      <c r="OSL3" s="5"/>
      <c r="OSM3" s="5"/>
      <c r="OSN3" s="5"/>
      <c r="OSO3" s="5"/>
      <c r="OSP3" s="5"/>
      <c r="OSQ3" s="5"/>
      <c r="OSR3" s="5"/>
      <c r="OSS3" s="5"/>
      <c r="OST3" s="5"/>
      <c r="OSU3" s="5"/>
      <c r="OSV3" s="5"/>
      <c r="OSW3" s="5"/>
      <c r="OSX3" s="5"/>
      <c r="OSY3" s="5"/>
      <c r="OSZ3" s="5"/>
      <c r="OTA3" s="5"/>
      <c r="OTB3" s="5"/>
      <c r="OTC3" s="5"/>
      <c r="OTD3" s="5"/>
      <c r="OTE3" s="5"/>
      <c r="OTF3" s="5"/>
      <c r="OTG3" s="5"/>
      <c r="OTH3" s="5"/>
      <c r="OTI3" s="5"/>
      <c r="OTJ3" s="5"/>
      <c r="OTK3" s="5"/>
      <c r="OTL3" s="5"/>
      <c r="OTM3" s="5"/>
      <c r="OTN3" s="5"/>
      <c r="OTO3" s="5"/>
      <c r="OTP3" s="5"/>
      <c r="OTQ3" s="5"/>
      <c r="OTR3" s="5"/>
      <c r="OTS3" s="5"/>
      <c r="OTT3" s="5"/>
      <c r="OTU3" s="5"/>
      <c r="OTV3" s="5"/>
      <c r="OTW3" s="5"/>
      <c r="OTX3" s="5"/>
      <c r="OTY3" s="5"/>
      <c r="OTZ3" s="5"/>
      <c r="OUA3" s="5"/>
      <c r="OUB3" s="5"/>
      <c r="OUC3" s="5"/>
      <c r="OUD3" s="5"/>
      <c r="OUE3" s="5"/>
      <c r="OUF3" s="5"/>
      <c r="OUG3" s="5"/>
      <c r="OUH3" s="5"/>
      <c r="OUI3" s="5"/>
      <c r="OUJ3" s="5"/>
      <c r="OUK3" s="5"/>
      <c r="OUL3" s="5"/>
      <c r="OUM3" s="5"/>
      <c r="OUN3" s="5"/>
      <c r="OUO3" s="5"/>
      <c r="OUP3" s="5"/>
      <c r="OUQ3" s="5"/>
      <c r="OUR3" s="5"/>
      <c r="OUS3" s="5"/>
      <c r="OUT3" s="5"/>
      <c r="OUU3" s="5"/>
      <c r="OUV3" s="5"/>
      <c r="OUW3" s="5"/>
      <c r="OUX3" s="5"/>
      <c r="OUY3" s="5"/>
      <c r="OUZ3" s="5"/>
      <c r="OVA3" s="5"/>
      <c r="OVB3" s="5"/>
      <c r="OVC3" s="5"/>
      <c r="OVD3" s="5"/>
      <c r="OVE3" s="5"/>
      <c r="OVF3" s="5"/>
      <c r="OVG3" s="5"/>
      <c r="OVH3" s="5"/>
      <c r="OVI3" s="5"/>
      <c r="OVJ3" s="5"/>
      <c r="OVK3" s="5"/>
      <c r="OVL3" s="5"/>
      <c r="OVM3" s="5"/>
      <c r="OVN3" s="5"/>
      <c r="OVO3" s="5"/>
      <c r="OVP3" s="5"/>
      <c r="OVQ3" s="5"/>
      <c r="OVR3" s="5"/>
      <c r="OVS3" s="5"/>
      <c r="OVT3" s="5"/>
      <c r="OVU3" s="5"/>
      <c r="OVV3" s="5"/>
      <c r="OVW3" s="5"/>
      <c r="OVX3" s="5"/>
      <c r="OVY3" s="5"/>
      <c r="OVZ3" s="5"/>
      <c r="OWA3" s="5"/>
      <c r="OWB3" s="5"/>
      <c r="OWC3" s="5"/>
      <c r="OWD3" s="5"/>
      <c r="OWE3" s="5"/>
      <c r="OWF3" s="5"/>
      <c r="OWG3" s="5"/>
      <c r="OWH3" s="5"/>
      <c r="OWI3" s="5"/>
      <c r="OWJ3" s="5"/>
      <c r="OWK3" s="5"/>
      <c r="OWL3" s="5"/>
      <c r="OWM3" s="5"/>
      <c r="OWN3" s="5"/>
      <c r="OWO3" s="5"/>
      <c r="OWP3" s="5"/>
      <c r="OWQ3" s="5"/>
      <c r="OWR3" s="5"/>
      <c r="OWS3" s="5"/>
      <c r="OWT3" s="5"/>
      <c r="OWU3" s="5"/>
      <c r="OWV3" s="5"/>
      <c r="OWW3" s="5"/>
      <c r="OWX3" s="5"/>
      <c r="OWY3" s="5"/>
      <c r="OWZ3" s="5"/>
      <c r="OXA3" s="5"/>
      <c r="OXB3" s="5"/>
      <c r="OXC3" s="5"/>
      <c r="OXD3" s="5"/>
      <c r="OXE3" s="5"/>
      <c r="OXF3" s="5"/>
      <c r="OXG3" s="5"/>
      <c r="OXH3" s="5"/>
      <c r="OXI3" s="5"/>
      <c r="OXJ3" s="5"/>
      <c r="OXK3" s="5"/>
      <c r="OXL3" s="5"/>
      <c r="OXM3" s="5"/>
      <c r="OXN3" s="5"/>
      <c r="OXO3" s="5"/>
      <c r="OXP3" s="5"/>
      <c r="OXQ3" s="5"/>
      <c r="OXR3" s="5"/>
      <c r="OXS3" s="5"/>
      <c r="OXT3" s="5"/>
      <c r="OXU3" s="5"/>
      <c r="OXV3" s="5"/>
      <c r="OXW3" s="5"/>
      <c r="OXX3" s="5"/>
      <c r="OXY3" s="5"/>
      <c r="OXZ3" s="5"/>
      <c r="OYA3" s="5"/>
      <c r="OYB3" s="5"/>
      <c r="OYC3" s="5"/>
      <c r="OYD3" s="5"/>
      <c r="OYE3" s="5"/>
      <c r="OYF3" s="5"/>
      <c r="OYG3" s="5"/>
      <c r="OYH3" s="5"/>
      <c r="OYI3" s="5"/>
      <c r="OYJ3" s="5"/>
      <c r="OYK3" s="5"/>
      <c r="OYL3" s="5"/>
      <c r="OYM3" s="5"/>
      <c r="OYN3" s="5"/>
      <c r="OYO3" s="5"/>
      <c r="OYP3" s="5"/>
      <c r="OYQ3" s="5"/>
      <c r="OYR3" s="5"/>
      <c r="OYS3" s="5"/>
      <c r="OYT3" s="5"/>
      <c r="OYU3" s="5"/>
      <c r="OYV3" s="5"/>
      <c r="OYW3" s="5"/>
      <c r="OYX3" s="5"/>
      <c r="OYY3" s="5"/>
      <c r="OYZ3" s="5"/>
      <c r="OZA3" s="5"/>
      <c r="OZB3" s="5"/>
      <c r="OZC3" s="5"/>
      <c r="OZD3" s="5"/>
      <c r="OZE3" s="5"/>
      <c r="OZF3" s="5"/>
      <c r="OZG3" s="5"/>
      <c r="OZH3" s="5"/>
      <c r="OZI3" s="5"/>
      <c r="OZJ3" s="5"/>
      <c r="OZK3" s="5"/>
      <c r="OZL3" s="5"/>
      <c r="OZM3" s="5"/>
      <c r="OZN3" s="5"/>
      <c r="OZO3" s="5"/>
      <c r="OZP3" s="5"/>
      <c r="OZQ3" s="5"/>
      <c r="OZR3" s="5"/>
      <c r="OZS3" s="5"/>
      <c r="OZT3" s="5"/>
      <c r="OZU3" s="5"/>
      <c r="OZV3" s="5"/>
      <c r="OZW3" s="5"/>
      <c r="OZX3" s="5"/>
      <c r="OZY3" s="5"/>
      <c r="OZZ3" s="5"/>
      <c r="PAA3" s="5"/>
      <c r="PAB3" s="5"/>
      <c r="PAC3" s="5"/>
      <c r="PAD3" s="5"/>
      <c r="PAE3" s="5"/>
      <c r="PAF3" s="5"/>
      <c r="PAG3" s="5"/>
      <c r="PAH3" s="5"/>
      <c r="PAI3" s="5"/>
      <c r="PAJ3" s="5"/>
      <c r="PAK3" s="5"/>
      <c r="PAL3" s="5"/>
      <c r="PAM3" s="5"/>
      <c r="PAN3" s="5"/>
      <c r="PAO3" s="5"/>
      <c r="PAP3" s="5"/>
      <c r="PAQ3" s="5"/>
      <c r="PAR3" s="5"/>
      <c r="PAS3" s="5"/>
      <c r="PAT3" s="5"/>
      <c r="PAU3" s="5"/>
      <c r="PAV3" s="5"/>
      <c r="PAW3" s="5"/>
      <c r="PAX3" s="5"/>
      <c r="PAY3" s="5"/>
      <c r="PAZ3" s="5"/>
      <c r="PBA3" s="5"/>
      <c r="PBB3" s="5"/>
      <c r="PBC3" s="5"/>
      <c r="PBD3" s="5"/>
      <c r="PBE3" s="5"/>
      <c r="PBF3" s="5"/>
      <c r="PBG3" s="5"/>
      <c r="PBH3" s="5"/>
      <c r="PBI3" s="5"/>
      <c r="PBJ3" s="5"/>
      <c r="PBK3" s="5"/>
      <c r="PBL3" s="5"/>
      <c r="PBM3" s="5"/>
      <c r="PBN3" s="5"/>
      <c r="PBO3" s="5"/>
      <c r="PBP3" s="5"/>
      <c r="PBQ3" s="5"/>
      <c r="PBR3" s="5"/>
      <c r="PBS3" s="5"/>
      <c r="PBT3" s="5"/>
      <c r="PBU3" s="5"/>
      <c r="PBV3" s="5"/>
      <c r="PBW3" s="5"/>
      <c r="PBX3" s="5"/>
      <c r="PBY3" s="5"/>
      <c r="PBZ3" s="5"/>
      <c r="PCA3" s="5"/>
      <c r="PCB3" s="5"/>
      <c r="PCC3" s="5"/>
      <c r="PCD3" s="5"/>
      <c r="PCE3" s="5"/>
      <c r="PCF3" s="5"/>
      <c r="PCG3" s="5"/>
      <c r="PCH3" s="5"/>
      <c r="PCI3" s="5"/>
      <c r="PCJ3" s="5"/>
      <c r="PCK3" s="5"/>
      <c r="PCL3" s="5"/>
      <c r="PCM3" s="5"/>
      <c r="PCN3" s="5"/>
      <c r="PCO3" s="5"/>
      <c r="PCP3" s="5"/>
      <c r="PCQ3" s="5"/>
      <c r="PCR3" s="5"/>
      <c r="PCS3" s="5"/>
      <c r="PCT3" s="5"/>
      <c r="PCU3" s="5"/>
      <c r="PCV3" s="5"/>
      <c r="PCW3" s="5"/>
      <c r="PCX3" s="5"/>
      <c r="PCY3" s="5"/>
      <c r="PCZ3" s="5"/>
      <c r="PDA3" s="5"/>
      <c r="PDB3" s="5"/>
      <c r="PDC3" s="5"/>
      <c r="PDD3" s="5"/>
      <c r="PDE3" s="5"/>
      <c r="PDF3" s="5"/>
      <c r="PDG3" s="5"/>
      <c r="PDH3" s="5"/>
      <c r="PDI3" s="5"/>
      <c r="PDJ3" s="5"/>
      <c r="PDK3" s="5"/>
      <c r="PDL3" s="5"/>
      <c r="PDM3" s="5"/>
      <c r="PDN3" s="5"/>
      <c r="PDO3" s="5"/>
      <c r="PDP3" s="5"/>
      <c r="PDQ3" s="5"/>
      <c r="PDR3" s="5"/>
      <c r="PDS3" s="5"/>
      <c r="PDT3" s="5"/>
      <c r="PDU3" s="5"/>
      <c r="PDV3" s="5"/>
      <c r="PDW3" s="5"/>
      <c r="PDX3" s="5"/>
      <c r="PDY3" s="5"/>
      <c r="PDZ3" s="5"/>
      <c r="PEA3" s="5"/>
      <c r="PEB3" s="5"/>
      <c r="PEC3" s="5"/>
      <c r="PED3" s="5"/>
      <c r="PEE3" s="5"/>
      <c r="PEF3" s="5"/>
      <c r="PEG3" s="5"/>
      <c r="PEH3" s="5"/>
      <c r="PEI3" s="5"/>
      <c r="PEJ3" s="5"/>
      <c r="PEK3" s="5"/>
      <c r="PEL3" s="5"/>
      <c r="PEM3" s="5"/>
      <c r="PEN3" s="5"/>
      <c r="PEO3" s="5"/>
      <c r="PEP3" s="5"/>
      <c r="PEQ3" s="5"/>
      <c r="PER3" s="5"/>
      <c r="PES3" s="5"/>
      <c r="PET3" s="5"/>
      <c r="PEU3" s="5"/>
      <c r="PEV3" s="5"/>
      <c r="PEW3" s="5"/>
      <c r="PEX3" s="5"/>
      <c r="PEY3" s="5"/>
      <c r="PEZ3" s="5"/>
      <c r="PFA3" s="5"/>
      <c r="PFB3" s="5"/>
      <c r="PFC3" s="5"/>
      <c r="PFD3" s="5"/>
      <c r="PFE3" s="5"/>
      <c r="PFF3" s="5"/>
      <c r="PFG3" s="5"/>
      <c r="PFH3" s="5"/>
      <c r="PFI3" s="5"/>
      <c r="PFJ3" s="5"/>
      <c r="PFK3" s="5"/>
      <c r="PFL3" s="5"/>
      <c r="PFM3" s="5"/>
      <c r="PFN3" s="5"/>
      <c r="PFO3" s="5"/>
      <c r="PFP3" s="5"/>
      <c r="PFQ3" s="5"/>
      <c r="PFR3" s="5"/>
      <c r="PFS3" s="5"/>
      <c r="PFT3" s="5"/>
      <c r="PFU3" s="5"/>
      <c r="PFV3" s="5"/>
      <c r="PFW3" s="5"/>
      <c r="PFX3" s="5"/>
      <c r="PFY3" s="5"/>
      <c r="PFZ3" s="5"/>
      <c r="PGA3" s="5"/>
      <c r="PGB3" s="5"/>
      <c r="PGC3" s="5"/>
      <c r="PGD3" s="5"/>
      <c r="PGE3" s="5"/>
      <c r="PGF3" s="5"/>
      <c r="PGG3" s="5"/>
      <c r="PGH3" s="5"/>
      <c r="PGI3" s="5"/>
      <c r="PGJ3" s="5"/>
      <c r="PGK3" s="5"/>
      <c r="PGL3" s="5"/>
      <c r="PGM3" s="5"/>
      <c r="PGN3" s="5"/>
      <c r="PGO3" s="5"/>
      <c r="PGP3" s="5"/>
      <c r="PGQ3" s="5"/>
      <c r="PGR3" s="5"/>
      <c r="PGS3" s="5"/>
      <c r="PGT3" s="5"/>
      <c r="PGU3" s="5"/>
      <c r="PGV3" s="5"/>
      <c r="PGW3" s="5"/>
      <c r="PGX3" s="5"/>
      <c r="PGY3" s="5"/>
      <c r="PGZ3" s="5"/>
      <c r="PHA3" s="5"/>
      <c r="PHB3" s="5"/>
      <c r="PHC3" s="5"/>
      <c r="PHD3" s="5"/>
      <c r="PHE3" s="5"/>
      <c r="PHF3" s="5"/>
      <c r="PHG3" s="5"/>
      <c r="PHH3" s="5"/>
      <c r="PHI3" s="5"/>
      <c r="PHJ3" s="5"/>
      <c r="PHK3" s="5"/>
      <c r="PHL3" s="5"/>
      <c r="PHM3" s="5"/>
      <c r="PHN3" s="5"/>
      <c r="PHO3" s="5"/>
      <c r="PHP3" s="5"/>
      <c r="PHQ3" s="5"/>
      <c r="PHR3" s="5"/>
      <c r="PHS3" s="5"/>
      <c r="PHT3" s="5"/>
      <c r="PHU3" s="5"/>
      <c r="PHV3" s="5"/>
      <c r="PHW3" s="5"/>
      <c r="PHX3" s="5"/>
      <c r="PHY3" s="5"/>
      <c r="PHZ3" s="5"/>
      <c r="PIA3" s="5"/>
      <c r="PIB3" s="5"/>
      <c r="PIC3" s="5"/>
      <c r="PID3" s="5"/>
      <c r="PIE3" s="5"/>
      <c r="PIF3" s="5"/>
      <c r="PIG3" s="5"/>
      <c r="PIH3" s="5"/>
      <c r="PII3" s="5"/>
      <c r="PIJ3" s="5"/>
      <c r="PIK3" s="5"/>
      <c r="PIL3" s="5"/>
      <c r="PIM3" s="5"/>
      <c r="PIN3" s="5"/>
      <c r="PIO3" s="5"/>
      <c r="PIP3" s="5"/>
      <c r="PIQ3" s="5"/>
      <c r="PIR3" s="5"/>
      <c r="PIS3" s="5"/>
      <c r="PIT3" s="5"/>
      <c r="PIU3" s="5"/>
      <c r="PIV3" s="5"/>
      <c r="PIW3" s="5"/>
      <c r="PIX3" s="5"/>
      <c r="PIY3" s="5"/>
      <c r="PIZ3" s="5"/>
      <c r="PJA3" s="5"/>
      <c r="PJB3" s="5"/>
      <c r="PJC3" s="5"/>
      <c r="PJD3" s="5"/>
      <c r="PJE3" s="5"/>
      <c r="PJF3" s="5"/>
      <c r="PJG3" s="5"/>
      <c r="PJH3" s="5"/>
      <c r="PJI3" s="5"/>
      <c r="PJJ3" s="5"/>
      <c r="PJK3" s="5"/>
      <c r="PJL3" s="5"/>
      <c r="PJM3" s="5"/>
      <c r="PJN3" s="5"/>
      <c r="PJO3" s="5"/>
      <c r="PJP3" s="5"/>
      <c r="PJQ3" s="5"/>
      <c r="PJR3" s="5"/>
      <c r="PJS3" s="5"/>
      <c r="PJT3" s="5"/>
      <c r="PJU3" s="5"/>
      <c r="PJV3" s="5"/>
      <c r="PJW3" s="5"/>
      <c r="PJX3" s="5"/>
      <c r="PJY3" s="5"/>
      <c r="PJZ3" s="5"/>
      <c r="PKA3" s="5"/>
      <c r="PKB3" s="5"/>
      <c r="PKC3" s="5"/>
      <c r="PKD3" s="5"/>
      <c r="PKE3" s="5"/>
      <c r="PKF3" s="5"/>
      <c r="PKG3" s="5"/>
      <c r="PKH3" s="5"/>
      <c r="PKI3" s="5"/>
      <c r="PKJ3" s="5"/>
      <c r="PKK3" s="5"/>
      <c r="PKL3" s="5"/>
      <c r="PKM3" s="5"/>
      <c r="PKN3" s="5"/>
      <c r="PKO3" s="5"/>
      <c r="PKP3" s="5"/>
      <c r="PKQ3" s="5"/>
      <c r="PKR3" s="5"/>
      <c r="PKS3" s="5"/>
      <c r="PKT3" s="5"/>
      <c r="PKU3" s="5"/>
      <c r="PKV3" s="5"/>
      <c r="PKW3" s="5"/>
      <c r="PKX3" s="5"/>
      <c r="PKY3" s="5"/>
      <c r="PKZ3" s="5"/>
      <c r="PLA3" s="5"/>
      <c r="PLB3" s="5"/>
      <c r="PLC3" s="5"/>
      <c r="PLD3" s="5"/>
      <c r="PLE3" s="5"/>
      <c r="PLF3" s="5"/>
      <c r="PLG3" s="5"/>
      <c r="PLH3" s="5"/>
      <c r="PLI3" s="5"/>
      <c r="PLJ3" s="5"/>
      <c r="PLK3" s="5"/>
      <c r="PLL3" s="5"/>
      <c r="PLM3" s="5"/>
      <c r="PLN3" s="5"/>
      <c r="PLO3" s="5"/>
      <c r="PLP3" s="5"/>
      <c r="PLQ3" s="5"/>
      <c r="PLR3" s="5"/>
      <c r="PLS3" s="5"/>
      <c r="PLT3" s="5"/>
      <c r="PLU3" s="5"/>
      <c r="PLV3" s="5"/>
      <c r="PLW3" s="5"/>
      <c r="PLX3" s="5"/>
      <c r="PLY3" s="5"/>
      <c r="PLZ3" s="5"/>
      <c r="PMA3" s="5"/>
      <c r="PMB3" s="5"/>
      <c r="PMC3" s="5"/>
      <c r="PMD3" s="5"/>
      <c r="PME3" s="5"/>
      <c r="PMF3" s="5"/>
      <c r="PMG3" s="5"/>
      <c r="PMH3" s="5"/>
      <c r="PMI3" s="5"/>
      <c r="PMJ3" s="5"/>
      <c r="PMK3" s="5"/>
      <c r="PML3" s="5"/>
      <c r="PMM3" s="5"/>
      <c r="PMN3" s="5"/>
      <c r="PMO3" s="5"/>
      <c r="PMP3" s="5"/>
      <c r="PMQ3" s="5"/>
      <c r="PMR3" s="5"/>
      <c r="PMS3" s="5"/>
      <c r="PMT3" s="5"/>
      <c r="PMU3" s="5"/>
      <c r="PMV3" s="5"/>
      <c r="PMW3" s="5"/>
      <c r="PMX3" s="5"/>
      <c r="PMY3" s="5"/>
      <c r="PMZ3" s="5"/>
      <c r="PNA3" s="5"/>
      <c r="PNB3" s="5"/>
      <c r="PNC3" s="5"/>
      <c r="PND3" s="5"/>
      <c r="PNE3" s="5"/>
      <c r="PNF3" s="5"/>
      <c r="PNG3" s="5"/>
      <c r="PNH3" s="5"/>
      <c r="PNI3" s="5"/>
      <c r="PNJ3" s="5"/>
      <c r="PNK3" s="5"/>
      <c r="PNL3" s="5"/>
      <c r="PNM3" s="5"/>
      <c r="PNN3" s="5"/>
      <c r="PNO3" s="5"/>
      <c r="PNP3" s="5"/>
      <c r="PNQ3" s="5"/>
      <c r="PNR3" s="5"/>
      <c r="PNS3" s="5"/>
      <c r="PNT3" s="5"/>
      <c r="PNU3" s="5"/>
      <c r="PNV3" s="5"/>
      <c r="PNW3" s="5"/>
      <c r="PNX3" s="5"/>
      <c r="PNY3" s="5"/>
      <c r="PNZ3" s="5"/>
      <c r="POA3" s="5"/>
      <c r="POB3" s="5"/>
      <c r="POC3" s="5"/>
      <c r="POD3" s="5"/>
      <c r="POE3" s="5"/>
      <c r="POF3" s="5"/>
      <c r="POG3" s="5"/>
      <c r="POH3" s="5"/>
      <c r="POI3" s="5"/>
      <c r="POJ3" s="5"/>
      <c r="POK3" s="5"/>
      <c r="POL3" s="5"/>
      <c r="POM3" s="5"/>
      <c r="PON3" s="5"/>
      <c r="POO3" s="5"/>
      <c r="POP3" s="5"/>
      <c r="POQ3" s="5"/>
      <c r="POR3" s="5"/>
      <c r="POS3" s="5"/>
      <c r="POT3" s="5"/>
      <c r="POU3" s="5"/>
      <c r="POV3" s="5"/>
      <c r="POW3" s="5"/>
      <c r="POX3" s="5"/>
      <c r="POY3" s="5"/>
      <c r="POZ3" s="5"/>
      <c r="PPA3" s="5"/>
      <c r="PPB3" s="5"/>
      <c r="PPC3" s="5"/>
      <c r="PPD3" s="5"/>
      <c r="PPE3" s="5"/>
      <c r="PPF3" s="5"/>
      <c r="PPG3" s="5"/>
      <c r="PPH3" s="5"/>
      <c r="PPI3" s="5"/>
      <c r="PPJ3" s="5"/>
      <c r="PPK3" s="5"/>
      <c r="PPL3" s="5"/>
      <c r="PPM3" s="5"/>
      <c r="PPN3" s="5"/>
      <c r="PPO3" s="5"/>
      <c r="PPP3" s="5"/>
      <c r="PPQ3" s="5"/>
      <c r="PPR3" s="5"/>
      <c r="PPS3" s="5"/>
      <c r="PPT3" s="5"/>
      <c r="PPU3" s="5"/>
      <c r="PPV3" s="5"/>
      <c r="PPW3" s="5"/>
      <c r="PPX3" s="5"/>
      <c r="PPY3" s="5"/>
      <c r="PPZ3" s="5"/>
      <c r="PQA3" s="5"/>
      <c r="PQB3" s="5"/>
      <c r="PQC3" s="5"/>
      <c r="PQD3" s="5"/>
      <c r="PQE3" s="5"/>
      <c r="PQF3" s="5"/>
      <c r="PQG3" s="5"/>
      <c r="PQH3" s="5"/>
      <c r="PQI3" s="5"/>
      <c r="PQJ3" s="5"/>
      <c r="PQK3" s="5"/>
      <c r="PQL3" s="5"/>
      <c r="PQM3" s="5"/>
      <c r="PQN3" s="5"/>
      <c r="PQO3" s="5"/>
      <c r="PQP3" s="5"/>
      <c r="PQQ3" s="5"/>
      <c r="PQR3" s="5"/>
      <c r="PQS3" s="5"/>
      <c r="PQT3" s="5"/>
      <c r="PQU3" s="5"/>
      <c r="PQV3" s="5"/>
      <c r="PQW3" s="5"/>
      <c r="PQX3" s="5"/>
      <c r="PQY3" s="5"/>
      <c r="PQZ3" s="5"/>
      <c r="PRA3" s="5"/>
      <c r="PRB3" s="5"/>
      <c r="PRC3" s="5"/>
      <c r="PRD3" s="5"/>
      <c r="PRE3" s="5"/>
      <c r="PRF3" s="5"/>
      <c r="PRG3" s="5"/>
      <c r="PRH3" s="5"/>
      <c r="PRI3" s="5"/>
      <c r="PRJ3" s="5"/>
      <c r="PRK3" s="5"/>
      <c r="PRL3" s="5"/>
      <c r="PRM3" s="5"/>
      <c r="PRN3" s="5"/>
      <c r="PRO3" s="5"/>
      <c r="PRP3" s="5"/>
      <c r="PRQ3" s="5"/>
      <c r="PRR3" s="5"/>
      <c r="PRS3" s="5"/>
      <c r="PRT3" s="5"/>
      <c r="PRU3" s="5"/>
      <c r="PRV3" s="5"/>
      <c r="PRW3" s="5"/>
      <c r="PRX3" s="5"/>
      <c r="PRY3" s="5"/>
      <c r="PRZ3" s="5"/>
      <c r="PSA3" s="5"/>
      <c r="PSB3" s="5"/>
      <c r="PSC3" s="5"/>
      <c r="PSD3" s="5"/>
      <c r="PSE3" s="5"/>
      <c r="PSF3" s="5"/>
      <c r="PSG3" s="5"/>
      <c r="PSH3" s="5"/>
      <c r="PSI3" s="5"/>
      <c r="PSJ3" s="5"/>
      <c r="PSK3" s="5"/>
      <c r="PSL3" s="5"/>
      <c r="PSM3" s="5"/>
      <c r="PSN3" s="5"/>
      <c r="PSO3" s="5"/>
      <c r="PSP3" s="5"/>
      <c r="PSQ3" s="5"/>
      <c r="PSR3" s="5"/>
      <c r="PSS3" s="5"/>
      <c r="PST3" s="5"/>
      <c r="PSU3" s="5"/>
      <c r="PSV3" s="5"/>
      <c r="PSW3" s="5"/>
      <c r="PSX3" s="5"/>
      <c r="PSY3" s="5"/>
      <c r="PSZ3" s="5"/>
      <c r="PTA3" s="5"/>
      <c r="PTB3" s="5"/>
      <c r="PTC3" s="5"/>
      <c r="PTD3" s="5"/>
      <c r="PTE3" s="5"/>
      <c r="PTF3" s="5"/>
      <c r="PTG3" s="5"/>
      <c r="PTH3" s="5"/>
      <c r="PTI3" s="5"/>
      <c r="PTJ3" s="5"/>
      <c r="PTK3" s="5"/>
      <c r="PTL3" s="5"/>
      <c r="PTM3" s="5"/>
      <c r="PTN3" s="5"/>
      <c r="PTO3" s="5"/>
      <c r="PTP3" s="5"/>
      <c r="PTQ3" s="5"/>
      <c r="PTR3" s="5"/>
      <c r="PTS3" s="5"/>
      <c r="PTT3" s="5"/>
      <c r="PTU3" s="5"/>
      <c r="PTV3" s="5"/>
      <c r="PTW3" s="5"/>
      <c r="PTX3" s="5"/>
      <c r="PTY3" s="5"/>
      <c r="PTZ3" s="5"/>
      <c r="PUA3" s="5"/>
      <c r="PUB3" s="5"/>
      <c r="PUC3" s="5"/>
      <c r="PUD3" s="5"/>
      <c r="PUE3" s="5"/>
      <c r="PUF3" s="5"/>
      <c r="PUG3" s="5"/>
      <c r="PUH3" s="5"/>
      <c r="PUI3" s="5"/>
      <c r="PUJ3" s="5"/>
      <c r="PUK3" s="5"/>
      <c r="PUL3" s="5"/>
      <c r="PUM3" s="5"/>
      <c r="PUN3" s="5"/>
      <c r="PUO3" s="5"/>
      <c r="PUP3" s="5"/>
      <c r="PUQ3" s="5"/>
      <c r="PUR3" s="5"/>
      <c r="PUS3" s="5"/>
      <c r="PUT3" s="5"/>
      <c r="PUU3" s="5"/>
      <c r="PUV3" s="5"/>
      <c r="PUW3" s="5"/>
      <c r="PUX3" s="5"/>
      <c r="PUY3" s="5"/>
      <c r="PUZ3" s="5"/>
      <c r="PVA3" s="5"/>
      <c r="PVB3" s="5"/>
      <c r="PVC3" s="5"/>
      <c r="PVD3" s="5"/>
      <c r="PVE3" s="5"/>
      <c r="PVF3" s="5"/>
      <c r="PVG3" s="5"/>
      <c r="PVH3" s="5"/>
      <c r="PVI3" s="5"/>
      <c r="PVJ3" s="5"/>
      <c r="PVK3" s="5"/>
      <c r="PVL3" s="5"/>
      <c r="PVM3" s="5"/>
      <c r="PVN3" s="5"/>
      <c r="PVO3" s="5"/>
      <c r="PVP3" s="5"/>
      <c r="PVQ3" s="5"/>
      <c r="PVR3" s="5"/>
      <c r="PVS3" s="5"/>
      <c r="PVT3" s="5"/>
      <c r="PVU3" s="5"/>
      <c r="PVV3" s="5"/>
      <c r="PVW3" s="5"/>
      <c r="PVX3" s="5"/>
      <c r="PVY3" s="5"/>
      <c r="PVZ3" s="5"/>
      <c r="PWA3" s="5"/>
      <c r="PWB3" s="5"/>
      <c r="PWC3" s="5"/>
      <c r="PWD3" s="5"/>
      <c r="PWE3" s="5"/>
      <c r="PWF3" s="5"/>
      <c r="PWG3" s="5"/>
      <c r="PWH3" s="5"/>
      <c r="PWI3" s="5"/>
      <c r="PWJ3" s="5"/>
      <c r="PWK3" s="5"/>
      <c r="PWL3" s="5"/>
      <c r="PWM3" s="5"/>
      <c r="PWN3" s="5"/>
      <c r="PWO3" s="5"/>
      <c r="PWP3" s="5"/>
      <c r="PWQ3" s="5"/>
      <c r="PWR3" s="5"/>
      <c r="PWS3" s="5"/>
      <c r="PWT3" s="5"/>
      <c r="PWU3" s="5"/>
      <c r="PWV3" s="5"/>
      <c r="PWW3" s="5"/>
      <c r="PWX3" s="5"/>
      <c r="PWY3" s="5"/>
      <c r="PWZ3" s="5"/>
      <c r="PXA3" s="5"/>
      <c r="PXB3" s="5"/>
      <c r="PXC3" s="5"/>
      <c r="PXD3" s="5"/>
      <c r="PXE3" s="5"/>
      <c r="PXF3" s="5"/>
      <c r="PXG3" s="5"/>
      <c r="PXH3" s="5"/>
      <c r="PXI3" s="5"/>
      <c r="PXJ3" s="5"/>
      <c r="PXK3" s="5"/>
      <c r="PXL3" s="5"/>
      <c r="PXM3" s="5"/>
      <c r="PXN3" s="5"/>
      <c r="PXO3" s="5"/>
      <c r="PXP3" s="5"/>
      <c r="PXQ3" s="5"/>
      <c r="PXR3" s="5"/>
      <c r="PXS3" s="5"/>
      <c r="PXT3" s="5"/>
      <c r="PXU3" s="5"/>
      <c r="PXV3" s="5"/>
      <c r="PXW3" s="5"/>
      <c r="PXX3" s="5"/>
      <c r="PXY3" s="5"/>
      <c r="PXZ3" s="5"/>
      <c r="PYA3" s="5"/>
      <c r="PYB3" s="5"/>
      <c r="PYC3" s="5"/>
      <c r="PYD3" s="5"/>
      <c r="PYE3" s="5"/>
      <c r="PYF3" s="5"/>
      <c r="PYG3" s="5"/>
      <c r="PYH3" s="5"/>
      <c r="PYI3" s="5"/>
      <c r="PYJ3" s="5"/>
      <c r="PYK3" s="5"/>
      <c r="PYL3" s="5"/>
      <c r="PYM3" s="5"/>
      <c r="PYN3" s="5"/>
      <c r="PYO3" s="5"/>
      <c r="PYP3" s="5"/>
      <c r="PYQ3" s="5"/>
      <c r="PYR3" s="5"/>
      <c r="PYS3" s="5"/>
      <c r="PYT3" s="5"/>
      <c r="PYU3" s="5"/>
      <c r="PYV3" s="5"/>
      <c r="PYW3" s="5"/>
      <c r="PYX3" s="5"/>
      <c r="PYY3" s="5"/>
      <c r="PYZ3" s="5"/>
      <c r="PZA3" s="5"/>
      <c r="PZB3" s="5"/>
      <c r="PZC3" s="5"/>
      <c r="PZD3" s="5"/>
      <c r="PZE3" s="5"/>
      <c r="PZF3" s="5"/>
      <c r="PZG3" s="5"/>
      <c r="PZH3" s="5"/>
      <c r="PZI3" s="5"/>
      <c r="PZJ3" s="5"/>
      <c r="PZK3" s="5"/>
      <c r="PZL3" s="5"/>
      <c r="PZM3" s="5"/>
      <c r="PZN3" s="5"/>
      <c r="PZO3" s="5"/>
      <c r="PZP3" s="5"/>
      <c r="PZQ3" s="5"/>
      <c r="PZR3" s="5"/>
      <c r="PZS3" s="5"/>
      <c r="PZT3" s="5"/>
      <c r="PZU3" s="5"/>
      <c r="PZV3" s="5"/>
      <c r="PZW3" s="5"/>
      <c r="PZX3" s="5"/>
      <c r="PZY3" s="5"/>
      <c r="PZZ3" s="5"/>
      <c r="QAA3" s="5"/>
      <c r="QAB3" s="5"/>
      <c r="QAC3" s="5"/>
      <c r="QAD3" s="5"/>
      <c r="QAE3" s="5"/>
      <c r="QAF3" s="5"/>
      <c r="QAG3" s="5"/>
      <c r="QAH3" s="5"/>
      <c r="QAI3" s="5"/>
      <c r="QAJ3" s="5"/>
      <c r="QAK3" s="5"/>
      <c r="QAL3" s="5"/>
      <c r="QAM3" s="5"/>
      <c r="QAN3" s="5"/>
      <c r="QAO3" s="5"/>
      <c r="QAP3" s="5"/>
      <c r="QAQ3" s="5"/>
      <c r="QAR3" s="5"/>
      <c r="QAS3" s="5"/>
      <c r="QAT3" s="5"/>
      <c r="QAU3" s="5"/>
      <c r="QAV3" s="5"/>
      <c r="QAW3" s="5"/>
      <c r="QAX3" s="5"/>
      <c r="QAY3" s="5"/>
      <c r="QAZ3" s="5"/>
      <c r="QBA3" s="5"/>
      <c r="QBB3" s="5"/>
      <c r="QBC3" s="5"/>
      <c r="QBD3" s="5"/>
      <c r="QBE3" s="5"/>
      <c r="QBF3" s="5"/>
      <c r="QBG3" s="5"/>
      <c r="QBH3" s="5"/>
      <c r="QBI3" s="5"/>
      <c r="QBJ3" s="5"/>
      <c r="QBK3" s="5"/>
      <c r="QBL3" s="5"/>
      <c r="QBM3" s="5"/>
      <c r="QBN3" s="5"/>
      <c r="QBO3" s="5"/>
      <c r="QBP3" s="5"/>
      <c r="QBQ3" s="5"/>
      <c r="QBR3" s="5"/>
      <c r="QBS3" s="5"/>
      <c r="QBT3" s="5"/>
      <c r="QBU3" s="5"/>
      <c r="QBV3" s="5"/>
      <c r="QBW3" s="5"/>
      <c r="QBX3" s="5"/>
      <c r="QBY3" s="5"/>
      <c r="QBZ3" s="5"/>
      <c r="QCA3" s="5"/>
      <c r="QCB3" s="5"/>
      <c r="QCC3" s="5"/>
      <c r="QCD3" s="5"/>
      <c r="QCE3" s="5"/>
      <c r="QCF3" s="5"/>
      <c r="QCG3" s="5"/>
      <c r="QCH3" s="5"/>
      <c r="QCI3" s="5"/>
      <c r="QCJ3" s="5"/>
      <c r="QCK3" s="5"/>
      <c r="QCL3" s="5"/>
      <c r="QCM3" s="5"/>
      <c r="QCN3" s="5"/>
      <c r="QCO3" s="5"/>
      <c r="QCP3" s="5"/>
      <c r="QCQ3" s="5"/>
      <c r="QCR3" s="5"/>
      <c r="QCS3" s="5"/>
      <c r="QCT3" s="5"/>
      <c r="QCU3" s="5"/>
      <c r="QCV3" s="5"/>
      <c r="QCW3" s="5"/>
      <c r="QCX3" s="5"/>
      <c r="QCY3" s="5"/>
      <c r="QCZ3" s="5"/>
      <c r="QDA3" s="5"/>
      <c r="QDB3" s="5"/>
      <c r="QDC3" s="5"/>
      <c r="QDD3" s="5"/>
      <c r="QDE3" s="5"/>
      <c r="QDF3" s="5"/>
      <c r="QDG3" s="5"/>
      <c r="QDH3" s="5"/>
      <c r="QDI3" s="5"/>
      <c r="QDJ3" s="5"/>
      <c r="QDK3" s="5"/>
      <c r="QDL3" s="5"/>
      <c r="QDM3" s="5"/>
      <c r="QDN3" s="5"/>
      <c r="QDO3" s="5"/>
      <c r="QDP3" s="5"/>
      <c r="QDQ3" s="5"/>
      <c r="QDR3" s="5"/>
      <c r="QDS3" s="5"/>
      <c r="QDT3" s="5"/>
      <c r="QDU3" s="5"/>
      <c r="QDV3" s="5"/>
      <c r="QDW3" s="5"/>
      <c r="QDX3" s="5"/>
      <c r="QDY3" s="5"/>
      <c r="QDZ3" s="5"/>
      <c r="QEA3" s="5"/>
      <c r="QEB3" s="5"/>
      <c r="QEC3" s="5"/>
      <c r="QED3" s="5"/>
      <c r="QEE3" s="5"/>
      <c r="QEF3" s="5"/>
      <c r="QEG3" s="5"/>
      <c r="QEH3" s="5"/>
      <c r="QEI3" s="5"/>
      <c r="QEJ3" s="5"/>
      <c r="QEK3" s="5"/>
      <c r="QEL3" s="5"/>
      <c r="QEM3" s="5"/>
      <c r="QEN3" s="5"/>
      <c r="QEO3" s="5"/>
      <c r="QEP3" s="5"/>
      <c r="QEQ3" s="5"/>
      <c r="QER3" s="5"/>
      <c r="QES3" s="5"/>
      <c r="QET3" s="5"/>
      <c r="QEU3" s="5"/>
      <c r="QEV3" s="5"/>
      <c r="QEW3" s="5"/>
      <c r="QEX3" s="5"/>
      <c r="QEY3" s="5"/>
      <c r="QEZ3" s="5"/>
      <c r="QFA3" s="5"/>
      <c r="QFB3" s="5"/>
      <c r="QFC3" s="5"/>
      <c r="QFD3" s="5"/>
      <c r="QFE3" s="5"/>
      <c r="QFF3" s="5"/>
      <c r="QFG3" s="5"/>
      <c r="QFH3" s="5"/>
      <c r="QFI3" s="5"/>
      <c r="QFJ3" s="5"/>
      <c r="QFK3" s="5"/>
      <c r="QFL3" s="5"/>
      <c r="QFM3" s="5"/>
      <c r="QFN3" s="5"/>
      <c r="QFO3" s="5"/>
      <c r="QFP3" s="5"/>
      <c r="QFQ3" s="5"/>
      <c r="QFR3" s="5"/>
      <c r="QFS3" s="5"/>
      <c r="QFT3" s="5"/>
      <c r="QFU3" s="5"/>
      <c r="QFV3" s="5"/>
      <c r="QFW3" s="5"/>
      <c r="QFX3" s="5"/>
      <c r="QFY3" s="5"/>
      <c r="QFZ3" s="5"/>
      <c r="QGA3" s="5"/>
      <c r="QGB3" s="5"/>
      <c r="QGC3" s="5"/>
      <c r="QGD3" s="5"/>
      <c r="QGE3" s="5"/>
      <c r="QGF3" s="5"/>
      <c r="QGG3" s="5"/>
      <c r="QGH3" s="5"/>
      <c r="QGI3" s="5"/>
      <c r="QGJ3" s="5"/>
      <c r="QGK3" s="5"/>
      <c r="QGL3" s="5"/>
      <c r="QGM3" s="5"/>
      <c r="QGN3" s="5"/>
      <c r="QGO3" s="5"/>
      <c r="QGP3" s="5"/>
      <c r="QGQ3" s="5"/>
      <c r="QGR3" s="5"/>
      <c r="QGS3" s="5"/>
      <c r="QGT3" s="5"/>
      <c r="QGU3" s="5"/>
      <c r="QGV3" s="5"/>
      <c r="QGW3" s="5"/>
      <c r="QGX3" s="5"/>
      <c r="QGY3" s="5"/>
      <c r="QGZ3" s="5"/>
      <c r="QHA3" s="5"/>
      <c r="QHB3" s="5"/>
      <c r="QHC3" s="5"/>
      <c r="QHD3" s="5"/>
      <c r="QHE3" s="5"/>
      <c r="QHF3" s="5"/>
      <c r="QHG3" s="5"/>
      <c r="QHH3" s="5"/>
      <c r="QHI3" s="5"/>
      <c r="QHJ3" s="5"/>
      <c r="QHK3" s="5"/>
      <c r="QHL3" s="5"/>
      <c r="QHM3" s="5"/>
      <c r="QHN3" s="5"/>
      <c r="QHO3" s="5"/>
      <c r="QHP3" s="5"/>
      <c r="QHQ3" s="5"/>
      <c r="QHR3" s="5"/>
      <c r="QHS3" s="5"/>
      <c r="QHT3" s="5"/>
      <c r="QHU3" s="5"/>
      <c r="QHV3" s="5"/>
      <c r="QHW3" s="5"/>
      <c r="QHX3" s="5"/>
      <c r="QHY3" s="5"/>
      <c r="QHZ3" s="5"/>
      <c r="QIA3" s="5"/>
      <c r="QIB3" s="5"/>
      <c r="QIC3" s="5"/>
      <c r="QID3" s="5"/>
      <c r="QIE3" s="5"/>
      <c r="QIF3" s="5"/>
      <c r="QIG3" s="5"/>
      <c r="QIH3" s="5"/>
      <c r="QII3" s="5"/>
      <c r="QIJ3" s="5"/>
      <c r="QIK3" s="5"/>
      <c r="QIL3" s="5"/>
      <c r="QIM3" s="5"/>
      <c r="QIN3" s="5"/>
      <c r="QIO3" s="5"/>
      <c r="QIP3" s="5"/>
      <c r="QIQ3" s="5"/>
      <c r="QIR3" s="5"/>
      <c r="QIS3" s="5"/>
      <c r="QIT3" s="5"/>
      <c r="QIU3" s="5"/>
      <c r="QIV3" s="5"/>
      <c r="QIW3" s="5"/>
      <c r="QIX3" s="5"/>
      <c r="QIY3" s="5"/>
      <c r="QIZ3" s="5"/>
      <c r="QJA3" s="5"/>
      <c r="QJB3" s="5"/>
      <c r="QJC3" s="5"/>
      <c r="QJD3" s="5"/>
      <c r="QJE3" s="5"/>
      <c r="QJF3" s="5"/>
      <c r="QJG3" s="5"/>
      <c r="QJH3" s="5"/>
      <c r="QJI3" s="5"/>
      <c r="QJJ3" s="5"/>
      <c r="QJK3" s="5"/>
      <c r="QJL3" s="5"/>
      <c r="QJM3" s="5"/>
      <c r="QJN3" s="5"/>
      <c r="QJO3" s="5"/>
      <c r="QJP3" s="5"/>
      <c r="QJQ3" s="5"/>
      <c r="QJR3" s="5"/>
      <c r="QJS3" s="5"/>
      <c r="QJT3" s="5"/>
      <c r="QJU3" s="5"/>
      <c r="QJV3" s="5"/>
      <c r="QJW3" s="5"/>
      <c r="QJX3" s="5"/>
      <c r="QJY3" s="5"/>
      <c r="QJZ3" s="5"/>
      <c r="QKA3" s="5"/>
      <c r="QKB3" s="5"/>
      <c r="QKC3" s="5"/>
      <c r="QKD3" s="5"/>
      <c r="QKE3" s="5"/>
      <c r="QKF3" s="5"/>
      <c r="QKG3" s="5"/>
      <c r="QKH3" s="5"/>
      <c r="QKI3" s="5"/>
      <c r="QKJ3" s="5"/>
      <c r="QKK3" s="5"/>
      <c r="QKL3" s="5"/>
      <c r="QKM3" s="5"/>
      <c r="QKN3" s="5"/>
      <c r="QKO3" s="5"/>
      <c r="QKP3" s="5"/>
      <c r="QKQ3" s="5"/>
      <c r="QKR3" s="5"/>
      <c r="QKS3" s="5"/>
      <c r="QKT3" s="5"/>
      <c r="QKU3" s="5"/>
      <c r="QKV3" s="5"/>
      <c r="QKW3" s="5"/>
      <c r="QKX3" s="5"/>
      <c r="QKY3" s="5"/>
      <c r="QKZ3" s="5"/>
      <c r="QLA3" s="5"/>
      <c r="QLB3" s="5"/>
      <c r="QLC3" s="5"/>
      <c r="QLD3" s="5"/>
      <c r="QLE3" s="5"/>
      <c r="QLF3" s="5"/>
      <c r="QLG3" s="5"/>
      <c r="QLH3" s="5"/>
      <c r="QLI3" s="5"/>
      <c r="QLJ3" s="5"/>
      <c r="QLK3" s="5"/>
      <c r="QLL3" s="5"/>
      <c r="QLM3" s="5"/>
      <c r="QLN3" s="5"/>
      <c r="QLO3" s="5"/>
      <c r="QLP3" s="5"/>
      <c r="QLQ3" s="5"/>
      <c r="QLR3" s="5"/>
      <c r="QLS3" s="5"/>
      <c r="QLT3" s="5"/>
      <c r="QLU3" s="5"/>
      <c r="QLV3" s="5"/>
      <c r="QLW3" s="5"/>
      <c r="QLX3" s="5"/>
      <c r="QLY3" s="5"/>
      <c r="QLZ3" s="5"/>
      <c r="QMA3" s="5"/>
      <c r="QMB3" s="5"/>
      <c r="QMC3" s="5"/>
      <c r="QMD3" s="5"/>
      <c r="QME3" s="5"/>
      <c r="QMF3" s="5"/>
      <c r="QMG3" s="5"/>
      <c r="QMH3" s="5"/>
      <c r="QMI3" s="5"/>
      <c r="QMJ3" s="5"/>
      <c r="QMK3" s="5"/>
      <c r="QML3" s="5"/>
      <c r="QMM3" s="5"/>
      <c r="QMN3" s="5"/>
      <c r="QMO3" s="5"/>
      <c r="QMP3" s="5"/>
      <c r="QMQ3" s="5"/>
      <c r="QMR3" s="5"/>
      <c r="QMS3" s="5"/>
      <c r="QMT3" s="5"/>
      <c r="QMU3" s="5"/>
      <c r="QMV3" s="5"/>
      <c r="QMW3" s="5"/>
      <c r="QMX3" s="5"/>
      <c r="QMY3" s="5"/>
      <c r="QMZ3" s="5"/>
      <c r="QNA3" s="5"/>
      <c r="QNB3" s="5"/>
      <c r="QNC3" s="5"/>
      <c r="QND3" s="5"/>
      <c r="QNE3" s="5"/>
      <c r="QNF3" s="5"/>
      <c r="QNG3" s="5"/>
      <c r="QNH3" s="5"/>
      <c r="QNI3" s="5"/>
      <c r="QNJ3" s="5"/>
      <c r="QNK3" s="5"/>
      <c r="QNL3" s="5"/>
      <c r="QNM3" s="5"/>
      <c r="QNN3" s="5"/>
      <c r="QNO3" s="5"/>
      <c r="QNP3" s="5"/>
      <c r="QNQ3" s="5"/>
      <c r="QNR3" s="5"/>
      <c r="QNS3" s="5"/>
      <c r="QNT3" s="5"/>
      <c r="QNU3" s="5"/>
      <c r="QNV3" s="5"/>
      <c r="QNW3" s="5"/>
      <c r="QNX3" s="5"/>
      <c r="QNY3" s="5"/>
      <c r="QNZ3" s="5"/>
      <c r="QOA3" s="5"/>
      <c r="QOB3" s="5"/>
      <c r="QOC3" s="5"/>
      <c r="QOD3" s="5"/>
      <c r="QOE3" s="5"/>
      <c r="QOF3" s="5"/>
      <c r="QOG3" s="5"/>
      <c r="QOH3" s="5"/>
      <c r="QOI3" s="5"/>
      <c r="QOJ3" s="5"/>
      <c r="QOK3" s="5"/>
      <c r="QOL3" s="5"/>
      <c r="QOM3" s="5"/>
      <c r="QON3" s="5"/>
      <c r="QOO3" s="5"/>
      <c r="QOP3" s="5"/>
      <c r="QOQ3" s="5"/>
      <c r="QOR3" s="5"/>
      <c r="QOS3" s="5"/>
      <c r="QOT3" s="5"/>
      <c r="QOU3" s="5"/>
      <c r="QOV3" s="5"/>
      <c r="QOW3" s="5"/>
      <c r="QOX3" s="5"/>
      <c r="QOY3" s="5"/>
      <c r="QOZ3" s="5"/>
      <c r="QPA3" s="5"/>
      <c r="QPB3" s="5"/>
      <c r="QPC3" s="5"/>
      <c r="QPD3" s="5"/>
      <c r="QPE3" s="5"/>
      <c r="QPF3" s="5"/>
      <c r="QPG3" s="5"/>
      <c r="QPH3" s="5"/>
      <c r="QPI3" s="5"/>
      <c r="QPJ3" s="5"/>
      <c r="QPK3" s="5"/>
      <c r="QPL3" s="5"/>
      <c r="QPM3" s="5"/>
      <c r="QPN3" s="5"/>
      <c r="QPO3" s="5"/>
      <c r="QPP3" s="5"/>
      <c r="QPQ3" s="5"/>
      <c r="QPR3" s="5"/>
      <c r="QPS3" s="5"/>
      <c r="QPT3" s="5"/>
      <c r="QPU3" s="5"/>
      <c r="QPV3" s="5"/>
      <c r="QPW3" s="5"/>
      <c r="QPX3" s="5"/>
      <c r="QPY3" s="5"/>
      <c r="QPZ3" s="5"/>
      <c r="QQA3" s="5"/>
      <c r="QQB3" s="5"/>
      <c r="QQC3" s="5"/>
      <c r="QQD3" s="5"/>
      <c r="QQE3" s="5"/>
      <c r="QQF3" s="5"/>
      <c r="QQG3" s="5"/>
      <c r="QQH3" s="5"/>
      <c r="QQI3" s="5"/>
      <c r="QQJ3" s="5"/>
      <c r="QQK3" s="5"/>
      <c r="QQL3" s="5"/>
      <c r="QQM3" s="5"/>
      <c r="QQN3" s="5"/>
      <c r="QQO3" s="5"/>
      <c r="QQP3" s="5"/>
      <c r="QQQ3" s="5"/>
      <c r="QQR3" s="5"/>
      <c r="QQS3" s="5"/>
      <c r="QQT3" s="5"/>
      <c r="QQU3" s="5"/>
      <c r="QQV3" s="5"/>
      <c r="QQW3" s="5"/>
      <c r="QQX3" s="5"/>
      <c r="QQY3" s="5"/>
      <c r="QQZ3" s="5"/>
      <c r="QRA3" s="5"/>
      <c r="QRB3" s="5"/>
      <c r="QRC3" s="5"/>
      <c r="QRD3" s="5"/>
      <c r="QRE3" s="5"/>
      <c r="QRF3" s="5"/>
      <c r="QRG3" s="5"/>
      <c r="QRH3" s="5"/>
      <c r="QRI3" s="5"/>
      <c r="QRJ3" s="5"/>
      <c r="QRK3" s="5"/>
      <c r="QRL3" s="5"/>
      <c r="QRM3" s="5"/>
      <c r="QRN3" s="5"/>
      <c r="QRO3" s="5"/>
      <c r="QRP3" s="5"/>
      <c r="QRQ3" s="5"/>
      <c r="QRR3" s="5"/>
      <c r="QRS3" s="5"/>
      <c r="QRT3" s="5"/>
      <c r="QRU3" s="5"/>
      <c r="QRV3" s="5"/>
      <c r="QRW3" s="5"/>
      <c r="QRX3" s="5"/>
      <c r="QRY3" s="5"/>
      <c r="QRZ3" s="5"/>
      <c r="QSA3" s="5"/>
      <c r="QSB3" s="5"/>
      <c r="QSC3" s="5"/>
      <c r="QSD3" s="5"/>
      <c r="QSE3" s="5"/>
      <c r="QSF3" s="5"/>
      <c r="QSG3" s="5"/>
      <c r="QSH3" s="5"/>
      <c r="QSI3" s="5"/>
      <c r="QSJ3" s="5"/>
      <c r="QSK3" s="5"/>
      <c r="QSL3" s="5"/>
      <c r="QSM3" s="5"/>
      <c r="QSN3" s="5"/>
      <c r="QSO3" s="5"/>
      <c r="QSP3" s="5"/>
      <c r="QSQ3" s="5"/>
      <c r="QSR3" s="5"/>
      <c r="QSS3" s="5"/>
      <c r="QST3" s="5"/>
      <c r="QSU3" s="5"/>
      <c r="QSV3" s="5"/>
      <c r="QSW3" s="5"/>
      <c r="QSX3" s="5"/>
      <c r="QSY3" s="5"/>
      <c r="QSZ3" s="5"/>
      <c r="QTA3" s="5"/>
      <c r="QTB3" s="5"/>
      <c r="QTC3" s="5"/>
      <c r="QTD3" s="5"/>
      <c r="QTE3" s="5"/>
      <c r="QTF3" s="5"/>
      <c r="QTG3" s="5"/>
      <c r="QTH3" s="5"/>
      <c r="QTI3" s="5"/>
      <c r="QTJ3" s="5"/>
      <c r="QTK3" s="5"/>
      <c r="QTL3" s="5"/>
      <c r="QTM3" s="5"/>
      <c r="QTN3" s="5"/>
      <c r="QTO3" s="5"/>
      <c r="QTP3" s="5"/>
      <c r="QTQ3" s="5"/>
      <c r="QTR3" s="5"/>
      <c r="QTS3" s="5"/>
      <c r="QTT3" s="5"/>
      <c r="QTU3" s="5"/>
      <c r="QTV3" s="5"/>
      <c r="QTW3" s="5"/>
      <c r="QTX3" s="5"/>
      <c r="QTY3" s="5"/>
      <c r="QTZ3" s="5"/>
      <c r="QUA3" s="5"/>
      <c r="QUB3" s="5"/>
      <c r="QUC3" s="5"/>
      <c r="QUD3" s="5"/>
      <c r="QUE3" s="5"/>
      <c r="QUF3" s="5"/>
      <c r="QUG3" s="5"/>
      <c r="QUH3" s="5"/>
      <c r="QUI3" s="5"/>
      <c r="QUJ3" s="5"/>
      <c r="QUK3" s="5"/>
      <c r="QUL3" s="5"/>
      <c r="QUM3" s="5"/>
      <c r="QUN3" s="5"/>
      <c r="QUO3" s="5"/>
      <c r="QUP3" s="5"/>
      <c r="QUQ3" s="5"/>
      <c r="QUR3" s="5"/>
      <c r="QUS3" s="5"/>
      <c r="QUT3" s="5"/>
      <c r="QUU3" s="5"/>
      <c r="QUV3" s="5"/>
      <c r="QUW3" s="5"/>
      <c r="QUX3" s="5"/>
      <c r="QUY3" s="5"/>
      <c r="QUZ3" s="5"/>
      <c r="QVA3" s="5"/>
      <c r="QVB3" s="5"/>
      <c r="QVC3" s="5"/>
      <c r="QVD3" s="5"/>
      <c r="QVE3" s="5"/>
      <c r="QVF3" s="5"/>
      <c r="QVG3" s="5"/>
      <c r="QVH3" s="5"/>
      <c r="QVI3" s="5"/>
      <c r="QVJ3" s="5"/>
      <c r="QVK3" s="5"/>
      <c r="QVL3" s="5"/>
      <c r="QVM3" s="5"/>
      <c r="QVN3" s="5"/>
      <c r="QVO3" s="5"/>
      <c r="QVP3" s="5"/>
      <c r="QVQ3" s="5"/>
      <c r="QVR3" s="5"/>
      <c r="QVS3" s="5"/>
      <c r="QVT3" s="5"/>
      <c r="QVU3" s="5"/>
      <c r="QVV3" s="5"/>
      <c r="QVW3" s="5"/>
      <c r="QVX3" s="5"/>
      <c r="QVY3" s="5"/>
      <c r="QVZ3" s="5"/>
      <c r="QWA3" s="5"/>
      <c r="QWB3" s="5"/>
      <c r="QWC3" s="5"/>
      <c r="QWD3" s="5"/>
      <c r="QWE3" s="5"/>
      <c r="QWF3" s="5"/>
      <c r="QWG3" s="5"/>
      <c r="QWH3" s="5"/>
      <c r="QWI3" s="5"/>
      <c r="QWJ3" s="5"/>
      <c r="QWK3" s="5"/>
      <c r="QWL3" s="5"/>
      <c r="QWM3" s="5"/>
      <c r="QWN3" s="5"/>
      <c r="QWO3" s="5"/>
      <c r="QWP3" s="5"/>
      <c r="QWQ3" s="5"/>
      <c r="QWR3" s="5"/>
      <c r="QWS3" s="5"/>
      <c r="QWT3" s="5"/>
      <c r="QWU3" s="5"/>
      <c r="QWV3" s="5"/>
      <c r="QWW3" s="5"/>
      <c r="QWX3" s="5"/>
      <c r="QWY3" s="5"/>
      <c r="QWZ3" s="5"/>
      <c r="QXA3" s="5"/>
      <c r="QXB3" s="5"/>
      <c r="QXC3" s="5"/>
      <c r="QXD3" s="5"/>
      <c r="QXE3" s="5"/>
      <c r="QXF3" s="5"/>
      <c r="QXG3" s="5"/>
      <c r="QXH3" s="5"/>
      <c r="QXI3" s="5"/>
      <c r="QXJ3" s="5"/>
      <c r="QXK3" s="5"/>
      <c r="QXL3" s="5"/>
      <c r="QXM3" s="5"/>
      <c r="QXN3" s="5"/>
      <c r="QXO3" s="5"/>
      <c r="QXP3" s="5"/>
      <c r="QXQ3" s="5"/>
      <c r="QXR3" s="5"/>
      <c r="QXS3" s="5"/>
      <c r="QXT3" s="5"/>
      <c r="QXU3" s="5"/>
      <c r="QXV3" s="5"/>
      <c r="QXW3" s="5"/>
      <c r="QXX3" s="5"/>
      <c r="QXY3" s="5"/>
      <c r="QXZ3" s="5"/>
      <c r="QYA3" s="5"/>
      <c r="QYB3" s="5"/>
      <c r="QYC3" s="5"/>
      <c r="QYD3" s="5"/>
      <c r="QYE3" s="5"/>
      <c r="QYF3" s="5"/>
      <c r="QYG3" s="5"/>
      <c r="QYH3" s="5"/>
      <c r="QYI3" s="5"/>
      <c r="QYJ3" s="5"/>
      <c r="QYK3" s="5"/>
      <c r="QYL3" s="5"/>
      <c r="QYM3" s="5"/>
      <c r="QYN3" s="5"/>
      <c r="QYO3" s="5"/>
      <c r="QYP3" s="5"/>
      <c r="QYQ3" s="5"/>
      <c r="QYR3" s="5"/>
      <c r="QYS3" s="5"/>
      <c r="QYT3" s="5"/>
      <c r="QYU3" s="5"/>
      <c r="QYV3" s="5"/>
      <c r="QYW3" s="5"/>
      <c r="QYX3" s="5"/>
      <c r="QYY3" s="5"/>
      <c r="QYZ3" s="5"/>
      <c r="QZA3" s="5"/>
      <c r="QZB3" s="5"/>
      <c r="QZC3" s="5"/>
      <c r="QZD3" s="5"/>
      <c r="QZE3" s="5"/>
      <c r="QZF3" s="5"/>
      <c r="QZG3" s="5"/>
      <c r="QZH3" s="5"/>
      <c r="QZI3" s="5"/>
      <c r="QZJ3" s="5"/>
      <c r="QZK3" s="5"/>
      <c r="QZL3" s="5"/>
      <c r="QZM3" s="5"/>
      <c r="QZN3" s="5"/>
      <c r="QZO3" s="5"/>
      <c r="QZP3" s="5"/>
      <c r="QZQ3" s="5"/>
      <c r="QZR3" s="5"/>
      <c r="QZS3" s="5"/>
      <c r="QZT3" s="5"/>
      <c r="QZU3" s="5"/>
      <c r="QZV3" s="5"/>
      <c r="QZW3" s="5"/>
      <c r="QZX3" s="5"/>
      <c r="QZY3" s="5"/>
      <c r="QZZ3" s="5"/>
      <c r="RAA3" s="5"/>
      <c r="RAB3" s="5"/>
      <c r="RAC3" s="5"/>
      <c r="RAD3" s="5"/>
      <c r="RAE3" s="5"/>
      <c r="RAF3" s="5"/>
      <c r="RAG3" s="5"/>
      <c r="RAH3" s="5"/>
      <c r="RAI3" s="5"/>
      <c r="RAJ3" s="5"/>
      <c r="RAK3" s="5"/>
      <c r="RAL3" s="5"/>
      <c r="RAM3" s="5"/>
      <c r="RAN3" s="5"/>
      <c r="RAO3" s="5"/>
      <c r="RAP3" s="5"/>
      <c r="RAQ3" s="5"/>
      <c r="RAR3" s="5"/>
      <c r="RAS3" s="5"/>
      <c r="RAT3" s="5"/>
      <c r="RAU3" s="5"/>
      <c r="RAV3" s="5"/>
      <c r="RAW3" s="5"/>
      <c r="RAX3" s="5"/>
      <c r="RAY3" s="5"/>
      <c r="RAZ3" s="5"/>
      <c r="RBA3" s="5"/>
      <c r="RBB3" s="5"/>
      <c r="RBC3" s="5"/>
      <c r="RBD3" s="5"/>
      <c r="RBE3" s="5"/>
      <c r="RBF3" s="5"/>
      <c r="RBG3" s="5"/>
      <c r="RBH3" s="5"/>
      <c r="RBI3" s="5"/>
      <c r="RBJ3" s="5"/>
      <c r="RBK3" s="5"/>
      <c r="RBL3" s="5"/>
      <c r="RBM3" s="5"/>
      <c r="RBN3" s="5"/>
      <c r="RBO3" s="5"/>
      <c r="RBP3" s="5"/>
      <c r="RBQ3" s="5"/>
      <c r="RBR3" s="5"/>
      <c r="RBS3" s="5"/>
      <c r="RBT3" s="5"/>
      <c r="RBU3" s="5"/>
      <c r="RBV3" s="5"/>
      <c r="RBW3" s="5"/>
      <c r="RBX3" s="5"/>
      <c r="RBY3" s="5"/>
      <c r="RBZ3" s="5"/>
      <c r="RCA3" s="5"/>
      <c r="RCB3" s="5"/>
      <c r="RCC3" s="5"/>
      <c r="RCD3" s="5"/>
      <c r="RCE3" s="5"/>
      <c r="RCF3" s="5"/>
      <c r="RCG3" s="5"/>
      <c r="RCH3" s="5"/>
      <c r="RCI3" s="5"/>
      <c r="RCJ3" s="5"/>
      <c r="RCK3" s="5"/>
      <c r="RCL3" s="5"/>
      <c r="RCM3" s="5"/>
      <c r="RCN3" s="5"/>
      <c r="RCO3" s="5"/>
      <c r="RCP3" s="5"/>
      <c r="RCQ3" s="5"/>
      <c r="RCR3" s="5"/>
      <c r="RCS3" s="5"/>
      <c r="RCT3" s="5"/>
      <c r="RCU3" s="5"/>
      <c r="RCV3" s="5"/>
      <c r="RCW3" s="5"/>
      <c r="RCX3" s="5"/>
      <c r="RCY3" s="5"/>
      <c r="RCZ3" s="5"/>
      <c r="RDA3" s="5"/>
      <c r="RDB3" s="5"/>
      <c r="RDC3" s="5"/>
      <c r="RDD3" s="5"/>
      <c r="RDE3" s="5"/>
      <c r="RDF3" s="5"/>
      <c r="RDG3" s="5"/>
      <c r="RDH3" s="5"/>
      <c r="RDI3" s="5"/>
      <c r="RDJ3" s="5"/>
      <c r="RDK3" s="5"/>
      <c r="RDL3" s="5"/>
      <c r="RDM3" s="5"/>
      <c r="RDN3" s="5"/>
      <c r="RDO3" s="5"/>
      <c r="RDP3" s="5"/>
      <c r="RDQ3" s="5"/>
      <c r="RDR3" s="5"/>
      <c r="RDS3" s="5"/>
      <c r="RDT3" s="5"/>
      <c r="RDU3" s="5"/>
      <c r="RDV3" s="5"/>
      <c r="RDW3" s="5"/>
      <c r="RDX3" s="5"/>
      <c r="RDY3" s="5"/>
      <c r="RDZ3" s="5"/>
      <c r="REA3" s="5"/>
      <c r="REB3" s="5"/>
      <c r="REC3" s="5"/>
      <c r="RED3" s="5"/>
      <c r="REE3" s="5"/>
      <c r="REF3" s="5"/>
      <c r="REG3" s="5"/>
      <c r="REH3" s="5"/>
      <c r="REI3" s="5"/>
      <c r="REJ3" s="5"/>
      <c r="REK3" s="5"/>
      <c r="REL3" s="5"/>
      <c r="REM3" s="5"/>
      <c r="REN3" s="5"/>
      <c r="REO3" s="5"/>
      <c r="REP3" s="5"/>
      <c r="REQ3" s="5"/>
      <c r="RER3" s="5"/>
      <c r="RES3" s="5"/>
      <c r="RET3" s="5"/>
      <c r="REU3" s="5"/>
      <c r="REV3" s="5"/>
      <c r="REW3" s="5"/>
      <c r="REX3" s="5"/>
      <c r="REY3" s="5"/>
      <c r="REZ3" s="5"/>
      <c r="RFA3" s="5"/>
      <c r="RFB3" s="5"/>
      <c r="RFC3" s="5"/>
      <c r="RFD3" s="5"/>
      <c r="RFE3" s="5"/>
      <c r="RFF3" s="5"/>
      <c r="RFG3" s="5"/>
      <c r="RFH3" s="5"/>
      <c r="RFI3" s="5"/>
      <c r="RFJ3" s="5"/>
      <c r="RFK3" s="5"/>
      <c r="RFL3" s="5"/>
      <c r="RFM3" s="5"/>
      <c r="RFN3" s="5"/>
      <c r="RFO3" s="5"/>
      <c r="RFP3" s="5"/>
      <c r="RFQ3" s="5"/>
      <c r="RFR3" s="5"/>
      <c r="RFS3" s="5"/>
      <c r="RFT3" s="5"/>
      <c r="RFU3" s="5"/>
      <c r="RFV3" s="5"/>
      <c r="RFW3" s="5"/>
      <c r="RFX3" s="5"/>
      <c r="RFY3" s="5"/>
      <c r="RFZ3" s="5"/>
      <c r="RGA3" s="5"/>
      <c r="RGB3" s="5"/>
      <c r="RGC3" s="5"/>
      <c r="RGD3" s="5"/>
      <c r="RGE3" s="5"/>
      <c r="RGF3" s="5"/>
      <c r="RGG3" s="5"/>
      <c r="RGH3" s="5"/>
      <c r="RGI3" s="5"/>
      <c r="RGJ3" s="5"/>
      <c r="RGK3" s="5"/>
      <c r="RGL3" s="5"/>
      <c r="RGM3" s="5"/>
      <c r="RGN3" s="5"/>
      <c r="RGO3" s="5"/>
      <c r="RGP3" s="5"/>
      <c r="RGQ3" s="5"/>
      <c r="RGR3" s="5"/>
      <c r="RGS3" s="5"/>
      <c r="RGT3" s="5"/>
      <c r="RGU3" s="5"/>
      <c r="RGV3" s="5"/>
      <c r="RGW3" s="5"/>
      <c r="RGX3" s="5"/>
      <c r="RGY3" s="5"/>
      <c r="RGZ3" s="5"/>
      <c r="RHA3" s="5"/>
      <c r="RHB3" s="5"/>
      <c r="RHC3" s="5"/>
      <c r="RHD3" s="5"/>
      <c r="RHE3" s="5"/>
      <c r="RHF3" s="5"/>
      <c r="RHG3" s="5"/>
      <c r="RHH3" s="5"/>
      <c r="RHI3" s="5"/>
      <c r="RHJ3" s="5"/>
      <c r="RHK3" s="5"/>
      <c r="RHL3" s="5"/>
      <c r="RHM3" s="5"/>
      <c r="RHN3" s="5"/>
      <c r="RHO3" s="5"/>
      <c r="RHP3" s="5"/>
      <c r="RHQ3" s="5"/>
      <c r="RHR3" s="5"/>
      <c r="RHS3" s="5"/>
      <c r="RHT3" s="5"/>
      <c r="RHU3" s="5"/>
      <c r="RHV3" s="5"/>
      <c r="RHW3" s="5"/>
      <c r="RHX3" s="5"/>
      <c r="RHY3" s="5"/>
      <c r="RHZ3" s="5"/>
      <c r="RIA3" s="5"/>
      <c r="RIB3" s="5"/>
      <c r="RIC3" s="5"/>
      <c r="RID3" s="5"/>
      <c r="RIE3" s="5"/>
      <c r="RIF3" s="5"/>
      <c r="RIG3" s="5"/>
      <c r="RIH3" s="5"/>
      <c r="RII3" s="5"/>
      <c r="RIJ3" s="5"/>
      <c r="RIK3" s="5"/>
      <c r="RIL3" s="5"/>
      <c r="RIM3" s="5"/>
      <c r="RIN3" s="5"/>
      <c r="RIO3" s="5"/>
      <c r="RIP3" s="5"/>
      <c r="RIQ3" s="5"/>
      <c r="RIR3" s="5"/>
      <c r="RIS3" s="5"/>
      <c r="RIT3" s="5"/>
      <c r="RIU3" s="5"/>
      <c r="RIV3" s="5"/>
      <c r="RIW3" s="5"/>
      <c r="RIX3" s="5"/>
      <c r="RIY3" s="5"/>
      <c r="RIZ3" s="5"/>
      <c r="RJA3" s="5"/>
      <c r="RJB3" s="5"/>
      <c r="RJC3" s="5"/>
      <c r="RJD3" s="5"/>
      <c r="RJE3" s="5"/>
      <c r="RJF3" s="5"/>
      <c r="RJG3" s="5"/>
      <c r="RJH3" s="5"/>
      <c r="RJI3" s="5"/>
      <c r="RJJ3" s="5"/>
      <c r="RJK3" s="5"/>
      <c r="RJL3" s="5"/>
      <c r="RJM3" s="5"/>
      <c r="RJN3" s="5"/>
      <c r="RJO3" s="5"/>
      <c r="RJP3" s="5"/>
      <c r="RJQ3" s="5"/>
      <c r="RJR3" s="5"/>
      <c r="RJS3" s="5"/>
      <c r="RJT3" s="5"/>
      <c r="RJU3" s="5"/>
      <c r="RJV3" s="5"/>
      <c r="RJW3" s="5"/>
      <c r="RJX3" s="5"/>
      <c r="RJY3" s="5"/>
      <c r="RJZ3" s="5"/>
      <c r="RKA3" s="5"/>
      <c r="RKB3" s="5"/>
      <c r="RKC3" s="5"/>
      <c r="RKD3" s="5"/>
      <c r="RKE3" s="5"/>
      <c r="RKF3" s="5"/>
      <c r="RKG3" s="5"/>
      <c r="RKH3" s="5"/>
      <c r="RKI3" s="5"/>
      <c r="RKJ3" s="5"/>
      <c r="RKK3" s="5"/>
      <c r="RKL3" s="5"/>
      <c r="RKM3" s="5"/>
      <c r="RKN3" s="5"/>
      <c r="RKO3" s="5"/>
      <c r="RKP3" s="5"/>
      <c r="RKQ3" s="5"/>
      <c r="RKR3" s="5"/>
      <c r="RKS3" s="5"/>
      <c r="RKT3" s="5"/>
      <c r="RKU3" s="5"/>
      <c r="RKV3" s="5"/>
      <c r="RKW3" s="5"/>
      <c r="RKX3" s="5"/>
      <c r="RKY3" s="5"/>
      <c r="RKZ3" s="5"/>
      <c r="RLA3" s="5"/>
      <c r="RLB3" s="5"/>
      <c r="RLC3" s="5"/>
      <c r="RLD3" s="5"/>
      <c r="RLE3" s="5"/>
      <c r="RLF3" s="5"/>
      <c r="RLG3" s="5"/>
      <c r="RLH3" s="5"/>
      <c r="RLI3" s="5"/>
      <c r="RLJ3" s="5"/>
      <c r="RLK3" s="5"/>
      <c r="RLL3" s="5"/>
      <c r="RLM3" s="5"/>
      <c r="RLN3" s="5"/>
      <c r="RLO3" s="5"/>
      <c r="RLP3" s="5"/>
      <c r="RLQ3" s="5"/>
      <c r="RLR3" s="5"/>
      <c r="RLS3" s="5"/>
      <c r="RLT3" s="5"/>
      <c r="RLU3" s="5"/>
      <c r="RLV3" s="5"/>
      <c r="RLW3" s="5"/>
      <c r="RLX3" s="5"/>
      <c r="RLY3" s="5"/>
      <c r="RLZ3" s="5"/>
      <c r="RMA3" s="5"/>
      <c r="RMB3" s="5"/>
      <c r="RMC3" s="5"/>
      <c r="RMD3" s="5"/>
      <c r="RME3" s="5"/>
      <c r="RMF3" s="5"/>
      <c r="RMG3" s="5"/>
      <c r="RMH3" s="5"/>
      <c r="RMI3" s="5"/>
      <c r="RMJ3" s="5"/>
      <c r="RMK3" s="5"/>
      <c r="RML3" s="5"/>
      <c r="RMM3" s="5"/>
      <c r="RMN3" s="5"/>
      <c r="RMO3" s="5"/>
      <c r="RMP3" s="5"/>
      <c r="RMQ3" s="5"/>
      <c r="RMR3" s="5"/>
      <c r="RMS3" s="5"/>
      <c r="RMT3" s="5"/>
      <c r="RMU3" s="5"/>
      <c r="RMV3" s="5"/>
      <c r="RMW3" s="5"/>
      <c r="RMX3" s="5"/>
      <c r="RMY3" s="5"/>
      <c r="RMZ3" s="5"/>
      <c r="RNA3" s="5"/>
      <c r="RNB3" s="5"/>
      <c r="RNC3" s="5"/>
      <c r="RND3" s="5"/>
      <c r="RNE3" s="5"/>
      <c r="RNF3" s="5"/>
      <c r="RNG3" s="5"/>
      <c r="RNH3" s="5"/>
      <c r="RNI3" s="5"/>
      <c r="RNJ3" s="5"/>
      <c r="RNK3" s="5"/>
      <c r="RNL3" s="5"/>
      <c r="RNM3" s="5"/>
      <c r="RNN3" s="5"/>
      <c r="RNO3" s="5"/>
      <c r="RNP3" s="5"/>
      <c r="RNQ3" s="5"/>
      <c r="RNR3" s="5"/>
      <c r="RNS3" s="5"/>
      <c r="RNT3" s="5"/>
      <c r="RNU3" s="5"/>
      <c r="RNV3" s="5"/>
      <c r="RNW3" s="5"/>
      <c r="RNX3" s="5"/>
      <c r="RNY3" s="5"/>
      <c r="RNZ3" s="5"/>
      <c r="ROA3" s="5"/>
      <c r="ROB3" s="5"/>
      <c r="ROC3" s="5"/>
      <c r="ROD3" s="5"/>
      <c r="ROE3" s="5"/>
      <c r="ROF3" s="5"/>
      <c r="ROG3" s="5"/>
      <c r="ROH3" s="5"/>
      <c r="ROI3" s="5"/>
      <c r="ROJ3" s="5"/>
      <c r="ROK3" s="5"/>
      <c r="ROL3" s="5"/>
      <c r="ROM3" s="5"/>
      <c r="RON3" s="5"/>
      <c r="ROO3" s="5"/>
      <c r="ROP3" s="5"/>
      <c r="ROQ3" s="5"/>
      <c r="ROR3" s="5"/>
      <c r="ROS3" s="5"/>
      <c r="ROT3" s="5"/>
      <c r="ROU3" s="5"/>
      <c r="ROV3" s="5"/>
      <c r="ROW3" s="5"/>
      <c r="ROX3" s="5"/>
      <c r="ROY3" s="5"/>
      <c r="ROZ3" s="5"/>
      <c r="RPA3" s="5"/>
      <c r="RPB3" s="5"/>
      <c r="RPC3" s="5"/>
      <c r="RPD3" s="5"/>
      <c r="RPE3" s="5"/>
      <c r="RPF3" s="5"/>
      <c r="RPG3" s="5"/>
      <c r="RPH3" s="5"/>
      <c r="RPI3" s="5"/>
      <c r="RPJ3" s="5"/>
      <c r="RPK3" s="5"/>
      <c r="RPL3" s="5"/>
      <c r="RPM3" s="5"/>
      <c r="RPN3" s="5"/>
      <c r="RPO3" s="5"/>
      <c r="RPP3" s="5"/>
      <c r="RPQ3" s="5"/>
      <c r="RPR3" s="5"/>
      <c r="RPS3" s="5"/>
      <c r="RPT3" s="5"/>
      <c r="RPU3" s="5"/>
      <c r="RPV3" s="5"/>
      <c r="RPW3" s="5"/>
      <c r="RPX3" s="5"/>
      <c r="RPY3" s="5"/>
      <c r="RPZ3" s="5"/>
      <c r="RQA3" s="5"/>
      <c r="RQB3" s="5"/>
      <c r="RQC3" s="5"/>
      <c r="RQD3" s="5"/>
      <c r="RQE3" s="5"/>
      <c r="RQF3" s="5"/>
      <c r="RQG3" s="5"/>
      <c r="RQH3" s="5"/>
      <c r="RQI3" s="5"/>
      <c r="RQJ3" s="5"/>
      <c r="RQK3" s="5"/>
      <c r="RQL3" s="5"/>
      <c r="RQM3" s="5"/>
      <c r="RQN3" s="5"/>
      <c r="RQO3" s="5"/>
      <c r="RQP3" s="5"/>
      <c r="RQQ3" s="5"/>
      <c r="RQR3" s="5"/>
      <c r="RQS3" s="5"/>
      <c r="RQT3" s="5"/>
      <c r="RQU3" s="5"/>
      <c r="RQV3" s="5"/>
      <c r="RQW3" s="5"/>
      <c r="RQX3" s="5"/>
      <c r="RQY3" s="5"/>
      <c r="RQZ3" s="5"/>
      <c r="RRA3" s="5"/>
      <c r="RRB3" s="5"/>
      <c r="RRC3" s="5"/>
      <c r="RRD3" s="5"/>
      <c r="RRE3" s="5"/>
      <c r="RRF3" s="5"/>
      <c r="RRG3" s="5"/>
      <c r="RRH3" s="5"/>
      <c r="RRI3" s="5"/>
      <c r="RRJ3" s="5"/>
      <c r="RRK3" s="5"/>
      <c r="RRL3" s="5"/>
      <c r="RRM3" s="5"/>
      <c r="RRN3" s="5"/>
      <c r="RRO3" s="5"/>
      <c r="RRP3" s="5"/>
      <c r="RRQ3" s="5"/>
      <c r="RRR3" s="5"/>
      <c r="RRS3" s="5"/>
      <c r="RRT3" s="5"/>
      <c r="RRU3" s="5"/>
      <c r="RRV3" s="5"/>
      <c r="RRW3" s="5"/>
      <c r="RRX3" s="5"/>
      <c r="RRY3" s="5"/>
      <c r="RRZ3" s="5"/>
      <c r="RSA3" s="5"/>
      <c r="RSB3" s="5"/>
      <c r="RSC3" s="5"/>
      <c r="RSD3" s="5"/>
      <c r="RSE3" s="5"/>
      <c r="RSF3" s="5"/>
      <c r="RSG3" s="5"/>
      <c r="RSH3" s="5"/>
      <c r="RSI3" s="5"/>
      <c r="RSJ3" s="5"/>
      <c r="RSK3" s="5"/>
      <c r="RSL3" s="5"/>
      <c r="RSM3" s="5"/>
      <c r="RSN3" s="5"/>
      <c r="RSO3" s="5"/>
      <c r="RSP3" s="5"/>
      <c r="RSQ3" s="5"/>
      <c r="RSR3" s="5"/>
      <c r="RSS3" s="5"/>
      <c r="RST3" s="5"/>
      <c r="RSU3" s="5"/>
      <c r="RSV3" s="5"/>
      <c r="RSW3" s="5"/>
      <c r="RSX3" s="5"/>
      <c r="RSY3" s="5"/>
      <c r="RSZ3" s="5"/>
      <c r="RTA3" s="5"/>
      <c r="RTB3" s="5"/>
      <c r="RTC3" s="5"/>
      <c r="RTD3" s="5"/>
      <c r="RTE3" s="5"/>
      <c r="RTF3" s="5"/>
      <c r="RTG3" s="5"/>
      <c r="RTH3" s="5"/>
      <c r="RTI3" s="5"/>
      <c r="RTJ3" s="5"/>
      <c r="RTK3" s="5"/>
      <c r="RTL3" s="5"/>
      <c r="RTM3" s="5"/>
      <c r="RTN3" s="5"/>
      <c r="RTO3" s="5"/>
      <c r="RTP3" s="5"/>
      <c r="RTQ3" s="5"/>
      <c r="RTR3" s="5"/>
      <c r="RTS3" s="5"/>
      <c r="RTT3" s="5"/>
      <c r="RTU3" s="5"/>
      <c r="RTV3" s="5"/>
      <c r="RTW3" s="5"/>
      <c r="RTX3" s="5"/>
      <c r="RTY3" s="5"/>
      <c r="RTZ3" s="5"/>
      <c r="RUA3" s="5"/>
      <c r="RUB3" s="5"/>
      <c r="RUC3" s="5"/>
      <c r="RUD3" s="5"/>
      <c r="RUE3" s="5"/>
      <c r="RUF3" s="5"/>
      <c r="RUG3" s="5"/>
      <c r="RUH3" s="5"/>
      <c r="RUI3" s="5"/>
      <c r="RUJ3" s="5"/>
      <c r="RUK3" s="5"/>
      <c r="RUL3" s="5"/>
      <c r="RUM3" s="5"/>
      <c r="RUN3" s="5"/>
      <c r="RUO3" s="5"/>
      <c r="RUP3" s="5"/>
      <c r="RUQ3" s="5"/>
      <c r="RUR3" s="5"/>
      <c r="RUS3" s="5"/>
      <c r="RUT3" s="5"/>
      <c r="RUU3" s="5"/>
      <c r="RUV3" s="5"/>
      <c r="RUW3" s="5"/>
      <c r="RUX3" s="5"/>
      <c r="RUY3" s="5"/>
      <c r="RUZ3" s="5"/>
      <c r="RVA3" s="5"/>
      <c r="RVB3" s="5"/>
      <c r="RVC3" s="5"/>
      <c r="RVD3" s="5"/>
      <c r="RVE3" s="5"/>
      <c r="RVF3" s="5"/>
      <c r="RVG3" s="5"/>
      <c r="RVH3" s="5"/>
      <c r="RVI3" s="5"/>
      <c r="RVJ3" s="5"/>
      <c r="RVK3" s="5"/>
      <c r="RVL3" s="5"/>
      <c r="RVM3" s="5"/>
      <c r="RVN3" s="5"/>
      <c r="RVO3" s="5"/>
      <c r="RVP3" s="5"/>
      <c r="RVQ3" s="5"/>
      <c r="RVR3" s="5"/>
      <c r="RVS3" s="5"/>
      <c r="RVT3" s="5"/>
      <c r="RVU3" s="5"/>
      <c r="RVV3" s="5"/>
      <c r="RVW3" s="5"/>
      <c r="RVX3" s="5"/>
      <c r="RVY3" s="5"/>
      <c r="RVZ3" s="5"/>
      <c r="RWA3" s="5"/>
      <c r="RWB3" s="5"/>
      <c r="RWC3" s="5"/>
      <c r="RWD3" s="5"/>
      <c r="RWE3" s="5"/>
      <c r="RWF3" s="5"/>
      <c r="RWG3" s="5"/>
      <c r="RWH3" s="5"/>
      <c r="RWI3" s="5"/>
      <c r="RWJ3" s="5"/>
      <c r="RWK3" s="5"/>
      <c r="RWL3" s="5"/>
      <c r="RWM3" s="5"/>
      <c r="RWN3" s="5"/>
      <c r="RWO3" s="5"/>
      <c r="RWP3" s="5"/>
      <c r="RWQ3" s="5"/>
      <c r="RWR3" s="5"/>
      <c r="RWS3" s="5"/>
      <c r="RWT3" s="5"/>
      <c r="RWU3" s="5"/>
      <c r="RWV3" s="5"/>
      <c r="RWW3" s="5"/>
      <c r="RWX3" s="5"/>
      <c r="RWY3" s="5"/>
      <c r="RWZ3" s="5"/>
      <c r="RXA3" s="5"/>
      <c r="RXB3" s="5"/>
      <c r="RXC3" s="5"/>
      <c r="RXD3" s="5"/>
      <c r="RXE3" s="5"/>
      <c r="RXF3" s="5"/>
      <c r="RXG3" s="5"/>
      <c r="RXH3" s="5"/>
      <c r="RXI3" s="5"/>
      <c r="RXJ3" s="5"/>
      <c r="RXK3" s="5"/>
      <c r="RXL3" s="5"/>
      <c r="RXM3" s="5"/>
      <c r="RXN3" s="5"/>
      <c r="RXO3" s="5"/>
      <c r="RXP3" s="5"/>
      <c r="RXQ3" s="5"/>
      <c r="RXR3" s="5"/>
      <c r="RXS3" s="5"/>
      <c r="RXT3" s="5"/>
      <c r="RXU3" s="5"/>
      <c r="RXV3" s="5"/>
      <c r="RXW3" s="5"/>
      <c r="RXX3" s="5"/>
      <c r="RXY3" s="5"/>
      <c r="RXZ3" s="5"/>
      <c r="RYA3" s="5"/>
      <c r="RYB3" s="5"/>
      <c r="RYC3" s="5"/>
      <c r="RYD3" s="5"/>
      <c r="RYE3" s="5"/>
      <c r="RYF3" s="5"/>
      <c r="RYG3" s="5"/>
      <c r="RYH3" s="5"/>
      <c r="RYI3" s="5"/>
      <c r="RYJ3" s="5"/>
      <c r="RYK3" s="5"/>
      <c r="RYL3" s="5"/>
      <c r="RYM3" s="5"/>
      <c r="RYN3" s="5"/>
      <c r="RYO3" s="5"/>
      <c r="RYP3" s="5"/>
      <c r="RYQ3" s="5"/>
      <c r="RYR3" s="5"/>
      <c r="RYS3" s="5"/>
      <c r="RYT3" s="5"/>
      <c r="RYU3" s="5"/>
      <c r="RYV3" s="5"/>
      <c r="RYW3" s="5"/>
      <c r="RYX3" s="5"/>
      <c r="RYY3" s="5"/>
      <c r="RYZ3" s="5"/>
      <c r="RZA3" s="5"/>
      <c r="RZB3" s="5"/>
      <c r="RZC3" s="5"/>
      <c r="RZD3" s="5"/>
      <c r="RZE3" s="5"/>
      <c r="RZF3" s="5"/>
      <c r="RZG3" s="5"/>
      <c r="RZH3" s="5"/>
      <c r="RZI3" s="5"/>
      <c r="RZJ3" s="5"/>
      <c r="RZK3" s="5"/>
      <c r="RZL3" s="5"/>
      <c r="RZM3" s="5"/>
      <c r="RZN3" s="5"/>
      <c r="RZO3" s="5"/>
      <c r="RZP3" s="5"/>
      <c r="RZQ3" s="5"/>
      <c r="RZR3" s="5"/>
      <c r="RZS3" s="5"/>
      <c r="RZT3" s="5"/>
      <c r="RZU3" s="5"/>
      <c r="RZV3" s="5"/>
      <c r="RZW3" s="5"/>
      <c r="RZX3" s="5"/>
      <c r="RZY3" s="5"/>
      <c r="RZZ3" s="5"/>
      <c r="SAA3" s="5"/>
      <c r="SAB3" s="5"/>
      <c r="SAC3" s="5"/>
      <c r="SAD3" s="5"/>
      <c r="SAE3" s="5"/>
      <c r="SAF3" s="5"/>
      <c r="SAG3" s="5"/>
      <c r="SAH3" s="5"/>
      <c r="SAI3" s="5"/>
      <c r="SAJ3" s="5"/>
      <c r="SAK3" s="5"/>
      <c r="SAL3" s="5"/>
      <c r="SAM3" s="5"/>
      <c r="SAN3" s="5"/>
      <c r="SAO3" s="5"/>
      <c r="SAP3" s="5"/>
      <c r="SAQ3" s="5"/>
      <c r="SAR3" s="5"/>
      <c r="SAS3" s="5"/>
      <c r="SAT3" s="5"/>
      <c r="SAU3" s="5"/>
      <c r="SAV3" s="5"/>
      <c r="SAW3" s="5"/>
      <c r="SAX3" s="5"/>
      <c r="SAY3" s="5"/>
      <c r="SAZ3" s="5"/>
      <c r="SBA3" s="5"/>
      <c r="SBB3" s="5"/>
      <c r="SBC3" s="5"/>
      <c r="SBD3" s="5"/>
      <c r="SBE3" s="5"/>
      <c r="SBF3" s="5"/>
      <c r="SBG3" s="5"/>
      <c r="SBH3" s="5"/>
      <c r="SBI3" s="5"/>
      <c r="SBJ3" s="5"/>
      <c r="SBK3" s="5"/>
      <c r="SBL3" s="5"/>
      <c r="SBM3" s="5"/>
      <c r="SBN3" s="5"/>
      <c r="SBO3" s="5"/>
      <c r="SBP3" s="5"/>
      <c r="SBQ3" s="5"/>
      <c r="SBR3" s="5"/>
      <c r="SBS3" s="5"/>
      <c r="SBT3" s="5"/>
      <c r="SBU3" s="5"/>
      <c r="SBV3" s="5"/>
      <c r="SBW3" s="5"/>
      <c r="SBX3" s="5"/>
      <c r="SBY3" s="5"/>
      <c r="SBZ3" s="5"/>
      <c r="SCA3" s="5"/>
      <c r="SCB3" s="5"/>
      <c r="SCC3" s="5"/>
      <c r="SCD3" s="5"/>
      <c r="SCE3" s="5"/>
      <c r="SCF3" s="5"/>
      <c r="SCG3" s="5"/>
      <c r="SCH3" s="5"/>
      <c r="SCI3" s="5"/>
      <c r="SCJ3" s="5"/>
      <c r="SCK3" s="5"/>
      <c r="SCL3" s="5"/>
      <c r="SCM3" s="5"/>
      <c r="SCN3" s="5"/>
      <c r="SCO3" s="5"/>
      <c r="SCP3" s="5"/>
      <c r="SCQ3" s="5"/>
      <c r="SCR3" s="5"/>
      <c r="SCS3" s="5"/>
      <c r="SCT3" s="5"/>
      <c r="SCU3" s="5"/>
      <c r="SCV3" s="5"/>
      <c r="SCW3" s="5"/>
      <c r="SCX3" s="5"/>
      <c r="SCY3" s="5"/>
      <c r="SCZ3" s="5"/>
      <c r="SDA3" s="5"/>
      <c r="SDB3" s="5"/>
      <c r="SDC3" s="5"/>
      <c r="SDD3" s="5"/>
      <c r="SDE3" s="5"/>
      <c r="SDF3" s="5"/>
      <c r="SDG3" s="5"/>
      <c r="SDH3" s="5"/>
      <c r="SDI3" s="5"/>
      <c r="SDJ3" s="5"/>
      <c r="SDK3" s="5"/>
      <c r="SDL3" s="5"/>
      <c r="SDM3" s="5"/>
      <c r="SDN3" s="5"/>
      <c r="SDO3" s="5"/>
      <c r="SDP3" s="5"/>
      <c r="SDQ3" s="5"/>
      <c r="SDR3" s="5"/>
      <c r="SDS3" s="5"/>
      <c r="SDT3" s="5"/>
      <c r="SDU3" s="5"/>
      <c r="SDV3" s="5"/>
      <c r="SDW3" s="5"/>
      <c r="SDX3" s="5"/>
      <c r="SDY3" s="5"/>
      <c r="SDZ3" s="5"/>
      <c r="SEA3" s="5"/>
      <c r="SEB3" s="5"/>
      <c r="SEC3" s="5"/>
      <c r="SED3" s="5"/>
      <c r="SEE3" s="5"/>
      <c r="SEF3" s="5"/>
      <c r="SEG3" s="5"/>
      <c r="SEH3" s="5"/>
      <c r="SEI3" s="5"/>
      <c r="SEJ3" s="5"/>
      <c r="SEK3" s="5"/>
      <c r="SEL3" s="5"/>
      <c r="SEM3" s="5"/>
      <c r="SEN3" s="5"/>
      <c r="SEO3" s="5"/>
      <c r="SEP3" s="5"/>
      <c r="SEQ3" s="5"/>
      <c r="SER3" s="5"/>
      <c r="SES3" s="5"/>
      <c r="SET3" s="5"/>
      <c r="SEU3" s="5"/>
      <c r="SEV3" s="5"/>
      <c r="SEW3" s="5"/>
      <c r="SEX3" s="5"/>
      <c r="SEY3" s="5"/>
      <c r="SEZ3" s="5"/>
      <c r="SFA3" s="5"/>
      <c r="SFB3" s="5"/>
      <c r="SFC3" s="5"/>
      <c r="SFD3" s="5"/>
      <c r="SFE3" s="5"/>
      <c r="SFF3" s="5"/>
      <c r="SFG3" s="5"/>
      <c r="SFH3" s="5"/>
      <c r="SFI3" s="5"/>
      <c r="SFJ3" s="5"/>
      <c r="SFK3" s="5"/>
      <c r="SFL3" s="5"/>
      <c r="SFM3" s="5"/>
      <c r="SFN3" s="5"/>
      <c r="SFO3" s="5"/>
      <c r="SFP3" s="5"/>
      <c r="SFQ3" s="5"/>
      <c r="SFR3" s="5"/>
      <c r="SFS3" s="5"/>
      <c r="SFT3" s="5"/>
      <c r="SFU3" s="5"/>
      <c r="SFV3" s="5"/>
      <c r="SFW3" s="5"/>
      <c r="SFX3" s="5"/>
      <c r="SFY3" s="5"/>
      <c r="SFZ3" s="5"/>
      <c r="SGA3" s="5"/>
      <c r="SGB3" s="5"/>
      <c r="SGC3" s="5"/>
      <c r="SGD3" s="5"/>
      <c r="SGE3" s="5"/>
      <c r="SGF3" s="5"/>
      <c r="SGG3" s="5"/>
      <c r="SGH3" s="5"/>
      <c r="SGI3" s="5"/>
      <c r="SGJ3" s="5"/>
      <c r="SGK3" s="5"/>
      <c r="SGL3" s="5"/>
      <c r="SGM3" s="5"/>
      <c r="SGN3" s="5"/>
      <c r="SGO3" s="5"/>
      <c r="SGP3" s="5"/>
      <c r="SGQ3" s="5"/>
      <c r="SGR3" s="5"/>
      <c r="SGS3" s="5"/>
      <c r="SGT3" s="5"/>
      <c r="SGU3" s="5"/>
      <c r="SGV3" s="5"/>
      <c r="SGW3" s="5"/>
      <c r="SGX3" s="5"/>
      <c r="SGY3" s="5"/>
      <c r="SGZ3" s="5"/>
      <c r="SHA3" s="5"/>
      <c r="SHB3" s="5"/>
      <c r="SHC3" s="5"/>
      <c r="SHD3" s="5"/>
      <c r="SHE3" s="5"/>
      <c r="SHF3" s="5"/>
      <c r="SHG3" s="5"/>
      <c r="SHH3" s="5"/>
      <c r="SHI3" s="5"/>
      <c r="SHJ3" s="5"/>
      <c r="SHK3" s="5"/>
      <c r="SHL3" s="5"/>
      <c r="SHM3" s="5"/>
      <c r="SHN3" s="5"/>
      <c r="SHO3" s="5"/>
      <c r="SHP3" s="5"/>
      <c r="SHQ3" s="5"/>
      <c r="SHR3" s="5"/>
      <c r="SHS3" s="5"/>
      <c r="SHT3" s="5"/>
      <c r="SHU3" s="5"/>
      <c r="SHV3" s="5"/>
      <c r="SHW3" s="5"/>
      <c r="SHX3" s="5"/>
      <c r="SHY3" s="5"/>
      <c r="SHZ3" s="5"/>
      <c r="SIA3" s="5"/>
      <c r="SIB3" s="5"/>
      <c r="SIC3" s="5"/>
      <c r="SID3" s="5"/>
      <c r="SIE3" s="5"/>
      <c r="SIF3" s="5"/>
      <c r="SIG3" s="5"/>
      <c r="SIH3" s="5"/>
      <c r="SII3" s="5"/>
      <c r="SIJ3" s="5"/>
      <c r="SIK3" s="5"/>
      <c r="SIL3" s="5"/>
      <c r="SIM3" s="5"/>
      <c r="SIN3" s="5"/>
      <c r="SIO3" s="5"/>
      <c r="SIP3" s="5"/>
      <c r="SIQ3" s="5"/>
      <c r="SIR3" s="5"/>
      <c r="SIS3" s="5"/>
      <c r="SIT3" s="5"/>
      <c r="SIU3" s="5"/>
      <c r="SIV3" s="5"/>
      <c r="SIW3" s="5"/>
      <c r="SIX3" s="5"/>
      <c r="SIY3" s="5"/>
      <c r="SIZ3" s="5"/>
      <c r="SJA3" s="5"/>
      <c r="SJB3" s="5"/>
      <c r="SJC3" s="5"/>
      <c r="SJD3" s="5"/>
      <c r="SJE3" s="5"/>
      <c r="SJF3" s="5"/>
      <c r="SJG3" s="5"/>
      <c r="SJH3" s="5"/>
      <c r="SJI3" s="5"/>
      <c r="SJJ3" s="5"/>
      <c r="SJK3" s="5"/>
      <c r="SJL3" s="5"/>
      <c r="SJM3" s="5"/>
      <c r="SJN3" s="5"/>
      <c r="SJO3" s="5"/>
      <c r="SJP3" s="5"/>
      <c r="SJQ3" s="5"/>
      <c r="SJR3" s="5"/>
      <c r="SJS3" s="5"/>
      <c r="SJT3" s="5"/>
      <c r="SJU3" s="5"/>
      <c r="SJV3" s="5"/>
      <c r="SJW3" s="5"/>
      <c r="SJX3" s="5"/>
      <c r="SJY3" s="5"/>
      <c r="SJZ3" s="5"/>
      <c r="SKA3" s="5"/>
      <c r="SKB3" s="5"/>
      <c r="SKC3" s="5"/>
      <c r="SKD3" s="5"/>
      <c r="SKE3" s="5"/>
      <c r="SKF3" s="5"/>
      <c r="SKG3" s="5"/>
      <c r="SKH3" s="5"/>
      <c r="SKI3" s="5"/>
      <c r="SKJ3" s="5"/>
      <c r="SKK3" s="5"/>
      <c r="SKL3" s="5"/>
      <c r="SKM3" s="5"/>
      <c r="SKN3" s="5"/>
      <c r="SKO3" s="5"/>
      <c r="SKP3" s="5"/>
      <c r="SKQ3" s="5"/>
      <c r="SKR3" s="5"/>
      <c r="SKS3" s="5"/>
      <c r="SKT3" s="5"/>
      <c r="SKU3" s="5"/>
      <c r="SKV3" s="5"/>
      <c r="SKW3" s="5"/>
      <c r="SKX3" s="5"/>
      <c r="SKY3" s="5"/>
      <c r="SKZ3" s="5"/>
      <c r="SLA3" s="5"/>
      <c r="SLB3" s="5"/>
      <c r="SLC3" s="5"/>
      <c r="SLD3" s="5"/>
      <c r="SLE3" s="5"/>
      <c r="SLF3" s="5"/>
      <c r="SLG3" s="5"/>
      <c r="SLH3" s="5"/>
      <c r="SLI3" s="5"/>
      <c r="SLJ3" s="5"/>
      <c r="SLK3" s="5"/>
      <c r="SLL3" s="5"/>
      <c r="SLM3" s="5"/>
      <c r="SLN3" s="5"/>
      <c r="SLO3" s="5"/>
      <c r="SLP3" s="5"/>
      <c r="SLQ3" s="5"/>
      <c r="SLR3" s="5"/>
      <c r="SLS3" s="5"/>
      <c r="SLT3" s="5"/>
      <c r="SLU3" s="5"/>
      <c r="SLV3" s="5"/>
      <c r="SLW3" s="5"/>
      <c r="SLX3" s="5"/>
      <c r="SLY3" s="5"/>
      <c r="SLZ3" s="5"/>
      <c r="SMA3" s="5"/>
      <c r="SMB3" s="5"/>
      <c r="SMC3" s="5"/>
      <c r="SMD3" s="5"/>
      <c r="SME3" s="5"/>
      <c r="SMF3" s="5"/>
      <c r="SMG3" s="5"/>
      <c r="SMH3" s="5"/>
      <c r="SMI3" s="5"/>
      <c r="SMJ3" s="5"/>
      <c r="SMK3" s="5"/>
      <c r="SML3" s="5"/>
      <c r="SMM3" s="5"/>
      <c r="SMN3" s="5"/>
      <c r="SMO3" s="5"/>
      <c r="SMP3" s="5"/>
      <c r="SMQ3" s="5"/>
      <c r="SMR3" s="5"/>
      <c r="SMS3" s="5"/>
      <c r="SMT3" s="5"/>
      <c r="SMU3" s="5"/>
      <c r="SMV3" s="5"/>
      <c r="SMW3" s="5"/>
      <c r="SMX3" s="5"/>
      <c r="SMY3" s="5"/>
      <c r="SMZ3" s="5"/>
      <c r="SNA3" s="5"/>
      <c r="SNB3" s="5"/>
      <c r="SNC3" s="5"/>
      <c r="SND3" s="5"/>
      <c r="SNE3" s="5"/>
      <c r="SNF3" s="5"/>
      <c r="SNG3" s="5"/>
      <c r="SNH3" s="5"/>
      <c r="SNI3" s="5"/>
      <c r="SNJ3" s="5"/>
      <c r="SNK3" s="5"/>
      <c r="SNL3" s="5"/>
      <c r="SNM3" s="5"/>
      <c r="SNN3" s="5"/>
      <c r="SNO3" s="5"/>
      <c r="SNP3" s="5"/>
      <c r="SNQ3" s="5"/>
      <c r="SNR3" s="5"/>
      <c r="SNS3" s="5"/>
      <c r="SNT3" s="5"/>
      <c r="SNU3" s="5"/>
      <c r="SNV3" s="5"/>
      <c r="SNW3" s="5"/>
      <c r="SNX3" s="5"/>
      <c r="SNY3" s="5"/>
      <c r="SNZ3" s="5"/>
      <c r="SOA3" s="5"/>
      <c r="SOB3" s="5"/>
      <c r="SOC3" s="5"/>
      <c r="SOD3" s="5"/>
      <c r="SOE3" s="5"/>
      <c r="SOF3" s="5"/>
      <c r="SOG3" s="5"/>
      <c r="SOH3" s="5"/>
      <c r="SOI3" s="5"/>
      <c r="SOJ3" s="5"/>
      <c r="SOK3" s="5"/>
      <c r="SOL3" s="5"/>
      <c r="SOM3" s="5"/>
      <c r="SON3" s="5"/>
      <c r="SOO3" s="5"/>
      <c r="SOP3" s="5"/>
      <c r="SOQ3" s="5"/>
      <c r="SOR3" s="5"/>
      <c r="SOS3" s="5"/>
      <c r="SOT3" s="5"/>
      <c r="SOU3" s="5"/>
      <c r="SOV3" s="5"/>
      <c r="SOW3" s="5"/>
      <c r="SOX3" s="5"/>
      <c r="SOY3" s="5"/>
      <c r="SOZ3" s="5"/>
      <c r="SPA3" s="5"/>
      <c r="SPB3" s="5"/>
      <c r="SPC3" s="5"/>
      <c r="SPD3" s="5"/>
      <c r="SPE3" s="5"/>
      <c r="SPF3" s="5"/>
      <c r="SPG3" s="5"/>
      <c r="SPH3" s="5"/>
      <c r="SPI3" s="5"/>
      <c r="SPJ3" s="5"/>
      <c r="SPK3" s="5"/>
      <c r="SPL3" s="5"/>
      <c r="SPM3" s="5"/>
      <c r="SPN3" s="5"/>
      <c r="SPO3" s="5"/>
      <c r="SPP3" s="5"/>
      <c r="SPQ3" s="5"/>
      <c r="SPR3" s="5"/>
      <c r="SPS3" s="5"/>
      <c r="SPT3" s="5"/>
      <c r="SPU3" s="5"/>
      <c r="SPV3" s="5"/>
      <c r="SPW3" s="5"/>
      <c r="SPX3" s="5"/>
      <c r="SPY3" s="5"/>
      <c r="SPZ3" s="5"/>
      <c r="SQA3" s="5"/>
      <c r="SQB3" s="5"/>
      <c r="SQC3" s="5"/>
      <c r="SQD3" s="5"/>
      <c r="SQE3" s="5"/>
      <c r="SQF3" s="5"/>
      <c r="SQG3" s="5"/>
      <c r="SQH3" s="5"/>
      <c r="SQI3" s="5"/>
      <c r="SQJ3" s="5"/>
      <c r="SQK3" s="5"/>
      <c r="SQL3" s="5"/>
      <c r="SQM3" s="5"/>
      <c r="SQN3" s="5"/>
      <c r="SQO3" s="5"/>
      <c r="SQP3" s="5"/>
      <c r="SQQ3" s="5"/>
      <c r="SQR3" s="5"/>
      <c r="SQS3" s="5"/>
      <c r="SQT3" s="5"/>
      <c r="SQU3" s="5"/>
      <c r="SQV3" s="5"/>
      <c r="SQW3" s="5"/>
      <c r="SQX3" s="5"/>
      <c r="SQY3" s="5"/>
      <c r="SQZ3" s="5"/>
      <c r="SRA3" s="5"/>
      <c r="SRB3" s="5"/>
      <c r="SRC3" s="5"/>
      <c r="SRD3" s="5"/>
      <c r="SRE3" s="5"/>
      <c r="SRF3" s="5"/>
      <c r="SRG3" s="5"/>
      <c r="SRH3" s="5"/>
      <c r="SRI3" s="5"/>
      <c r="SRJ3" s="5"/>
      <c r="SRK3" s="5"/>
      <c r="SRL3" s="5"/>
      <c r="SRM3" s="5"/>
      <c r="SRN3" s="5"/>
      <c r="SRO3" s="5"/>
      <c r="SRP3" s="5"/>
      <c r="SRQ3" s="5"/>
      <c r="SRR3" s="5"/>
      <c r="SRS3" s="5"/>
      <c r="SRT3" s="5"/>
      <c r="SRU3" s="5"/>
      <c r="SRV3" s="5"/>
      <c r="SRW3" s="5"/>
      <c r="SRX3" s="5"/>
      <c r="SRY3" s="5"/>
      <c r="SRZ3" s="5"/>
      <c r="SSA3" s="5"/>
      <c r="SSB3" s="5"/>
      <c r="SSC3" s="5"/>
      <c r="SSD3" s="5"/>
      <c r="SSE3" s="5"/>
      <c r="SSF3" s="5"/>
      <c r="SSG3" s="5"/>
      <c r="SSH3" s="5"/>
      <c r="SSI3" s="5"/>
      <c r="SSJ3" s="5"/>
      <c r="SSK3" s="5"/>
      <c r="SSL3" s="5"/>
      <c r="SSM3" s="5"/>
      <c r="SSN3" s="5"/>
      <c r="SSO3" s="5"/>
      <c r="SSP3" s="5"/>
      <c r="SSQ3" s="5"/>
      <c r="SSR3" s="5"/>
      <c r="SSS3" s="5"/>
      <c r="SST3" s="5"/>
      <c r="SSU3" s="5"/>
      <c r="SSV3" s="5"/>
      <c r="SSW3" s="5"/>
      <c r="SSX3" s="5"/>
      <c r="SSY3" s="5"/>
      <c r="SSZ3" s="5"/>
      <c r="STA3" s="5"/>
      <c r="STB3" s="5"/>
      <c r="STC3" s="5"/>
      <c r="STD3" s="5"/>
      <c r="STE3" s="5"/>
      <c r="STF3" s="5"/>
      <c r="STG3" s="5"/>
      <c r="STH3" s="5"/>
      <c r="STI3" s="5"/>
      <c r="STJ3" s="5"/>
      <c r="STK3" s="5"/>
      <c r="STL3" s="5"/>
      <c r="STM3" s="5"/>
      <c r="STN3" s="5"/>
      <c r="STO3" s="5"/>
      <c r="STP3" s="5"/>
      <c r="STQ3" s="5"/>
      <c r="STR3" s="5"/>
      <c r="STS3" s="5"/>
      <c r="STT3" s="5"/>
      <c r="STU3" s="5"/>
      <c r="STV3" s="5"/>
      <c r="STW3" s="5"/>
      <c r="STX3" s="5"/>
      <c r="STY3" s="5"/>
      <c r="STZ3" s="5"/>
      <c r="SUA3" s="5"/>
      <c r="SUB3" s="5"/>
      <c r="SUC3" s="5"/>
      <c r="SUD3" s="5"/>
      <c r="SUE3" s="5"/>
      <c r="SUF3" s="5"/>
      <c r="SUG3" s="5"/>
      <c r="SUH3" s="5"/>
      <c r="SUI3" s="5"/>
      <c r="SUJ3" s="5"/>
      <c r="SUK3" s="5"/>
      <c r="SUL3" s="5"/>
      <c r="SUM3" s="5"/>
      <c r="SUN3" s="5"/>
      <c r="SUO3" s="5"/>
      <c r="SUP3" s="5"/>
      <c r="SUQ3" s="5"/>
      <c r="SUR3" s="5"/>
      <c r="SUS3" s="5"/>
      <c r="SUT3" s="5"/>
      <c r="SUU3" s="5"/>
      <c r="SUV3" s="5"/>
      <c r="SUW3" s="5"/>
      <c r="SUX3" s="5"/>
      <c r="SUY3" s="5"/>
      <c r="SUZ3" s="5"/>
      <c r="SVA3" s="5"/>
      <c r="SVB3" s="5"/>
      <c r="SVC3" s="5"/>
      <c r="SVD3" s="5"/>
      <c r="SVE3" s="5"/>
      <c r="SVF3" s="5"/>
      <c r="SVG3" s="5"/>
      <c r="SVH3" s="5"/>
      <c r="SVI3" s="5"/>
      <c r="SVJ3" s="5"/>
      <c r="SVK3" s="5"/>
      <c r="SVL3" s="5"/>
      <c r="SVM3" s="5"/>
      <c r="SVN3" s="5"/>
      <c r="SVO3" s="5"/>
      <c r="SVP3" s="5"/>
      <c r="SVQ3" s="5"/>
      <c r="SVR3" s="5"/>
      <c r="SVS3" s="5"/>
      <c r="SVT3" s="5"/>
      <c r="SVU3" s="5"/>
      <c r="SVV3" s="5"/>
      <c r="SVW3" s="5"/>
      <c r="SVX3" s="5"/>
      <c r="SVY3" s="5"/>
      <c r="SVZ3" s="5"/>
      <c r="SWA3" s="5"/>
      <c r="SWB3" s="5"/>
      <c r="SWC3" s="5"/>
      <c r="SWD3" s="5"/>
      <c r="SWE3" s="5"/>
      <c r="SWF3" s="5"/>
      <c r="SWG3" s="5"/>
      <c r="SWH3" s="5"/>
      <c r="SWI3" s="5"/>
      <c r="SWJ3" s="5"/>
      <c r="SWK3" s="5"/>
      <c r="SWL3" s="5"/>
      <c r="SWM3" s="5"/>
      <c r="SWN3" s="5"/>
      <c r="SWO3" s="5"/>
      <c r="SWP3" s="5"/>
      <c r="SWQ3" s="5"/>
      <c r="SWR3" s="5"/>
      <c r="SWS3" s="5"/>
      <c r="SWT3" s="5"/>
      <c r="SWU3" s="5"/>
      <c r="SWV3" s="5"/>
      <c r="SWW3" s="5"/>
      <c r="SWX3" s="5"/>
      <c r="SWY3" s="5"/>
      <c r="SWZ3" s="5"/>
      <c r="SXA3" s="5"/>
      <c r="SXB3" s="5"/>
      <c r="SXC3" s="5"/>
      <c r="SXD3" s="5"/>
      <c r="SXE3" s="5"/>
      <c r="SXF3" s="5"/>
      <c r="SXG3" s="5"/>
      <c r="SXH3" s="5"/>
      <c r="SXI3" s="5"/>
      <c r="SXJ3" s="5"/>
      <c r="SXK3" s="5"/>
      <c r="SXL3" s="5"/>
      <c r="SXM3" s="5"/>
      <c r="SXN3" s="5"/>
      <c r="SXO3" s="5"/>
      <c r="SXP3" s="5"/>
      <c r="SXQ3" s="5"/>
      <c r="SXR3" s="5"/>
      <c r="SXS3" s="5"/>
      <c r="SXT3" s="5"/>
      <c r="SXU3" s="5"/>
      <c r="SXV3" s="5"/>
      <c r="SXW3" s="5"/>
      <c r="SXX3" s="5"/>
      <c r="SXY3" s="5"/>
      <c r="SXZ3" s="5"/>
      <c r="SYA3" s="5"/>
      <c r="SYB3" s="5"/>
      <c r="SYC3" s="5"/>
      <c r="SYD3" s="5"/>
      <c r="SYE3" s="5"/>
      <c r="SYF3" s="5"/>
      <c r="SYG3" s="5"/>
      <c r="SYH3" s="5"/>
      <c r="SYI3" s="5"/>
      <c r="SYJ3" s="5"/>
      <c r="SYK3" s="5"/>
      <c r="SYL3" s="5"/>
      <c r="SYM3" s="5"/>
      <c r="SYN3" s="5"/>
      <c r="SYO3" s="5"/>
      <c r="SYP3" s="5"/>
      <c r="SYQ3" s="5"/>
      <c r="SYR3" s="5"/>
      <c r="SYS3" s="5"/>
      <c r="SYT3" s="5"/>
      <c r="SYU3" s="5"/>
      <c r="SYV3" s="5"/>
      <c r="SYW3" s="5"/>
      <c r="SYX3" s="5"/>
      <c r="SYY3" s="5"/>
      <c r="SYZ3" s="5"/>
      <c r="SZA3" s="5"/>
      <c r="SZB3" s="5"/>
      <c r="SZC3" s="5"/>
      <c r="SZD3" s="5"/>
      <c r="SZE3" s="5"/>
      <c r="SZF3" s="5"/>
      <c r="SZG3" s="5"/>
      <c r="SZH3" s="5"/>
      <c r="SZI3" s="5"/>
      <c r="SZJ3" s="5"/>
      <c r="SZK3" s="5"/>
      <c r="SZL3" s="5"/>
      <c r="SZM3" s="5"/>
      <c r="SZN3" s="5"/>
      <c r="SZO3" s="5"/>
      <c r="SZP3" s="5"/>
      <c r="SZQ3" s="5"/>
      <c r="SZR3" s="5"/>
      <c r="SZS3" s="5"/>
      <c r="SZT3" s="5"/>
      <c r="SZU3" s="5"/>
      <c r="SZV3" s="5"/>
      <c r="SZW3" s="5"/>
      <c r="SZX3" s="5"/>
      <c r="SZY3" s="5"/>
      <c r="SZZ3" s="5"/>
      <c r="TAA3" s="5"/>
      <c r="TAB3" s="5"/>
      <c r="TAC3" s="5"/>
      <c r="TAD3" s="5"/>
      <c r="TAE3" s="5"/>
      <c r="TAF3" s="5"/>
      <c r="TAG3" s="5"/>
      <c r="TAH3" s="5"/>
      <c r="TAI3" s="5"/>
      <c r="TAJ3" s="5"/>
      <c r="TAK3" s="5"/>
      <c r="TAL3" s="5"/>
      <c r="TAM3" s="5"/>
      <c r="TAN3" s="5"/>
      <c r="TAO3" s="5"/>
      <c r="TAP3" s="5"/>
      <c r="TAQ3" s="5"/>
      <c r="TAR3" s="5"/>
      <c r="TAS3" s="5"/>
      <c r="TAT3" s="5"/>
      <c r="TAU3" s="5"/>
      <c r="TAV3" s="5"/>
      <c r="TAW3" s="5"/>
      <c r="TAX3" s="5"/>
      <c r="TAY3" s="5"/>
      <c r="TAZ3" s="5"/>
      <c r="TBA3" s="5"/>
      <c r="TBB3" s="5"/>
      <c r="TBC3" s="5"/>
      <c r="TBD3" s="5"/>
      <c r="TBE3" s="5"/>
      <c r="TBF3" s="5"/>
      <c r="TBG3" s="5"/>
      <c r="TBH3" s="5"/>
      <c r="TBI3" s="5"/>
      <c r="TBJ3" s="5"/>
      <c r="TBK3" s="5"/>
      <c r="TBL3" s="5"/>
      <c r="TBM3" s="5"/>
      <c r="TBN3" s="5"/>
      <c r="TBO3" s="5"/>
      <c r="TBP3" s="5"/>
      <c r="TBQ3" s="5"/>
      <c r="TBR3" s="5"/>
      <c r="TBS3" s="5"/>
      <c r="TBT3" s="5"/>
      <c r="TBU3" s="5"/>
      <c r="TBV3" s="5"/>
      <c r="TBW3" s="5"/>
      <c r="TBX3" s="5"/>
      <c r="TBY3" s="5"/>
      <c r="TBZ3" s="5"/>
      <c r="TCA3" s="5"/>
      <c r="TCB3" s="5"/>
      <c r="TCC3" s="5"/>
      <c r="TCD3" s="5"/>
      <c r="TCE3" s="5"/>
      <c r="TCF3" s="5"/>
      <c r="TCG3" s="5"/>
      <c r="TCH3" s="5"/>
      <c r="TCI3" s="5"/>
      <c r="TCJ3" s="5"/>
      <c r="TCK3" s="5"/>
      <c r="TCL3" s="5"/>
      <c r="TCM3" s="5"/>
      <c r="TCN3" s="5"/>
      <c r="TCO3" s="5"/>
      <c r="TCP3" s="5"/>
      <c r="TCQ3" s="5"/>
      <c r="TCR3" s="5"/>
      <c r="TCS3" s="5"/>
      <c r="TCT3" s="5"/>
      <c r="TCU3" s="5"/>
      <c r="TCV3" s="5"/>
      <c r="TCW3" s="5"/>
      <c r="TCX3" s="5"/>
      <c r="TCY3" s="5"/>
      <c r="TCZ3" s="5"/>
      <c r="TDA3" s="5"/>
      <c r="TDB3" s="5"/>
      <c r="TDC3" s="5"/>
      <c r="TDD3" s="5"/>
      <c r="TDE3" s="5"/>
      <c r="TDF3" s="5"/>
      <c r="TDG3" s="5"/>
      <c r="TDH3" s="5"/>
      <c r="TDI3" s="5"/>
      <c r="TDJ3" s="5"/>
      <c r="TDK3" s="5"/>
      <c r="TDL3" s="5"/>
      <c r="TDM3" s="5"/>
      <c r="TDN3" s="5"/>
      <c r="TDO3" s="5"/>
      <c r="TDP3" s="5"/>
      <c r="TDQ3" s="5"/>
      <c r="TDR3" s="5"/>
      <c r="TDS3" s="5"/>
      <c r="TDT3" s="5"/>
      <c r="TDU3" s="5"/>
      <c r="TDV3" s="5"/>
      <c r="TDW3" s="5"/>
      <c r="TDX3" s="5"/>
      <c r="TDY3" s="5"/>
      <c r="TDZ3" s="5"/>
      <c r="TEA3" s="5"/>
      <c r="TEB3" s="5"/>
      <c r="TEC3" s="5"/>
      <c r="TED3" s="5"/>
      <c r="TEE3" s="5"/>
      <c r="TEF3" s="5"/>
      <c r="TEG3" s="5"/>
      <c r="TEH3" s="5"/>
      <c r="TEI3" s="5"/>
      <c r="TEJ3" s="5"/>
      <c r="TEK3" s="5"/>
      <c r="TEL3" s="5"/>
      <c r="TEM3" s="5"/>
      <c r="TEN3" s="5"/>
      <c r="TEO3" s="5"/>
      <c r="TEP3" s="5"/>
      <c r="TEQ3" s="5"/>
      <c r="TER3" s="5"/>
      <c r="TES3" s="5"/>
      <c r="TET3" s="5"/>
      <c r="TEU3" s="5"/>
      <c r="TEV3" s="5"/>
      <c r="TEW3" s="5"/>
      <c r="TEX3" s="5"/>
      <c r="TEY3" s="5"/>
      <c r="TEZ3" s="5"/>
      <c r="TFA3" s="5"/>
      <c r="TFB3" s="5"/>
      <c r="TFC3" s="5"/>
      <c r="TFD3" s="5"/>
      <c r="TFE3" s="5"/>
      <c r="TFF3" s="5"/>
      <c r="TFG3" s="5"/>
      <c r="TFH3" s="5"/>
      <c r="TFI3" s="5"/>
      <c r="TFJ3" s="5"/>
      <c r="TFK3" s="5"/>
      <c r="TFL3" s="5"/>
      <c r="TFM3" s="5"/>
      <c r="TFN3" s="5"/>
      <c r="TFO3" s="5"/>
      <c r="TFP3" s="5"/>
      <c r="TFQ3" s="5"/>
      <c r="TFR3" s="5"/>
      <c r="TFS3" s="5"/>
      <c r="TFT3" s="5"/>
      <c r="TFU3" s="5"/>
      <c r="TFV3" s="5"/>
      <c r="TFW3" s="5"/>
      <c r="TFX3" s="5"/>
      <c r="TFY3" s="5"/>
      <c r="TFZ3" s="5"/>
      <c r="TGA3" s="5"/>
      <c r="TGB3" s="5"/>
      <c r="TGC3" s="5"/>
      <c r="TGD3" s="5"/>
      <c r="TGE3" s="5"/>
      <c r="TGF3" s="5"/>
      <c r="TGG3" s="5"/>
      <c r="TGH3" s="5"/>
      <c r="TGI3" s="5"/>
      <c r="TGJ3" s="5"/>
      <c r="TGK3" s="5"/>
      <c r="TGL3" s="5"/>
      <c r="TGM3" s="5"/>
      <c r="TGN3" s="5"/>
      <c r="TGO3" s="5"/>
      <c r="TGP3" s="5"/>
      <c r="TGQ3" s="5"/>
      <c r="TGR3" s="5"/>
      <c r="TGS3" s="5"/>
      <c r="TGT3" s="5"/>
      <c r="TGU3" s="5"/>
      <c r="TGV3" s="5"/>
      <c r="TGW3" s="5"/>
      <c r="TGX3" s="5"/>
      <c r="TGY3" s="5"/>
      <c r="TGZ3" s="5"/>
      <c r="THA3" s="5"/>
      <c r="THB3" s="5"/>
      <c r="THC3" s="5"/>
      <c r="THD3" s="5"/>
      <c r="THE3" s="5"/>
      <c r="THF3" s="5"/>
      <c r="THG3" s="5"/>
      <c r="THH3" s="5"/>
      <c r="THI3" s="5"/>
      <c r="THJ3" s="5"/>
      <c r="THK3" s="5"/>
      <c r="THL3" s="5"/>
      <c r="THM3" s="5"/>
      <c r="THN3" s="5"/>
      <c r="THO3" s="5"/>
      <c r="THP3" s="5"/>
      <c r="THQ3" s="5"/>
      <c r="THR3" s="5"/>
      <c r="THS3" s="5"/>
      <c r="THT3" s="5"/>
      <c r="THU3" s="5"/>
      <c r="THV3" s="5"/>
      <c r="THW3" s="5"/>
      <c r="THX3" s="5"/>
      <c r="THY3" s="5"/>
      <c r="THZ3" s="5"/>
      <c r="TIA3" s="5"/>
      <c r="TIB3" s="5"/>
      <c r="TIC3" s="5"/>
      <c r="TID3" s="5"/>
      <c r="TIE3" s="5"/>
      <c r="TIF3" s="5"/>
      <c r="TIG3" s="5"/>
      <c r="TIH3" s="5"/>
      <c r="TII3" s="5"/>
      <c r="TIJ3" s="5"/>
      <c r="TIK3" s="5"/>
      <c r="TIL3" s="5"/>
      <c r="TIM3" s="5"/>
      <c r="TIN3" s="5"/>
      <c r="TIO3" s="5"/>
      <c r="TIP3" s="5"/>
      <c r="TIQ3" s="5"/>
      <c r="TIR3" s="5"/>
      <c r="TIS3" s="5"/>
      <c r="TIT3" s="5"/>
      <c r="TIU3" s="5"/>
      <c r="TIV3" s="5"/>
      <c r="TIW3" s="5"/>
      <c r="TIX3" s="5"/>
      <c r="TIY3" s="5"/>
      <c r="TIZ3" s="5"/>
      <c r="TJA3" s="5"/>
      <c r="TJB3" s="5"/>
      <c r="TJC3" s="5"/>
      <c r="TJD3" s="5"/>
      <c r="TJE3" s="5"/>
      <c r="TJF3" s="5"/>
      <c r="TJG3" s="5"/>
      <c r="TJH3" s="5"/>
      <c r="TJI3" s="5"/>
      <c r="TJJ3" s="5"/>
      <c r="TJK3" s="5"/>
      <c r="TJL3" s="5"/>
      <c r="TJM3" s="5"/>
      <c r="TJN3" s="5"/>
      <c r="TJO3" s="5"/>
      <c r="TJP3" s="5"/>
      <c r="TJQ3" s="5"/>
      <c r="TJR3" s="5"/>
      <c r="TJS3" s="5"/>
      <c r="TJT3" s="5"/>
      <c r="TJU3" s="5"/>
      <c r="TJV3" s="5"/>
      <c r="TJW3" s="5"/>
      <c r="TJX3" s="5"/>
      <c r="TJY3" s="5"/>
      <c r="TJZ3" s="5"/>
      <c r="TKA3" s="5"/>
      <c r="TKB3" s="5"/>
      <c r="TKC3" s="5"/>
      <c r="TKD3" s="5"/>
      <c r="TKE3" s="5"/>
      <c r="TKF3" s="5"/>
      <c r="TKG3" s="5"/>
      <c r="TKH3" s="5"/>
      <c r="TKI3" s="5"/>
      <c r="TKJ3" s="5"/>
      <c r="TKK3" s="5"/>
      <c r="TKL3" s="5"/>
      <c r="TKM3" s="5"/>
      <c r="TKN3" s="5"/>
      <c r="TKO3" s="5"/>
      <c r="TKP3" s="5"/>
      <c r="TKQ3" s="5"/>
      <c r="TKR3" s="5"/>
      <c r="TKS3" s="5"/>
      <c r="TKT3" s="5"/>
      <c r="TKU3" s="5"/>
      <c r="TKV3" s="5"/>
      <c r="TKW3" s="5"/>
      <c r="TKX3" s="5"/>
      <c r="TKY3" s="5"/>
      <c r="TKZ3" s="5"/>
      <c r="TLA3" s="5"/>
      <c r="TLB3" s="5"/>
      <c r="TLC3" s="5"/>
      <c r="TLD3" s="5"/>
      <c r="TLE3" s="5"/>
      <c r="TLF3" s="5"/>
      <c r="TLG3" s="5"/>
      <c r="TLH3" s="5"/>
      <c r="TLI3" s="5"/>
      <c r="TLJ3" s="5"/>
      <c r="TLK3" s="5"/>
      <c r="TLL3" s="5"/>
      <c r="TLM3" s="5"/>
      <c r="TLN3" s="5"/>
      <c r="TLO3" s="5"/>
      <c r="TLP3" s="5"/>
      <c r="TLQ3" s="5"/>
      <c r="TLR3" s="5"/>
      <c r="TLS3" s="5"/>
      <c r="TLT3" s="5"/>
      <c r="TLU3" s="5"/>
      <c r="TLV3" s="5"/>
      <c r="TLW3" s="5"/>
      <c r="TLX3" s="5"/>
      <c r="TLY3" s="5"/>
      <c r="TLZ3" s="5"/>
      <c r="TMA3" s="5"/>
      <c r="TMB3" s="5"/>
      <c r="TMC3" s="5"/>
      <c r="TMD3" s="5"/>
      <c r="TME3" s="5"/>
      <c r="TMF3" s="5"/>
      <c r="TMG3" s="5"/>
      <c r="TMH3" s="5"/>
      <c r="TMI3" s="5"/>
      <c r="TMJ3" s="5"/>
      <c r="TMK3" s="5"/>
      <c r="TML3" s="5"/>
      <c r="TMM3" s="5"/>
      <c r="TMN3" s="5"/>
      <c r="TMO3" s="5"/>
      <c r="TMP3" s="5"/>
      <c r="TMQ3" s="5"/>
      <c r="TMR3" s="5"/>
      <c r="TMS3" s="5"/>
      <c r="TMT3" s="5"/>
      <c r="TMU3" s="5"/>
      <c r="TMV3" s="5"/>
      <c r="TMW3" s="5"/>
      <c r="TMX3" s="5"/>
      <c r="TMY3" s="5"/>
      <c r="TMZ3" s="5"/>
      <c r="TNA3" s="5"/>
      <c r="TNB3" s="5"/>
      <c r="TNC3" s="5"/>
      <c r="TND3" s="5"/>
      <c r="TNE3" s="5"/>
      <c r="TNF3" s="5"/>
      <c r="TNG3" s="5"/>
      <c r="TNH3" s="5"/>
      <c r="TNI3" s="5"/>
      <c r="TNJ3" s="5"/>
      <c r="TNK3" s="5"/>
      <c r="TNL3" s="5"/>
      <c r="TNM3" s="5"/>
      <c r="TNN3" s="5"/>
      <c r="TNO3" s="5"/>
      <c r="TNP3" s="5"/>
      <c r="TNQ3" s="5"/>
      <c r="TNR3" s="5"/>
      <c r="TNS3" s="5"/>
      <c r="TNT3" s="5"/>
      <c r="TNU3" s="5"/>
      <c r="TNV3" s="5"/>
      <c r="TNW3" s="5"/>
      <c r="TNX3" s="5"/>
      <c r="TNY3" s="5"/>
      <c r="TNZ3" s="5"/>
      <c r="TOA3" s="5"/>
      <c r="TOB3" s="5"/>
      <c r="TOC3" s="5"/>
      <c r="TOD3" s="5"/>
      <c r="TOE3" s="5"/>
      <c r="TOF3" s="5"/>
      <c r="TOG3" s="5"/>
      <c r="TOH3" s="5"/>
      <c r="TOI3" s="5"/>
      <c r="TOJ3" s="5"/>
      <c r="TOK3" s="5"/>
      <c r="TOL3" s="5"/>
      <c r="TOM3" s="5"/>
      <c r="TON3" s="5"/>
      <c r="TOO3" s="5"/>
      <c r="TOP3" s="5"/>
      <c r="TOQ3" s="5"/>
      <c r="TOR3" s="5"/>
      <c r="TOS3" s="5"/>
      <c r="TOT3" s="5"/>
      <c r="TOU3" s="5"/>
      <c r="TOV3" s="5"/>
      <c r="TOW3" s="5"/>
      <c r="TOX3" s="5"/>
      <c r="TOY3" s="5"/>
      <c r="TOZ3" s="5"/>
      <c r="TPA3" s="5"/>
      <c r="TPB3" s="5"/>
      <c r="TPC3" s="5"/>
      <c r="TPD3" s="5"/>
      <c r="TPE3" s="5"/>
      <c r="TPF3" s="5"/>
      <c r="TPG3" s="5"/>
      <c r="TPH3" s="5"/>
      <c r="TPI3" s="5"/>
      <c r="TPJ3" s="5"/>
      <c r="TPK3" s="5"/>
      <c r="TPL3" s="5"/>
      <c r="TPM3" s="5"/>
      <c r="TPN3" s="5"/>
      <c r="TPO3" s="5"/>
      <c r="TPP3" s="5"/>
      <c r="TPQ3" s="5"/>
      <c r="TPR3" s="5"/>
      <c r="TPS3" s="5"/>
      <c r="TPT3" s="5"/>
      <c r="TPU3" s="5"/>
      <c r="TPV3" s="5"/>
      <c r="TPW3" s="5"/>
      <c r="TPX3" s="5"/>
      <c r="TPY3" s="5"/>
      <c r="TPZ3" s="5"/>
      <c r="TQA3" s="5"/>
      <c r="TQB3" s="5"/>
      <c r="TQC3" s="5"/>
      <c r="TQD3" s="5"/>
      <c r="TQE3" s="5"/>
      <c r="TQF3" s="5"/>
      <c r="TQG3" s="5"/>
      <c r="TQH3" s="5"/>
      <c r="TQI3" s="5"/>
      <c r="TQJ3" s="5"/>
      <c r="TQK3" s="5"/>
      <c r="TQL3" s="5"/>
      <c r="TQM3" s="5"/>
      <c r="TQN3" s="5"/>
      <c r="TQO3" s="5"/>
      <c r="TQP3" s="5"/>
      <c r="TQQ3" s="5"/>
      <c r="TQR3" s="5"/>
      <c r="TQS3" s="5"/>
      <c r="TQT3" s="5"/>
      <c r="TQU3" s="5"/>
      <c r="TQV3" s="5"/>
      <c r="TQW3" s="5"/>
      <c r="TQX3" s="5"/>
      <c r="TQY3" s="5"/>
      <c r="TQZ3" s="5"/>
      <c r="TRA3" s="5"/>
      <c r="TRB3" s="5"/>
      <c r="TRC3" s="5"/>
      <c r="TRD3" s="5"/>
      <c r="TRE3" s="5"/>
      <c r="TRF3" s="5"/>
      <c r="TRG3" s="5"/>
      <c r="TRH3" s="5"/>
      <c r="TRI3" s="5"/>
      <c r="TRJ3" s="5"/>
      <c r="TRK3" s="5"/>
      <c r="TRL3" s="5"/>
      <c r="TRM3" s="5"/>
      <c r="TRN3" s="5"/>
      <c r="TRO3" s="5"/>
      <c r="TRP3" s="5"/>
      <c r="TRQ3" s="5"/>
      <c r="TRR3" s="5"/>
      <c r="TRS3" s="5"/>
      <c r="TRT3" s="5"/>
      <c r="TRU3" s="5"/>
      <c r="TRV3" s="5"/>
      <c r="TRW3" s="5"/>
      <c r="TRX3" s="5"/>
      <c r="TRY3" s="5"/>
      <c r="TRZ3" s="5"/>
      <c r="TSA3" s="5"/>
      <c r="TSB3" s="5"/>
      <c r="TSC3" s="5"/>
      <c r="TSD3" s="5"/>
      <c r="TSE3" s="5"/>
      <c r="TSF3" s="5"/>
      <c r="TSG3" s="5"/>
      <c r="TSH3" s="5"/>
      <c r="TSI3" s="5"/>
      <c r="TSJ3" s="5"/>
      <c r="TSK3" s="5"/>
      <c r="TSL3" s="5"/>
      <c r="TSM3" s="5"/>
      <c r="TSN3" s="5"/>
      <c r="TSO3" s="5"/>
      <c r="TSP3" s="5"/>
      <c r="TSQ3" s="5"/>
      <c r="TSR3" s="5"/>
      <c r="TSS3" s="5"/>
      <c r="TST3" s="5"/>
      <c r="TSU3" s="5"/>
      <c r="TSV3" s="5"/>
      <c r="TSW3" s="5"/>
      <c r="TSX3" s="5"/>
      <c r="TSY3" s="5"/>
      <c r="TSZ3" s="5"/>
      <c r="TTA3" s="5"/>
      <c r="TTB3" s="5"/>
      <c r="TTC3" s="5"/>
      <c r="TTD3" s="5"/>
      <c r="TTE3" s="5"/>
      <c r="TTF3" s="5"/>
      <c r="TTG3" s="5"/>
      <c r="TTH3" s="5"/>
      <c r="TTI3" s="5"/>
      <c r="TTJ3" s="5"/>
      <c r="TTK3" s="5"/>
      <c r="TTL3" s="5"/>
      <c r="TTM3" s="5"/>
      <c r="TTN3" s="5"/>
      <c r="TTO3" s="5"/>
      <c r="TTP3" s="5"/>
      <c r="TTQ3" s="5"/>
      <c r="TTR3" s="5"/>
      <c r="TTS3" s="5"/>
      <c r="TTT3" s="5"/>
      <c r="TTU3" s="5"/>
      <c r="TTV3" s="5"/>
      <c r="TTW3" s="5"/>
      <c r="TTX3" s="5"/>
      <c r="TTY3" s="5"/>
      <c r="TTZ3" s="5"/>
      <c r="TUA3" s="5"/>
      <c r="TUB3" s="5"/>
      <c r="TUC3" s="5"/>
      <c r="TUD3" s="5"/>
      <c r="TUE3" s="5"/>
      <c r="TUF3" s="5"/>
      <c r="TUG3" s="5"/>
      <c r="TUH3" s="5"/>
      <c r="TUI3" s="5"/>
      <c r="TUJ3" s="5"/>
      <c r="TUK3" s="5"/>
      <c r="TUL3" s="5"/>
      <c r="TUM3" s="5"/>
      <c r="TUN3" s="5"/>
      <c r="TUO3" s="5"/>
      <c r="TUP3" s="5"/>
      <c r="TUQ3" s="5"/>
      <c r="TUR3" s="5"/>
      <c r="TUS3" s="5"/>
      <c r="TUT3" s="5"/>
      <c r="TUU3" s="5"/>
      <c r="TUV3" s="5"/>
      <c r="TUW3" s="5"/>
      <c r="TUX3" s="5"/>
      <c r="TUY3" s="5"/>
      <c r="TUZ3" s="5"/>
      <c r="TVA3" s="5"/>
      <c r="TVB3" s="5"/>
      <c r="TVC3" s="5"/>
      <c r="TVD3" s="5"/>
      <c r="TVE3" s="5"/>
      <c r="TVF3" s="5"/>
      <c r="TVG3" s="5"/>
      <c r="TVH3" s="5"/>
      <c r="TVI3" s="5"/>
      <c r="TVJ3" s="5"/>
      <c r="TVK3" s="5"/>
      <c r="TVL3" s="5"/>
      <c r="TVM3" s="5"/>
      <c r="TVN3" s="5"/>
      <c r="TVO3" s="5"/>
      <c r="TVP3" s="5"/>
      <c r="TVQ3" s="5"/>
      <c r="TVR3" s="5"/>
      <c r="TVS3" s="5"/>
      <c r="TVT3" s="5"/>
      <c r="TVU3" s="5"/>
      <c r="TVV3" s="5"/>
      <c r="TVW3" s="5"/>
      <c r="TVX3" s="5"/>
      <c r="TVY3" s="5"/>
      <c r="TVZ3" s="5"/>
      <c r="TWA3" s="5"/>
      <c r="TWB3" s="5"/>
      <c r="TWC3" s="5"/>
      <c r="TWD3" s="5"/>
      <c r="TWE3" s="5"/>
      <c r="TWF3" s="5"/>
      <c r="TWG3" s="5"/>
      <c r="TWH3" s="5"/>
      <c r="TWI3" s="5"/>
      <c r="TWJ3" s="5"/>
      <c r="TWK3" s="5"/>
      <c r="TWL3" s="5"/>
      <c r="TWM3" s="5"/>
      <c r="TWN3" s="5"/>
      <c r="TWO3" s="5"/>
      <c r="TWP3" s="5"/>
      <c r="TWQ3" s="5"/>
      <c r="TWR3" s="5"/>
      <c r="TWS3" s="5"/>
      <c r="TWT3" s="5"/>
      <c r="TWU3" s="5"/>
      <c r="TWV3" s="5"/>
      <c r="TWW3" s="5"/>
      <c r="TWX3" s="5"/>
      <c r="TWY3" s="5"/>
      <c r="TWZ3" s="5"/>
      <c r="TXA3" s="5"/>
      <c r="TXB3" s="5"/>
      <c r="TXC3" s="5"/>
      <c r="TXD3" s="5"/>
      <c r="TXE3" s="5"/>
      <c r="TXF3" s="5"/>
      <c r="TXG3" s="5"/>
      <c r="TXH3" s="5"/>
      <c r="TXI3" s="5"/>
      <c r="TXJ3" s="5"/>
      <c r="TXK3" s="5"/>
      <c r="TXL3" s="5"/>
      <c r="TXM3" s="5"/>
      <c r="TXN3" s="5"/>
      <c r="TXO3" s="5"/>
      <c r="TXP3" s="5"/>
      <c r="TXQ3" s="5"/>
      <c r="TXR3" s="5"/>
      <c r="TXS3" s="5"/>
      <c r="TXT3" s="5"/>
      <c r="TXU3" s="5"/>
      <c r="TXV3" s="5"/>
      <c r="TXW3" s="5"/>
      <c r="TXX3" s="5"/>
      <c r="TXY3" s="5"/>
      <c r="TXZ3" s="5"/>
      <c r="TYA3" s="5"/>
      <c r="TYB3" s="5"/>
      <c r="TYC3" s="5"/>
      <c r="TYD3" s="5"/>
      <c r="TYE3" s="5"/>
      <c r="TYF3" s="5"/>
      <c r="TYG3" s="5"/>
      <c r="TYH3" s="5"/>
      <c r="TYI3" s="5"/>
      <c r="TYJ3" s="5"/>
      <c r="TYK3" s="5"/>
      <c r="TYL3" s="5"/>
      <c r="TYM3" s="5"/>
      <c r="TYN3" s="5"/>
      <c r="TYO3" s="5"/>
      <c r="TYP3" s="5"/>
      <c r="TYQ3" s="5"/>
      <c r="TYR3" s="5"/>
      <c r="TYS3" s="5"/>
      <c r="TYT3" s="5"/>
      <c r="TYU3" s="5"/>
      <c r="TYV3" s="5"/>
      <c r="TYW3" s="5"/>
      <c r="TYX3" s="5"/>
      <c r="TYY3" s="5"/>
      <c r="TYZ3" s="5"/>
      <c r="TZA3" s="5"/>
      <c r="TZB3" s="5"/>
      <c r="TZC3" s="5"/>
      <c r="TZD3" s="5"/>
      <c r="TZE3" s="5"/>
      <c r="TZF3" s="5"/>
      <c r="TZG3" s="5"/>
      <c r="TZH3" s="5"/>
      <c r="TZI3" s="5"/>
      <c r="TZJ3" s="5"/>
      <c r="TZK3" s="5"/>
      <c r="TZL3" s="5"/>
      <c r="TZM3" s="5"/>
      <c r="TZN3" s="5"/>
      <c r="TZO3" s="5"/>
      <c r="TZP3" s="5"/>
      <c r="TZQ3" s="5"/>
      <c r="TZR3" s="5"/>
      <c r="TZS3" s="5"/>
      <c r="TZT3" s="5"/>
      <c r="TZU3" s="5"/>
      <c r="TZV3" s="5"/>
      <c r="TZW3" s="5"/>
      <c r="TZX3" s="5"/>
      <c r="TZY3" s="5"/>
      <c r="TZZ3" s="5"/>
      <c r="UAA3" s="5"/>
      <c r="UAB3" s="5"/>
      <c r="UAC3" s="5"/>
      <c r="UAD3" s="5"/>
      <c r="UAE3" s="5"/>
      <c r="UAF3" s="5"/>
      <c r="UAG3" s="5"/>
      <c r="UAH3" s="5"/>
      <c r="UAI3" s="5"/>
      <c r="UAJ3" s="5"/>
      <c r="UAK3" s="5"/>
      <c r="UAL3" s="5"/>
      <c r="UAM3" s="5"/>
      <c r="UAN3" s="5"/>
      <c r="UAO3" s="5"/>
      <c r="UAP3" s="5"/>
      <c r="UAQ3" s="5"/>
      <c r="UAR3" s="5"/>
      <c r="UAS3" s="5"/>
      <c r="UAT3" s="5"/>
      <c r="UAU3" s="5"/>
      <c r="UAV3" s="5"/>
      <c r="UAW3" s="5"/>
      <c r="UAX3" s="5"/>
      <c r="UAY3" s="5"/>
      <c r="UAZ3" s="5"/>
      <c r="UBA3" s="5"/>
      <c r="UBB3" s="5"/>
      <c r="UBC3" s="5"/>
      <c r="UBD3" s="5"/>
      <c r="UBE3" s="5"/>
      <c r="UBF3" s="5"/>
      <c r="UBG3" s="5"/>
      <c r="UBH3" s="5"/>
      <c r="UBI3" s="5"/>
      <c r="UBJ3" s="5"/>
      <c r="UBK3" s="5"/>
      <c r="UBL3" s="5"/>
      <c r="UBM3" s="5"/>
      <c r="UBN3" s="5"/>
      <c r="UBO3" s="5"/>
      <c r="UBP3" s="5"/>
      <c r="UBQ3" s="5"/>
      <c r="UBR3" s="5"/>
      <c r="UBS3" s="5"/>
      <c r="UBT3" s="5"/>
      <c r="UBU3" s="5"/>
      <c r="UBV3" s="5"/>
      <c r="UBW3" s="5"/>
      <c r="UBX3" s="5"/>
      <c r="UBY3" s="5"/>
      <c r="UBZ3" s="5"/>
      <c r="UCA3" s="5"/>
      <c r="UCB3" s="5"/>
      <c r="UCC3" s="5"/>
      <c r="UCD3" s="5"/>
      <c r="UCE3" s="5"/>
      <c r="UCF3" s="5"/>
      <c r="UCG3" s="5"/>
      <c r="UCH3" s="5"/>
      <c r="UCI3" s="5"/>
      <c r="UCJ3" s="5"/>
      <c r="UCK3" s="5"/>
      <c r="UCL3" s="5"/>
      <c r="UCM3" s="5"/>
      <c r="UCN3" s="5"/>
      <c r="UCO3" s="5"/>
      <c r="UCP3" s="5"/>
      <c r="UCQ3" s="5"/>
      <c r="UCR3" s="5"/>
      <c r="UCS3" s="5"/>
      <c r="UCT3" s="5"/>
      <c r="UCU3" s="5"/>
      <c r="UCV3" s="5"/>
      <c r="UCW3" s="5"/>
      <c r="UCX3" s="5"/>
      <c r="UCY3" s="5"/>
      <c r="UCZ3" s="5"/>
      <c r="UDA3" s="5"/>
      <c r="UDB3" s="5"/>
      <c r="UDC3" s="5"/>
      <c r="UDD3" s="5"/>
      <c r="UDE3" s="5"/>
      <c r="UDF3" s="5"/>
      <c r="UDG3" s="5"/>
      <c r="UDH3" s="5"/>
      <c r="UDI3" s="5"/>
      <c r="UDJ3" s="5"/>
      <c r="UDK3" s="5"/>
      <c r="UDL3" s="5"/>
      <c r="UDM3" s="5"/>
      <c r="UDN3" s="5"/>
      <c r="UDO3" s="5"/>
      <c r="UDP3" s="5"/>
      <c r="UDQ3" s="5"/>
      <c r="UDR3" s="5"/>
      <c r="UDS3" s="5"/>
      <c r="UDT3" s="5"/>
      <c r="UDU3" s="5"/>
      <c r="UDV3" s="5"/>
      <c r="UDW3" s="5"/>
      <c r="UDX3" s="5"/>
      <c r="UDY3" s="5"/>
      <c r="UDZ3" s="5"/>
      <c r="UEA3" s="5"/>
      <c r="UEB3" s="5"/>
      <c r="UEC3" s="5"/>
      <c r="UED3" s="5"/>
      <c r="UEE3" s="5"/>
      <c r="UEF3" s="5"/>
      <c r="UEG3" s="5"/>
      <c r="UEH3" s="5"/>
      <c r="UEI3" s="5"/>
      <c r="UEJ3" s="5"/>
      <c r="UEK3" s="5"/>
      <c r="UEL3" s="5"/>
      <c r="UEM3" s="5"/>
      <c r="UEN3" s="5"/>
      <c r="UEO3" s="5"/>
      <c r="UEP3" s="5"/>
      <c r="UEQ3" s="5"/>
      <c r="UER3" s="5"/>
      <c r="UES3" s="5"/>
      <c r="UET3" s="5"/>
      <c r="UEU3" s="5"/>
      <c r="UEV3" s="5"/>
      <c r="UEW3" s="5"/>
      <c r="UEX3" s="5"/>
      <c r="UEY3" s="5"/>
      <c r="UEZ3" s="5"/>
      <c r="UFA3" s="5"/>
      <c r="UFB3" s="5"/>
      <c r="UFC3" s="5"/>
      <c r="UFD3" s="5"/>
      <c r="UFE3" s="5"/>
      <c r="UFF3" s="5"/>
      <c r="UFG3" s="5"/>
      <c r="UFH3" s="5"/>
      <c r="UFI3" s="5"/>
      <c r="UFJ3" s="5"/>
      <c r="UFK3" s="5"/>
      <c r="UFL3" s="5"/>
      <c r="UFM3" s="5"/>
      <c r="UFN3" s="5"/>
      <c r="UFO3" s="5"/>
      <c r="UFP3" s="5"/>
      <c r="UFQ3" s="5"/>
      <c r="UFR3" s="5"/>
      <c r="UFS3" s="5"/>
      <c r="UFT3" s="5"/>
      <c r="UFU3" s="5"/>
      <c r="UFV3" s="5"/>
      <c r="UFW3" s="5"/>
      <c r="UFX3" s="5"/>
      <c r="UFY3" s="5"/>
      <c r="UFZ3" s="5"/>
      <c r="UGA3" s="5"/>
      <c r="UGB3" s="5"/>
      <c r="UGC3" s="5"/>
      <c r="UGD3" s="5"/>
      <c r="UGE3" s="5"/>
      <c r="UGF3" s="5"/>
      <c r="UGG3" s="5"/>
      <c r="UGH3" s="5"/>
      <c r="UGI3" s="5"/>
      <c r="UGJ3" s="5"/>
      <c r="UGK3" s="5"/>
      <c r="UGL3" s="5"/>
      <c r="UGM3" s="5"/>
      <c r="UGN3" s="5"/>
      <c r="UGO3" s="5"/>
      <c r="UGP3" s="5"/>
      <c r="UGQ3" s="5"/>
      <c r="UGR3" s="5"/>
      <c r="UGS3" s="5"/>
      <c r="UGT3" s="5"/>
      <c r="UGU3" s="5"/>
      <c r="UGV3" s="5"/>
      <c r="UGW3" s="5"/>
      <c r="UGX3" s="5"/>
      <c r="UGY3" s="5"/>
      <c r="UGZ3" s="5"/>
      <c r="UHA3" s="5"/>
      <c r="UHB3" s="5"/>
      <c r="UHC3" s="5"/>
      <c r="UHD3" s="5"/>
      <c r="UHE3" s="5"/>
      <c r="UHF3" s="5"/>
      <c r="UHG3" s="5"/>
      <c r="UHH3" s="5"/>
      <c r="UHI3" s="5"/>
      <c r="UHJ3" s="5"/>
      <c r="UHK3" s="5"/>
      <c r="UHL3" s="5"/>
      <c r="UHM3" s="5"/>
      <c r="UHN3" s="5"/>
      <c r="UHO3" s="5"/>
      <c r="UHP3" s="5"/>
      <c r="UHQ3" s="5"/>
      <c r="UHR3" s="5"/>
      <c r="UHS3" s="5"/>
      <c r="UHT3" s="5"/>
      <c r="UHU3" s="5"/>
      <c r="UHV3" s="5"/>
      <c r="UHW3" s="5"/>
      <c r="UHX3" s="5"/>
      <c r="UHY3" s="5"/>
      <c r="UHZ3" s="5"/>
      <c r="UIA3" s="5"/>
      <c r="UIB3" s="5"/>
      <c r="UIC3" s="5"/>
      <c r="UID3" s="5"/>
      <c r="UIE3" s="5"/>
      <c r="UIF3" s="5"/>
      <c r="UIG3" s="5"/>
      <c r="UIH3" s="5"/>
      <c r="UII3" s="5"/>
      <c r="UIJ3" s="5"/>
      <c r="UIK3" s="5"/>
      <c r="UIL3" s="5"/>
      <c r="UIM3" s="5"/>
      <c r="UIN3" s="5"/>
      <c r="UIO3" s="5"/>
      <c r="UIP3" s="5"/>
      <c r="UIQ3" s="5"/>
      <c r="UIR3" s="5"/>
      <c r="UIS3" s="5"/>
      <c r="UIT3" s="5"/>
      <c r="UIU3" s="5"/>
      <c r="UIV3" s="5"/>
      <c r="UIW3" s="5"/>
      <c r="UIX3" s="5"/>
      <c r="UIY3" s="5"/>
      <c r="UIZ3" s="5"/>
      <c r="UJA3" s="5"/>
      <c r="UJB3" s="5"/>
      <c r="UJC3" s="5"/>
      <c r="UJD3" s="5"/>
      <c r="UJE3" s="5"/>
      <c r="UJF3" s="5"/>
      <c r="UJG3" s="5"/>
      <c r="UJH3" s="5"/>
      <c r="UJI3" s="5"/>
      <c r="UJJ3" s="5"/>
      <c r="UJK3" s="5"/>
      <c r="UJL3" s="5"/>
      <c r="UJM3" s="5"/>
      <c r="UJN3" s="5"/>
      <c r="UJO3" s="5"/>
      <c r="UJP3" s="5"/>
      <c r="UJQ3" s="5"/>
      <c r="UJR3" s="5"/>
      <c r="UJS3" s="5"/>
      <c r="UJT3" s="5"/>
      <c r="UJU3" s="5"/>
      <c r="UJV3" s="5"/>
      <c r="UJW3" s="5"/>
      <c r="UJX3" s="5"/>
      <c r="UJY3" s="5"/>
      <c r="UJZ3" s="5"/>
      <c r="UKA3" s="5"/>
      <c r="UKB3" s="5"/>
      <c r="UKC3" s="5"/>
      <c r="UKD3" s="5"/>
      <c r="UKE3" s="5"/>
      <c r="UKF3" s="5"/>
      <c r="UKG3" s="5"/>
      <c r="UKH3" s="5"/>
      <c r="UKI3" s="5"/>
      <c r="UKJ3" s="5"/>
      <c r="UKK3" s="5"/>
      <c r="UKL3" s="5"/>
      <c r="UKM3" s="5"/>
      <c r="UKN3" s="5"/>
      <c r="UKO3" s="5"/>
      <c r="UKP3" s="5"/>
      <c r="UKQ3" s="5"/>
      <c r="UKR3" s="5"/>
      <c r="UKS3" s="5"/>
      <c r="UKT3" s="5"/>
      <c r="UKU3" s="5"/>
      <c r="UKV3" s="5"/>
      <c r="UKW3" s="5"/>
      <c r="UKX3" s="5"/>
      <c r="UKY3" s="5"/>
      <c r="UKZ3" s="5"/>
      <c r="ULA3" s="5"/>
      <c r="ULB3" s="5"/>
      <c r="ULC3" s="5"/>
      <c r="ULD3" s="5"/>
      <c r="ULE3" s="5"/>
      <c r="ULF3" s="5"/>
      <c r="ULG3" s="5"/>
      <c r="ULH3" s="5"/>
      <c r="ULI3" s="5"/>
      <c r="ULJ3" s="5"/>
      <c r="ULK3" s="5"/>
      <c r="ULL3" s="5"/>
      <c r="ULM3" s="5"/>
      <c r="ULN3" s="5"/>
      <c r="ULO3" s="5"/>
      <c r="ULP3" s="5"/>
      <c r="ULQ3" s="5"/>
      <c r="ULR3" s="5"/>
      <c r="ULS3" s="5"/>
      <c r="ULT3" s="5"/>
      <c r="ULU3" s="5"/>
      <c r="ULV3" s="5"/>
      <c r="ULW3" s="5"/>
      <c r="ULX3" s="5"/>
      <c r="ULY3" s="5"/>
      <c r="ULZ3" s="5"/>
      <c r="UMA3" s="5"/>
      <c r="UMB3" s="5"/>
      <c r="UMC3" s="5"/>
      <c r="UMD3" s="5"/>
      <c r="UME3" s="5"/>
      <c r="UMF3" s="5"/>
      <c r="UMG3" s="5"/>
      <c r="UMH3" s="5"/>
      <c r="UMI3" s="5"/>
      <c r="UMJ3" s="5"/>
      <c r="UMK3" s="5"/>
      <c r="UML3" s="5"/>
      <c r="UMM3" s="5"/>
      <c r="UMN3" s="5"/>
      <c r="UMO3" s="5"/>
      <c r="UMP3" s="5"/>
      <c r="UMQ3" s="5"/>
      <c r="UMR3" s="5"/>
      <c r="UMS3" s="5"/>
      <c r="UMT3" s="5"/>
      <c r="UMU3" s="5"/>
      <c r="UMV3" s="5"/>
      <c r="UMW3" s="5"/>
      <c r="UMX3" s="5"/>
      <c r="UMY3" s="5"/>
      <c r="UMZ3" s="5"/>
      <c r="UNA3" s="5"/>
      <c r="UNB3" s="5"/>
      <c r="UNC3" s="5"/>
      <c r="UND3" s="5"/>
      <c r="UNE3" s="5"/>
      <c r="UNF3" s="5"/>
      <c r="UNG3" s="5"/>
      <c r="UNH3" s="5"/>
      <c r="UNI3" s="5"/>
      <c r="UNJ3" s="5"/>
      <c r="UNK3" s="5"/>
      <c r="UNL3" s="5"/>
      <c r="UNM3" s="5"/>
      <c r="UNN3" s="5"/>
      <c r="UNO3" s="5"/>
      <c r="UNP3" s="5"/>
      <c r="UNQ3" s="5"/>
      <c r="UNR3" s="5"/>
      <c r="UNS3" s="5"/>
      <c r="UNT3" s="5"/>
      <c r="UNU3" s="5"/>
      <c r="UNV3" s="5"/>
      <c r="UNW3" s="5"/>
      <c r="UNX3" s="5"/>
      <c r="UNY3" s="5"/>
      <c r="UNZ3" s="5"/>
      <c r="UOA3" s="5"/>
      <c r="UOB3" s="5"/>
      <c r="UOC3" s="5"/>
      <c r="UOD3" s="5"/>
      <c r="UOE3" s="5"/>
      <c r="UOF3" s="5"/>
      <c r="UOG3" s="5"/>
      <c r="UOH3" s="5"/>
      <c r="UOI3" s="5"/>
      <c r="UOJ3" s="5"/>
      <c r="UOK3" s="5"/>
      <c r="UOL3" s="5"/>
      <c r="UOM3" s="5"/>
      <c r="UON3" s="5"/>
      <c r="UOO3" s="5"/>
      <c r="UOP3" s="5"/>
      <c r="UOQ3" s="5"/>
      <c r="UOR3" s="5"/>
      <c r="UOS3" s="5"/>
      <c r="UOT3" s="5"/>
      <c r="UOU3" s="5"/>
      <c r="UOV3" s="5"/>
      <c r="UOW3" s="5"/>
      <c r="UOX3" s="5"/>
      <c r="UOY3" s="5"/>
      <c r="UOZ3" s="5"/>
      <c r="UPA3" s="5"/>
      <c r="UPB3" s="5"/>
      <c r="UPC3" s="5"/>
      <c r="UPD3" s="5"/>
      <c r="UPE3" s="5"/>
      <c r="UPF3" s="5"/>
      <c r="UPG3" s="5"/>
      <c r="UPH3" s="5"/>
      <c r="UPI3" s="5"/>
      <c r="UPJ3" s="5"/>
      <c r="UPK3" s="5"/>
      <c r="UPL3" s="5"/>
      <c r="UPM3" s="5"/>
      <c r="UPN3" s="5"/>
      <c r="UPO3" s="5"/>
      <c r="UPP3" s="5"/>
      <c r="UPQ3" s="5"/>
      <c r="UPR3" s="5"/>
      <c r="UPS3" s="5"/>
      <c r="UPT3" s="5"/>
      <c r="UPU3" s="5"/>
      <c r="UPV3" s="5"/>
      <c r="UPW3" s="5"/>
      <c r="UPX3" s="5"/>
      <c r="UPY3" s="5"/>
      <c r="UPZ3" s="5"/>
      <c r="UQA3" s="5"/>
      <c r="UQB3" s="5"/>
      <c r="UQC3" s="5"/>
      <c r="UQD3" s="5"/>
      <c r="UQE3" s="5"/>
      <c r="UQF3" s="5"/>
      <c r="UQG3" s="5"/>
      <c r="UQH3" s="5"/>
      <c r="UQI3" s="5"/>
      <c r="UQJ3" s="5"/>
      <c r="UQK3" s="5"/>
      <c r="UQL3" s="5"/>
      <c r="UQM3" s="5"/>
      <c r="UQN3" s="5"/>
      <c r="UQO3" s="5"/>
      <c r="UQP3" s="5"/>
      <c r="UQQ3" s="5"/>
      <c r="UQR3" s="5"/>
      <c r="UQS3" s="5"/>
      <c r="UQT3" s="5"/>
      <c r="UQU3" s="5"/>
      <c r="UQV3" s="5"/>
      <c r="UQW3" s="5"/>
      <c r="UQX3" s="5"/>
      <c r="UQY3" s="5"/>
      <c r="UQZ3" s="5"/>
      <c r="URA3" s="5"/>
      <c r="URB3" s="5"/>
      <c r="URC3" s="5"/>
      <c r="URD3" s="5"/>
      <c r="URE3" s="5"/>
      <c r="URF3" s="5"/>
      <c r="URG3" s="5"/>
      <c r="URH3" s="5"/>
      <c r="URI3" s="5"/>
      <c r="URJ3" s="5"/>
      <c r="URK3" s="5"/>
      <c r="URL3" s="5"/>
      <c r="URM3" s="5"/>
      <c r="URN3" s="5"/>
      <c r="URO3" s="5"/>
      <c r="URP3" s="5"/>
      <c r="URQ3" s="5"/>
      <c r="URR3" s="5"/>
      <c r="URS3" s="5"/>
      <c r="URT3" s="5"/>
      <c r="URU3" s="5"/>
      <c r="URV3" s="5"/>
      <c r="URW3" s="5"/>
      <c r="URX3" s="5"/>
      <c r="URY3" s="5"/>
      <c r="URZ3" s="5"/>
      <c r="USA3" s="5"/>
      <c r="USB3" s="5"/>
      <c r="USC3" s="5"/>
      <c r="USD3" s="5"/>
      <c r="USE3" s="5"/>
      <c r="USF3" s="5"/>
      <c r="USG3" s="5"/>
      <c r="USH3" s="5"/>
      <c r="USI3" s="5"/>
      <c r="USJ3" s="5"/>
      <c r="USK3" s="5"/>
      <c r="USL3" s="5"/>
      <c r="USM3" s="5"/>
      <c r="USN3" s="5"/>
      <c r="USO3" s="5"/>
      <c r="USP3" s="5"/>
      <c r="USQ3" s="5"/>
      <c r="USR3" s="5"/>
      <c r="USS3" s="5"/>
      <c r="UST3" s="5"/>
      <c r="USU3" s="5"/>
      <c r="USV3" s="5"/>
      <c r="USW3" s="5"/>
      <c r="USX3" s="5"/>
      <c r="USY3" s="5"/>
      <c r="USZ3" s="5"/>
      <c r="UTA3" s="5"/>
      <c r="UTB3" s="5"/>
      <c r="UTC3" s="5"/>
      <c r="UTD3" s="5"/>
      <c r="UTE3" s="5"/>
      <c r="UTF3" s="5"/>
      <c r="UTG3" s="5"/>
      <c r="UTH3" s="5"/>
      <c r="UTI3" s="5"/>
      <c r="UTJ3" s="5"/>
      <c r="UTK3" s="5"/>
      <c r="UTL3" s="5"/>
      <c r="UTM3" s="5"/>
      <c r="UTN3" s="5"/>
      <c r="UTO3" s="5"/>
      <c r="UTP3" s="5"/>
      <c r="UTQ3" s="5"/>
      <c r="UTR3" s="5"/>
      <c r="UTS3" s="5"/>
      <c r="UTT3" s="5"/>
      <c r="UTU3" s="5"/>
      <c r="UTV3" s="5"/>
      <c r="UTW3" s="5"/>
      <c r="UTX3" s="5"/>
      <c r="UTY3" s="5"/>
      <c r="UTZ3" s="5"/>
      <c r="UUA3" s="5"/>
      <c r="UUB3" s="5"/>
      <c r="UUC3" s="5"/>
      <c r="UUD3" s="5"/>
      <c r="UUE3" s="5"/>
      <c r="UUF3" s="5"/>
      <c r="UUG3" s="5"/>
      <c r="UUH3" s="5"/>
      <c r="UUI3" s="5"/>
      <c r="UUJ3" s="5"/>
      <c r="UUK3" s="5"/>
      <c r="UUL3" s="5"/>
      <c r="UUM3" s="5"/>
      <c r="UUN3" s="5"/>
      <c r="UUO3" s="5"/>
      <c r="UUP3" s="5"/>
      <c r="UUQ3" s="5"/>
      <c r="UUR3" s="5"/>
      <c r="UUS3" s="5"/>
      <c r="UUT3" s="5"/>
      <c r="UUU3" s="5"/>
      <c r="UUV3" s="5"/>
      <c r="UUW3" s="5"/>
      <c r="UUX3" s="5"/>
      <c r="UUY3" s="5"/>
      <c r="UUZ3" s="5"/>
      <c r="UVA3" s="5"/>
      <c r="UVB3" s="5"/>
      <c r="UVC3" s="5"/>
      <c r="UVD3" s="5"/>
      <c r="UVE3" s="5"/>
      <c r="UVF3" s="5"/>
      <c r="UVG3" s="5"/>
      <c r="UVH3" s="5"/>
      <c r="UVI3" s="5"/>
      <c r="UVJ3" s="5"/>
      <c r="UVK3" s="5"/>
      <c r="UVL3" s="5"/>
      <c r="UVM3" s="5"/>
      <c r="UVN3" s="5"/>
      <c r="UVO3" s="5"/>
      <c r="UVP3" s="5"/>
      <c r="UVQ3" s="5"/>
      <c r="UVR3" s="5"/>
      <c r="UVS3" s="5"/>
      <c r="UVT3" s="5"/>
      <c r="UVU3" s="5"/>
      <c r="UVV3" s="5"/>
      <c r="UVW3" s="5"/>
      <c r="UVX3" s="5"/>
      <c r="UVY3" s="5"/>
      <c r="UVZ3" s="5"/>
      <c r="UWA3" s="5"/>
      <c r="UWB3" s="5"/>
      <c r="UWC3" s="5"/>
      <c r="UWD3" s="5"/>
      <c r="UWE3" s="5"/>
      <c r="UWF3" s="5"/>
      <c r="UWG3" s="5"/>
      <c r="UWH3" s="5"/>
      <c r="UWI3" s="5"/>
      <c r="UWJ3" s="5"/>
      <c r="UWK3" s="5"/>
      <c r="UWL3" s="5"/>
      <c r="UWM3" s="5"/>
      <c r="UWN3" s="5"/>
      <c r="UWO3" s="5"/>
      <c r="UWP3" s="5"/>
      <c r="UWQ3" s="5"/>
      <c r="UWR3" s="5"/>
      <c r="UWS3" s="5"/>
      <c r="UWT3" s="5"/>
      <c r="UWU3" s="5"/>
      <c r="UWV3" s="5"/>
      <c r="UWW3" s="5"/>
      <c r="UWX3" s="5"/>
      <c r="UWY3" s="5"/>
      <c r="UWZ3" s="5"/>
      <c r="UXA3" s="5"/>
      <c r="UXB3" s="5"/>
      <c r="UXC3" s="5"/>
      <c r="UXD3" s="5"/>
      <c r="UXE3" s="5"/>
      <c r="UXF3" s="5"/>
      <c r="UXG3" s="5"/>
      <c r="UXH3" s="5"/>
      <c r="UXI3" s="5"/>
      <c r="UXJ3" s="5"/>
      <c r="UXK3" s="5"/>
      <c r="UXL3" s="5"/>
      <c r="UXM3" s="5"/>
      <c r="UXN3" s="5"/>
      <c r="UXO3" s="5"/>
      <c r="UXP3" s="5"/>
      <c r="UXQ3" s="5"/>
      <c r="UXR3" s="5"/>
      <c r="UXS3" s="5"/>
      <c r="UXT3" s="5"/>
      <c r="UXU3" s="5"/>
      <c r="UXV3" s="5"/>
      <c r="UXW3" s="5"/>
      <c r="UXX3" s="5"/>
      <c r="UXY3" s="5"/>
      <c r="UXZ3" s="5"/>
      <c r="UYA3" s="5"/>
      <c r="UYB3" s="5"/>
      <c r="UYC3" s="5"/>
      <c r="UYD3" s="5"/>
      <c r="UYE3" s="5"/>
      <c r="UYF3" s="5"/>
      <c r="UYG3" s="5"/>
      <c r="UYH3" s="5"/>
      <c r="UYI3" s="5"/>
      <c r="UYJ3" s="5"/>
      <c r="UYK3" s="5"/>
      <c r="UYL3" s="5"/>
      <c r="UYM3" s="5"/>
      <c r="UYN3" s="5"/>
      <c r="UYO3" s="5"/>
      <c r="UYP3" s="5"/>
      <c r="UYQ3" s="5"/>
      <c r="UYR3" s="5"/>
      <c r="UYS3" s="5"/>
      <c r="UYT3" s="5"/>
      <c r="UYU3" s="5"/>
      <c r="UYV3" s="5"/>
      <c r="UYW3" s="5"/>
      <c r="UYX3" s="5"/>
      <c r="UYY3" s="5"/>
      <c r="UYZ3" s="5"/>
      <c r="UZA3" s="5"/>
      <c r="UZB3" s="5"/>
      <c r="UZC3" s="5"/>
      <c r="UZD3" s="5"/>
      <c r="UZE3" s="5"/>
      <c r="UZF3" s="5"/>
      <c r="UZG3" s="5"/>
      <c r="UZH3" s="5"/>
      <c r="UZI3" s="5"/>
      <c r="UZJ3" s="5"/>
      <c r="UZK3" s="5"/>
      <c r="UZL3" s="5"/>
      <c r="UZM3" s="5"/>
      <c r="UZN3" s="5"/>
      <c r="UZO3" s="5"/>
      <c r="UZP3" s="5"/>
      <c r="UZQ3" s="5"/>
      <c r="UZR3" s="5"/>
      <c r="UZS3" s="5"/>
      <c r="UZT3" s="5"/>
      <c r="UZU3" s="5"/>
      <c r="UZV3" s="5"/>
      <c r="UZW3" s="5"/>
      <c r="UZX3" s="5"/>
      <c r="UZY3" s="5"/>
      <c r="UZZ3" s="5"/>
      <c r="VAA3" s="5"/>
      <c r="VAB3" s="5"/>
      <c r="VAC3" s="5"/>
      <c r="VAD3" s="5"/>
      <c r="VAE3" s="5"/>
      <c r="VAF3" s="5"/>
      <c r="VAG3" s="5"/>
      <c r="VAH3" s="5"/>
      <c r="VAI3" s="5"/>
      <c r="VAJ3" s="5"/>
      <c r="VAK3" s="5"/>
      <c r="VAL3" s="5"/>
      <c r="VAM3" s="5"/>
      <c r="VAN3" s="5"/>
      <c r="VAO3" s="5"/>
      <c r="VAP3" s="5"/>
      <c r="VAQ3" s="5"/>
      <c r="VAR3" s="5"/>
      <c r="VAS3" s="5"/>
      <c r="VAT3" s="5"/>
      <c r="VAU3" s="5"/>
      <c r="VAV3" s="5"/>
      <c r="VAW3" s="5"/>
      <c r="VAX3" s="5"/>
      <c r="VAY3" s="5"/>
      <c r="VAZ3" s="5"/>
      <c r="VBA3" s="5"/>
      <c r="VBB3" s="5"/>
      <c r="VBC3" s="5"/>
      <c r="VBD3" s="5"/>
      <c r="VBE3" s="5"/>
      <c r="VBF3" s="5"/>
      <c r="VBG3" s="5"/>
      <c r="VBH3" s="5"/>
      <c r="VBI3" s="5"/>
      <c r="VBJ3" s="5"/>
      <c r="VBK3" s="5"/>
      <c r="VBL3" s="5"/>
      <c r="VBM3" s="5"/>
      <c r="VBN3" s="5"/>
      <c r="VBO3" s="5"/>
      <c r="VBP3" s="5"/>
      <c r="VBQ3" s="5"/>
      <c r="VBR3" s="5"/>
      <c r="VBS3" s="5"/>
      <c r="VBT3" s="5"/>
      <c r="VBU3" s="5"/>
      <c r="VBV3" s="5"/>
      <c r="VBW3" s="5"/>
      <c r="VBX3" s="5"/>
      <c r="VBY3" s="5"/>
      <c r="VBZ3" s="5"/>
      <c r="VCA3" s="5"/>
      <c r="VCB3" s="5"/>
      <c r="VCC3" s="5"/>
      <c r="VCD3" s="5"/>
      <c r="VCE3" s="5"/>
      <c r="VCF3" s="5"/>
      <c r="VCG3" s="5"/>
      <c r="VCH3" s="5"/>
      <c r="VCI3" s="5"/>
      <c r="VCJ3" s="5"/>
      <c r="VCK3" s="5"/>
      <c r="VCL3" s="5"/>
      <c r="VCM3" s="5"/>
      <c r="VCN3" s="5"/>
      <c r="VCO3" s="5"/>
      <c r="VCP3" s="5"/>
      <c r="VCQ3" s="5"/>
      <c r="VCR3" s="5"/>
      <c r="VCS3" s="5"/>
      <c r="VCT3" s="5"/>
      <c r="VCU3" s="5"/>
      <c r="VCV3" s="5"/>
      <c r="VCW3" s="5"/>
      <c r="VCX3" s="5"/>
      <c r="VCY3" s="5"/>
      <c r="VCZ3" s="5"/>
      <c r="VDA3" s="5"/>
      <c r="VDB3" s="5"/>
      <c r="VDC3" s="5"/>
      <c r="VDD3" s="5"/>
      <c r="VDE3" s="5"/>
      <c r="VDF3" s="5"/>
      <c r="VDG3" s="5"/>
      <c r="VDH3" s="5"/>
      <c r="VDI3" s="5"/>
      <c r="VDJ3" s="5"/>
      <c r="VDK3" s="5"/>
      <c r="VDL3" s="5"/>
      <c r="VDM3" s="5"/>
      <c r="VDN3" s="5"/>
      <c r="VDO3" s="5"/>
      <c r="VDP3" s="5"/>
      <c r="VDQ3" s="5"/>
      <c r="VDR3" s="5"/>
      <c r="VDS3" s="5"/>
      <c r="VDT3" s="5"/>
      <c r="VDU3" s="5"/>
      <c r="VDV3" s="5"/>
      <c r="VDW3" s="5"/>
      <c r="VDX3" s="5"/>
      <c r="VDY3" s="5"/>
      <c r="VDZ3" s="5"/>
      <c r="VEA3" s="5"/>
      <c r="VEB3" s="5"/>
      <c r="VEC3" s="5"/>
      <c r="VED3" s="5"/>
      <c r="VEE3" s="5"/>
      <c r="VEF3" s="5"/>
      <c r="VEG3" s="5"/>
      <c r="VEH3" s="5"/>
      <c r="VEI3" s="5"/>
      <c r="VEJ3" s="5"/>
      <c r="VEK3" s="5"/>
      <c r="VEL3" s="5"/>
      <c r="VEM3" s="5"/>
      <c r="VEN3" s="5"/>
      <c r="VEO3" s="5"/>
      <c r="VEP3" s="5"/>
      <c r="VEQ3" s="5"/>
      <c r="VER3" s="5"/>
      <c r="VES3" s="5"/>
      <c r="VET3" s="5"/>
      <c r="VEU3" s="5"/>
      <c r="VEV3" s="5"/>
      <c r="VEW3" s="5"/>
      <c r="VEX3" s="5"/>
      <c r="VEY3" s="5"/>
      <c r="VEZ3" s="5"/>
      <c r="VFA3" s="5"/>
      <c r="VFB3" s="5"/>
      <c r="VFC3" s="5"/>
      <c r="VFD3" s="5"/>
      <c r="VFE3" s="5"/>
      <c r="VFF3" s="5"/>
      <c r="VFG3" s="5"/>
      <c r="VFH3" s="5"/>
      <c r="VFI3" s="5"/>
      <c r="VFJ3" s="5"/>
      <c r="VFK3" s="5"/>
      <c r="VFL3" s="5"/>
      <c r="VFM3" s="5"/>
      <c r="VFN3" s="5"/>
      <c r="VFO3" s="5"/>
      <c r="VFP3" s="5"/>
      <c r="VFQ3" s="5"/>
      <c r="VFR3" s="5"/>
      <c r="VFS3" s="5"/>
      <c r="VFT3" s="5"/>
      <c r="VFU3" s="5"/>
      <c r="VFV3" s="5"/>
      <c r="VFW3" s="5"/>
      <c r="VFX3" s="5"/>
      <c r="VFY3" s="5"/>
      <c r="VFZ3" s="5"/>
      <c r="VGA3" s="5"/>
      <c r="VGB3" s="5"/>
      <c r="VGC3" s="5"/>
      <c r="VGD3" s="5"/>
      <c r="VGE3" s="5"/>
      <c r="VGF3" s="5"/>
      <c r="VGG3" s="5"/>
      <c r="VGH3" s="5"/>
      <c r="VGI3" s="5"/>
      <c r="VGJ3" s="5"/>
      <c r="VGK3" s="5"/>
      <c r="VGL3" s="5"/>
      <c r="VGM3" s="5"/>
      <c r="VGN3" s="5"/>
      <c r="VGO3" s="5"/>
      <c r="VGP3" s="5"/>
      <c r="VGQ3" s="5"/>
      <c r="VGR3" s="5"/>
      <c r="VGS3" s="5"/>
      <c r="VGT3" s="5"/>
      <c r="VGU3" s="5"/>
      <c r="VGV3" s="5"/>
      <c r="VGW3" s="5"/>
      <c r="VGX3" s="5"/>
      <c r="VGY3" s="5"/>
      <c r="VGZ3" s="5"/>
      <c r="VHA3" s="5"/>
      <c r="VHB3" s="5"/>
      <c r="VHC3" s="5"/>
      <c r="VHD3" s="5"/>
      <c r="VHE3" s="5"/>
      <c r="VHF3" s="5"/>
      <c r="VHG3" s="5"/>
      <c r="VHH3" s="5"/>
      <c r="VHI3" s="5"/>
      <c r="VHJ3" s="5"/>
      <c r="VHK3" s="5"/>
      <c r="VHL3" s="5"/>
      <c r="VHM3" s="5"/>
      <c r="VHN3" s="5"/>
      <c r="VHO3" s="5"/>
      <c r="VHP3" s="5"/>
      <c r="VHQ3" s="5"/>
      <c r="VHR3" s="5"/>
      <c r="VHS3" s="5"/>
      <c r="VHT3" s="5"/>
      <c r="VHU3" s="5"/>
      <c r="VHV3" s="5"/>
      <c r="VHW3" s="5"/>
      <c r="VHX3" s="5"/>
      <c r="VHY3" s="5"/>
      <c r="VHZ3" s="5"/>
      <c r="VIA3" s="5"/>
      <c r="VIB3" s="5"/>
      <c r="VIC3" s="5"/>
      <c r="VID3" s="5"/>
      <c r="VIE3" s="5"/>
      <c r="VIF3" s="5"/>
      <c r="VIG3" s="5"/>
      <c r="VIH3" s="5"/>
      <c r="VII3" s="5"/>
      <c r="VIJ3" s="5"/>
      <c r="VIK3" s="5"/>
      <c r="VIL3" s="5"/>
      <c r="VIM3" s="5"/>
      <c r="VIN3" s="5"/>
      <c r="VIO3" s="5"/>
      <c r="VIP3" s="5"/>
      <c r="VIQ3" s="5"/>
      <c r="VIR3" s="5"/>
      <c r="VIS3" s="5"/>
      <c r="VIT3" s="5"/>
      <c r="VIU3" s="5"/>
      <c r="VIV3" s="5"/>
      <c r="VIW3" s="5"/>
      <c r="VIX3" s="5"/>
      <c r="VIY3" s="5"/>
      <c r="VIZ3" s="5"/>
      <c r="VJA3" s="5"/>
      <c r="VJB3" s="5"/>
      <c r="VJC3" s="5"/>
      <c r="VJD3" s="5"/>
      <c r="VJE3" s="5"/>
      <c r="VJF3" s="5"/>
      <c r="VJG3" s="5"/>
      <c r="VJH3" s="5"/>
      <c r="VJI3" s="5"/>
      <c r="VJJ3" s="5"/>
      <c r="VJK3" s="5"/>
      <c r="VJL3" s="5"/>
      <c r="VJM3" s="5"/>
      <c r="VJN3" s="5"/>
      <c r="VJO3" s="5"/>
      <c r="VJP3" s="5"/>
      <c r="VJQ3" s="5"/>
      <c r="VJR3" s="5"/>
      <c r="VJS3" s="5"/>
      <c r="VJT3" s="5"/>
      <c r="VJU3" s="5"/>
      <c r="VJV3" s="5"/>
      <c r="VJW3" s="5"/>
      <c r="VJX3" s="5"/>
      <c r="VJY3" s="5"/>
      <c r="VJZ3" s="5"/>
      <c r="VKA3" s="5"/>
      <c r="VKB3" s="5"/>
      <c r="VKC3" s="5"/>
      <c r="VKD3" s="5"/>
      <c r="VKE3" s="5"/>
      <c r="VKF3" s="5"/>
      <c r="VKG3" s="5"/>
      <c r="VKH3" s="5"/>
      <c r="VKI3" s="5"/>
      <c r="VKJ3" s="5"/>
      <c r="VKK3" s="5"/>
      <c r="VKL3" s="5"/>
      <c r="VKM3" s="5"/>
      <c r="VKN3" s="5"/>
      <c r="VKO3" s="5"/>
      <c r="VKP3" s="5"/>
      <c r="VKQ3" s="5"/>
      <c r="VKR3" s="5"/>
      <c r="VKS3" s="5"/>
      <c r="VKT3" s="5"/>
      <c r="VKU3" s="5"/>
      <c r="VKV3" s="5"/>
      <c r="VKW3" s="5"/>
      <c r="VKX3" s="5"/>
      <c r="VKY3" s="5"/>
      <c r="VKZ3" s="5"/>
      <c r="VLA3" s="5"/>
      <c r="VLB3" s="5"/>
      <c r="VLC3" s="5"/>
      <c r="VLD3" s="5"/>
      <c r="VLE3" s="5"/>
      <c r="VLF3" s="5"/>
      <c r="VLG3" s="5"/>
      <c r="VLH3" s="5"/>
      <c r="VLI3" s="5"/>
      <c r="VLJ3" s="5"/>
      <c r="VLK3" s="5"/>
      <c r="VLL3" s="5"/>
      <c r="VLM3" s="5"/>
      <c r="VLN3" s="5"/>
      <c r="VLO3" s="5"/>
      <c r="VLP3" s="5"/>
      <c r="VLQ3" s="5"/>
      <c r="VLR3" s="5"/>
      <c r="VLS3" s="5"/>
      <c r="VLT3" s="5"/>
      <c r="VLU3" s="5"/>
      <c r="VLV3" s="5"/>
      <c r="VLW3" s="5"/>
      <c r="VLX3" s="5"/>
      <c r="VLY3" s="5"/>
      <c r="VLZ3" s="5"/>
      <c r="VMA3" s="5"/>
      <c r="VMB3" s="5"/>
      <c r="VMC3" s="5"/>
      <c r="VMD3" s="5"/>
      <c r="VME3" s="5"/>
      <c r="VMF3" s="5"/>
      <c r="VMG3" s="5"/>
      <c r="VMH3" s="5"/>
      <c r="VMI3" s="5"/>
      <c r="VMJ3" s="5"/>
      <c r="VMK3" s="5"/>
      <c r="VML3" s="5"/>
      <c r="VMM3" s="5"/>
      <c r="VMN3" s="5"/>
      <c r="VMO3" s="5"/>
      <c r="VMP3" s="5"/>
      <c r="VMQ3" s="5"/>
      <c r="VMR3" s="5"/>
      <c r="VMS3" s="5"/>
      <c r="VMT3" s="5"/>
      <c r="VMU3" s="5"/>
      <c r="VMV3" s="5"/>
      <c r="VMW3" s="5"/>
      <c r="VMX3" s="5"/>
      <c r="VMY3" s="5"/>
      <c r="VMZ3" s="5"/>
      <c r="VNA3" s="5"/>
      <c r="VNB3" s="5"/>
      <c r="VNC3" s="5"/>
      <c r="VND3" s="5"/>
      <c r="VNE3" s="5"/>
      <c r="VNF3" s="5"/>
      <c r="VNG3" s="5"/>
      <c r="VNH3" s="5"/>
      <c r="VNI3" s="5"/>
      <c r="VNJ3" s="5"/>
      <c r="VNK3" s="5"/>
      <c r="VNL3" s="5"/>
      <c r="VNM3" s="5"/>
      <c r="VNN3" s="5"/>
      <c r="VNO3" s="5"/>
      <c r="VNP3" s="5"/>
      <c r="VNQ3" s="5"/>
      <c r="VNR3" s="5"/>
      <c r="VNS3" s="5"/>
      <c r="VNT3" s="5"/>
      <c r="VNU3" s="5"/>
      <c r="VNV3" s="5"/>
      <c r="VNW3" s="5"/>
      <c r="VNX3" s="5"/>
      <c r="VNY3" s="5"/>
      <c r="VNZ3" s="5"/>
      <c r="VOA3" s="5"/>
      <c r="VOB3" s="5"/>
      <c r="VOC3" s="5"/>
      <c r="VOD3" s="5"/>
      <c r="VOE3" s="5"/>
      <c r="VOF3" s="5"/>
      <c r="VOG3" s="5"/>
      <c r="VOH3" s="5"/>
      <c r="VOI3" s="5"/>
      <c r="VOJ3" s="5"/>
      <c r="VOK3" s="5"/>
      <c r="VOL3" s="5"/>
      <c r="VOM3" s="5"/>
      <c r="VON3" s="5"/>
      <c r="VOO3" s="5"/>
      <c r="VOP3" s="5"/>
      <c r="VOQ3" s="5"/>
      <c r="VOR3" s="5"/>
      <c r="VOS3" s="5"/>
      <c r="VOT3" s="5"/>
      <c r="VOU3" s="5"/>
      <c r="VOV3" s="5"/>
      <c r="VOW3" s="5"/>
      <c r="VOX3" s="5"/>
      <c r="VOY3" s="5"/>
      <c r="VOZ3" s="5"/>
      <c r="VPA3" s="5"/>
      <c r="VPB3" s="5"/>
      <c r="VPC3" s="5"/>
      <c r="VPD3" s="5"/>
      <c r="VPE3" s="5"/>
      <c r="VPF3" s="5"/>
      <c r="VPG3" s="5"/>
      <c r="VPH3" s="5"/>
      <c r="VPI3" s="5"/>
      <c r="VPJ3" s="5"/>
      <c r="VPK3" s="5"/>
      <c r="VPL3" s="5"/>
      <c r="VPM3" s="5"/>
      <c r="VPN3" s="5"/>
      <c r="VPO3" s="5"/>
      <c r="VPP3" s="5"/>
      <c r="VPQ3" s="5"/>
      <c r="VPR3" s="5"/>
      <c r="VPS3" s="5"/>
      <c r="VPT3" s="5"/>
      <c r="VPU3" s="5"/>
      <c r="VPV3" s="5"/>
      <c r="VPW3" s="5"/>
      <c r="VPX3" s="5"/>
      <c r="VPY3" s="5"/>
      <c r="VPZ3" s="5"/>
      <c r="VQA3" s="5"/>
      <c r="VQB3" s="5"/>
      <c r="VQC3" s="5"/>
      <c r="VQD3" s="5"/>
      <c r="VQE3" s="5"/>
      <c r="VQF3" s="5"/>
      <c r="VQG3" s="5"/>
      <c r="VQH3" s="5"/>
      <c r="VQI3" s="5"/>
      <c r="VQJ3" s="5"/>
      <c r="VQK3" s="5"/>
      <c r="VQL3" s="5"/>
      <c r="VQM3" s="5"/>
      <c r="VQN3" s="5"/>
      <c r="VQO3" s="5"/>
      <c r="VQP3" s="5"/>
      <c r="VQQ3" s="5"/>
      <c r="VQR3" s="5"/>
      <c r="VQS3" s="5"/>
      <c r="VQT3" s="5"/>
      <c r="VQU3" s="5"/>
      <c r="VQV3" s="5"/>
      <c r="VQW3" s="5"/>
      <c r="VQX3" s="5"/>
      <c r="VQY3" s="5"/>
      <c r="VQZ3" s="5"/>
      <c r="VRA3" s="5"/>
      <c r="VRB3" s="5"/>
      <c r="VRC3" s="5"/>
      <c r="VRD3" s="5"/>
      <c r="VRE3" s="5"/>
      <c r="VRF3" s="5"/>
      <c r="VRG3" s="5"/>
      <c r="VRH3" s="5"/>
      <c r="VRI3" s="5"/>
      <c r="VRJ3" s="5"/>
      <c r="VRK3" s="5"/>
      <c r="VRL3" s="5"/>
      <c r="VRM3" s="5"/>
      <c r="VRN3" s="5"/>
      <c r="VRO3" s="5"/>
      <c r="VRP3" s="5"/>
      <c r="VRQ3" s="5"/>
      <c r="VRR3" s="5"/>
      <c r="VRS3" s="5"/>
      <c r="VRT3" s="5"/>
      <c r="VRU3" s="5"/>
      <c r="VRV3" s="5"/>
      <c r="VRW3" s="5"/>
      <c r="VRX3" s="5"/>
      <c r="VRY3" s="5"/>
      <c r="VRZ3" s="5"/>
      <c r="VSA3" s="5"/>
      <c r="VSB3" s="5"/>
      <c r="VSC3" s="5"/>
      <c r="VSD3" s="5"/>
      <c r="VSE3" s="5"/>
      <c r="VSF3" s="5"/>
      <c r="VSG3" s="5"/>
      <c r="VSH3" s="5"/>
      <c r="VSI3" s="5"/>
      <c r="VSJ3" s="5"/>
      <c r="VSK3" s="5"/>
      <c r="VSL3" s="5"/>
      <c r="VSM3" s="5"/>
      <c r="VSN3" s="5"/>
      <c r="VSO3" s="5"/>
      <c r="VSP3" s="5"/>
      <c r="VSQ3" s="5"/>
      <c r="VSR3" s="5"/>
      <c r="VSS3" s="5"/>
      <c r="VST3" s="5"/>
      <c r="VSU3" s="5"/>
      <c r="VSV3" s="5"/>
      <c r="VSW3" s="5"/>
      <c r="VSX3" s="5"/>
      <c r="VSY3" s="5"/>
      <c r="VSZ3" s="5"/>
      <c r="VTA3" s="5"/>
      <c r="VTB3" s="5"/>
      <c r="VTC3" s="5"/>
      <c r="VTD3" s="5"/>
      <c r="VTE3" s="5"/>
      <c r="VTF3" s="5"/>
      <c r="VTG3" s="5"/>
      <c r="VTH3" s="5"/>
      <c r="VTI3" s="5"/>
      <c r="VTJ3" s="5"/>
      <c r="VTK3" s="5"/>
      <c r="VTL3" s="5"/>
      <c r="VTM3" s="5"/>
      <c r="VTN3" s="5"/>
      <c r="VTO3" s="5"/>
      <c r="VTP3" s="5"/>
      <c r="VTQ3" s="5"/>
      <c r="VTR3" s="5"/>
      <c r="VTS3" s="5"/>
      <c r="VTT3" s="5"/>
      <c r="VTU3" s="5"/>
      <c r="VTV3" s="5"/>
      <c r="VTW3" s="5"/>
      <c r="VTX3" s="5"/>
      <c r="VTY3" s="5"/>
      <c r="VTZ3" s="5"/>
      <c r="VUA3" s="5"/>
      <c r="VUB3" s="5"/>
      <c r="VUC3" s="5"/>
      <c r="VUD3" s="5"/>
      <c r="VUE3" s="5"/>
      <c r="VUF3" s="5"/>
      <c r="VUG3" s="5"/>
      <c r="VUH3" s="5"/>
      <c r="VUI3" s="5"/>
      <c r="VUJ3" s="5"/>
      <c r="VUK3" s="5"/>
      <c r="VUL3" s="5"/>
      <c r="VUM3" s="5"/>
      <c r="VUN3" s="5"/>
      <c r="VUO3" s="5"/>
      <c r="VUP3" s="5"/>
      <c r="VUQ3" s="5"/>
      <c r="VUR3" s="5"/>
      <c r="VUS3" s="5"/>
      <c r="VUT3" s="5"/>
      <c r="VUU3" s="5"/>
      <c r="VUV3" s="5"/>
      <c r="VUW3" s="5"/>
      <c r="VUX3" s="5"/>
      <c r="VUY3" s="5"/>
      <c r="VUZ3" s="5"/>
      <c r="VVA3" s="5"/>
      <c r="VVB3" s="5"/>
      <c r="VVC3" s="5"/>
      <c r="VVD3" s="5"/>
      <c r="VVE3" s="5"/>
      <c r="VVF3" s="5"/>
      <c r="VVG3" s="5"/>
      <c r="VVH3" s="5"/>
      <c r="VVI3" s="5"/>
      <c r="VVJ3" s="5"/>
      <c r="VVK3" s="5"/>
      <c r="VVL3" s="5"/>
      <c r="VVM3" s="5"/>
      <c r="VVN3" s="5"/>
      <c r="VVO3" s="5"/>
      <c r="VVP3" s="5"/>
      <c r="VVQ3" s="5"/>
      <c r="VVR3" s="5"/>
      <c r="VVS3" s="5"/>
      <c r="VVT3" s="5"/>
      <c r="VVU3" s="5"/>
      <c r="VVV3" s="5"/>
      <c r="VVW3" s="5"/>
      <c r="VVX3" s="5"/>
      <c r="VVY3" s="5"/>
      <c r="VVZ3" s="5"/>
      <c r="VWA3" s="5"/>
      <c r="VWB3" s="5"/>
      <c r="VWC3" s="5"/>
      <c r="VWD3" s="5"/>
      <c r="VWE3" s="5"/>
      <c r="VWF3" s="5"/>
      <c r="VWG3" s="5"/>
      <c r="VWH3" s="5"/>
      <c r="VWI3" s="5"/>
      <c r="VWJ3" s="5"/>
      <c r="VWK3" s="5"/>
      <c r="VWL3" s="5"/>
      <c r="VWM3" s="5"/>
      <c r="VWN3" s="5"/>
      <c r="VWO3" s="5"/>
      <c r="VWP3" s="5"/>
      <c r="VWQ3" s="5"/>
      <c r="VWR3" s="5"/>
      <c r="VWS3" s="5"/>
      <c r="VWT3" s="5"/>
      <c r="VWU3" s="5"/>
      <c r="VWV3" s="5"/>
      <c r="VWW3" s="5"/>
      <c r="VWX3" s="5"/>
      <c r="VWY3" s="5"/>
      <c r="VWZ3" s="5"/>
      <c r="VXA3" s="5"/>
      <c r="VXB3" s="5"/>
      <c r="VXC3" s="5"/>
      <c r="VXD3" s="5"/>
      <c r="VXE3" s="5"/>
      <c r="VXF3" s="5"/>
      <c r="VXG3" s="5"/>
      <c r="VXH3" s="5"/>
      <c r="VXI3" s="5"/>
      <c r="VXJ3" s="5"/>
      <c r="VXK3" s="5"/>
      <c r="VXL3" s="5"/>
      <c r="VXM3" s="5"/>
      <c r="VXN3" s="5"/>
      <c r="VXO3" s="5"/>
      <c r="VXP3" s="5"/>
      <c r="VXQ3" s="5"/>
      <c r="VXR3" s="5"/>
      <c r="VXS3" s="5"/>
      <c r="VXT3" s="5"/>
      <c r="VXU3" s="5"/>
      <c r="VXV3" s="5"/>
      <c r="VXW3" s="5"/>
      <c r="VXX3" s="5"/>
      <c r="VXY3" s="5"/>
      <c r="VXZ3" s="5"/>
      <c r="VYA3" s="5"/>
      <c r="VYB3" s="5"/>
      <c r="VYC3" s="5"/>
      <c r="VYD3" s="5"/>
      <c r="VYE3" s="5"/>
      <c r="VYF3" s="5"/>
      <c r="VYG3" s="5"/>
      <c r="VYH3" s="5"/>
      <c r="VYI3" s="5"/>
      <c r="VYJ3" s="5"/>
      <c r="VYK3" s="5"/>
      <c r="VYL3" s="5"/>
      <c r="VYM3" s="5"/>
      <c r="VYN3" s="5"/>
      <c r="VYO3" s="5"/>
      <c r="VYP3" s="5"/>
      <c r="VYQ3" s="5"/>
      <c r="VYR3" s="5"/>
      <c r="VYS3" s="5"/>
      <c r="VYT3" s="5"/>
      <c r="VYU3" s="5"/>
      <c r="VYV3" s="5"/>
      <c r="VYW3" s="5"/>
      <c r="VYX3" s="5"/>
      <c r="VYY3" s="5"/>
      <c r="VYZ3" s="5"/>
      <c r="VZA3" s="5"/>
      <c r="VZB3" s="5"/>
      <c r="VZC3" s="5"/>
      <c r="VZD3" s="5"/>
      <c r="VZE3" s="5"/>
      <c r="VZF3" s="5"/>
      <c r="VZG3" s="5"/>
      <c r="VZH3" s="5"/>
      <c r="VZI3" s="5"/>
      <c r="VZJ3" s="5"/>
      <c r="VZK3" s="5"/>
      <c r="VZL3" s="5"/>
      <c r="VZM3" s="5"/>
      <c r="VZN3" s="5"/>
      <c r="VZO3" s="5"/>
      <c r="VZP3" s="5"/>
      <c r="VZQ3" s="5"/>
      <c r="VZR3" s="5"/>
      <c r="VZS3" s="5"/>
      <c r="VZT3" s="5"/>
      <c r="VZU3" s="5"/>
      <c r="VZV3" s="5"/>
      <c r="VZW3" s="5"/>
      <c r="VZX3" s="5"/>
      <c r="VZY3" s="5"/>
      <c r="VZZ3" s="5"/>
      <c r="WAA3" s="5"/>
      <c r="WAB3" s="5"/>
      <c r="WAC3" s="5"/>
      <c r="WAD3" s="5"/>
      <c r="WAE3" s="5"/>
      <c r="WAF3" s="5"/>
      <c r="WAG3" s="5"/>
      <c r="WAH3" s="5"/>
      <c r="WAI3" s="5"/>
      <c r="WAJ3" s="5"/>
      <c r="WAK3" s="5"/>
      <c r="WAL3" s="5"/>
      <c r="WAM3" s="5"/>
      <c r="WAN3" s="5"/>
      <c r="WAO3" s="5"/>
      <c r="WAP3" s="5"/>
      <c r="WAQ3" s="5"/>
      <c r="WAR3" s="5"/>
      <c r="WAS3" s="5"/>
      <c r="WAT3" s="5"/>
      <c r="WAU3" s="5"/>
      <c r="WAV3" s="5"/>
      <c r="WAW3" s="5"/>
      <c r="WAX3" s="5"/>
      <c r="WAY3" s="5"/>
      <c r="WAZ3" s="5"/>
      <c r="WBA3" s="5"/>
      <c r="WBB3" s="5"/>
      <c r="WBC3" s="5"/>
      <c r="WBD3" s="5"/>
      <c r="WBE3" s="5"/>
      <c r="WBF3" s="5"/>
      <c r="WBG3" s="5"/>
      <c r="WBH3" s="5"/>
      <c r="WBI3" s="5"/>
      <c r="WBJ3" s="5"/>
      <c r="WBK3" s="5"/>
      <c r="WBL3" s="5"/>
      <c r="WBM3" s="5"/>
      <c r="WBN3" s="5"/>
      <c r="WBO3" s="5"/>
      <c r="WBP3" s="5"/>
      <c r="WBQ3" s="5"/>
      <c r="WBR3" s="5"/>
      <c r="WBS3" s="5"/>
      <c r="WBT3" s="5"/>
      <c r="WBU3" s="5"/>
      <c r="WBV3" s="5"/>
      <c r="WBW3" s="5"/>
      <c r="WBX3" s="5"/>
      <c r="WBY3" s="5"/>
      <c r="WBZ3" s="5"/>
      <c r="WCA3" s="5"/>
      <c r="WCB3" s="5"/>
      <c r="WCC3" s="5"/>
      <c r="WCD3" s="5"/>
      <c r="WCE3" s="5"/>
      <c r="WCF3" s="5"/>
      <c r="WCG3" s="5"/>
      <c r="WCH3" s="5"/>
      <c r="WCI3" s="5"/>
      <c r="WCJ3" s="5"/>
      <c r="WCK3" s="5"/>
      <c r="WCL3" s="5"/>
      <c r="WCM3" s="5"/>
      <c r="WCN3" s="5"/>
      <c r="WCO3" s="5"/>
      <c r="WCP3" s="5"/>
      <c r="WCQ3" s="5"/>
      <c r="WCR3" s="5"/>
      <c r="WCS3" s="5"/>
      <c r="WCT3" s="5"/>
      <c r="WCU3" s="5"/>
      <c r="WCV3" s="5"/>
      <c r="WCW3" s="5"/>
      <c r="WCX3" s="5"/>
      <c r="WCY3" s="5"/>
      <c r="WCZ3" s="5"/>
      <c r="WDA3" s="5"/>
      <c r="WDB3" s="5"/>
      <c r="WDC3" s="5"/>
      <c r="WDD3" s="5"/>
      <c r="WDE3" s="5"/>
      <c r="WDF3" s="5"/>
      <c r="WDG3" s="5"/>
      <c r="WDH3" s="5"/>
      <c r="WDI3" s="5"/>
      <c r="WDJ3" s="5"/>
      <c r="WDK3" s="5"/>
      <c r="WDL3" s="5"/>
      <c r="WDM3" s="5"/>
      <c r="WDN3" s="5"/>
      <c r="WDO3" s="5"/>
      <c r="WDP3" s="5"/>
      <c r="WDQ3" s="5"/>
      <c r="WDR3" s="5"/>
      <c r="WDS3" s="5"/>
      <c r="WDT3" s="5"/>
      <c r="WDU3" s="5"/>
      <c r="WDV3" s="5"/>
      <c r="WDW3" s="5"/>
      <c r="WDX3" s="5"/>
      <c r="WDY3" s="5"/>
      <c r="WDZ3" s="5"/>
      <c r="WEA3" s="5"/>
      <c r="WEB3" s="5"/>
      <c r="WEC3" s="5"/>
      <c r="WED3" s="5"/>
      <c r="WEE3" s="5"/>
      <c r="WEF3" s="5"/>
      <c r="WEG3" s="5"/>
      <c r="WEH3" s="5"/>
      <c r="WEI3" s="5"/>
      <c r="WEJ3" s="5"/>
      <c r="WEK3" s="5"/>
      <c r="WEL3" s="5"/>
      <c r="WEM3" s="5"/>
      <c r="WEN3" s="5"/>
      <c r="WEO3" s="5"/>
      <c r="WEP3" s="5"/>
      <c r="WEQ3" s="5"/>
      <c r="WER3" s="5"/>
      <c r="WES3" s="5"/>
      <c r="WET3" s="5"/>
      <c r="WEU3" s="5"/>
      <c r="WEV3" s="5"/>
      <c r="WEW3" s="5"/>
      <c r="WEX3" s="5"/>
      <c r="WEY3" s="5"/>
      <c r="WEZ3" s="5"/>
      <c r="WFA3" s="5"/>
      <c r="WFB3" s="5"/>
      <c r="WFC3" s="5"/>
      <c r="WFD3" s="5"/>
      <c r="WFE3" s="5"/>
      <c r="WFF3" s="5"/>
      <c r="WFG3" s="5"/>
      <c r="WFH3" s="5"/>
      <c r="WFI3" s="5"/>
      <c r="WFJ3" s="5"/>
      <c r="WFK3" s="5"/>
      <c r="WFL3" s="5"/>
      <c r="WFM3" s="5"/>
      <c r="WFN3" s="5"/>
      <c r="WFO3" s="5"/>
      <c r="WFP3" s="5"/>
      <c r="WFQ3" s="5"/>
      <c r="WFR3" s="5"/>
      <c r="WFS3" s="5"/>
      <c r="WFT3" s="5"/>
      <c r="WFU3" s="5"/>
      <c r="WFV3" s="5"/>
      <c r="WFW3" s="5"/>
      <c r="WFX3" s="5"/>
      <c r="WFY3" s="5"/>
      <c r="WFZ3" s="5"/>
      <c r="WGA3" s="5"/>
      <c r="WGB3" s="5"/>
      <c r="WGC3" s="5"/>
      <c r="WGD3" s="5"/>
      <c r="WGE3" s="5"/>
      <c r="WGF3" s="5"/>
      <c r="WGG3" s="5"/>
      <c r="WGH3" s="5"/>
      <c r="WGI3" s="5"/>
      <c r="WGJ3" s="5"/>
      <c r="WGK3" s="5"/>
      <c r="WGL3" s="5"/>
      <c r="WGM3" s="5"/>
      <c r="WGN3" s="5"/>
      <c r="WGO3" s="5"/>
      <c r="WGP3" s="5"/>
      <c r="WGQ3" s="5"/>
      <c r="WGR3" s="5"/>
      <c r="WGS3" s="5"/>
      <c r="WGT3" s="5"/>
      <c r="WGU3" s="5"/>
      <c r="WGV3" s="5"/>
      <c r="WGW3" s="5"/>
      <c r="WGX3" s="5"/>
      <c r="WGY3" s="5"/>
      <c r="WGZ3" s="5"/>
      <c r="WHA3" s="5"/>
      <c r="WHB3" s="5"/>
      <c r="WHC3" s="5"/>
      <c r="WHD3" s="5"/>
      <c r="WHE3" s="5"/>
      <c r="WHF3" s="5"/>
      <c r="WHG3" s="5"/>
      <c r="WHH3" s="5"/>
      <c r="WHI3" s="5"/>
      <c r="WHJ3" s="5"/>
      <c r="WHK3" s="5"/>
      <c r="WHL3" s="5"/>
      <c r="WHM3" s="5"/>
      <c r="WHN3" s="5"/>
      <c r="WHO3" s="5"/>
      <c r="WHP3" s="5"/>
      <c r="WHQ3" s="5"/>
      <c r="WHR3" s="5"/>
      <c r="WHS3" s="5"/>
      <c r="WHT3" s="5"/>
      <c r="WHU3" s="5"/>
      <c r="WHV3" s="5"/>
      <c r="WHW3" s="5"/>
      <c r="WHX3" s="5"/>
      <c r="WHY3" s="5"/>
      <c r="WHZ3" s="5"/>
      <c r="WIA3" s="5"/>
      <c r="WIB3" s="5"/>
      <c r="WIC3" s="5"/>
      <c r="WID3" s="5"/>
      <c r="WIE3" s="5"/>
      <c r="WIF3" s="5"/>
      <c r="WIG3" s="5"/>
      <c r="WIH3" s="5"/>
      <c r="WII3" s="5"/>
      <c r="WIJ3" s="5"/>
      <c r="WIK3" s="5"/>
      <c r="WIL3" s="5"/>
      <c r="WIM3" s="5"/>
      <c r="WIN3" s="5"/>
      <c r="WIO3" s="5"/>
      <c r="WIP3" s="5"/>
      <c r="WIQ3" s="5"/>
      <c r="WIR3" s="5"/>
      <c r="WIS3" s="5"/>
      <c r="WIT3" s="5"/>
      <c r="WIU3" s="5"/>
      <c r="WIV3" s="5"/>
      <c r="WIW3" s="5"/>
      <c r="WIX3" s="5"/>
      <c r="WIY3" s="5"/>
      <c r="WIZ3" s="5"/>
      <c r="WJA3" s="5"/>
      <c r="WJB3" s="5"/>
      <c r="WJC3" s="5"/>
      <c r="WJD3" s="5"/>
      <c r="WJE3" s="5"/>
      <c r="WJF3" s="5"/>
      <c r="WJG3" s="5"/>
      <c r="WJH3" s="5"/>
      <c r="WJI3" s="5"/>
      <c r="WJJ3" s="5"/>
      <c r="WJK3" s="5"/>
      <c r="WJL3" s="5"/>
      <c r="WJM3" s="5"/>
      <c r="WJN3" s="5"/>
      <c r="WJO3" s="5"/>
      <c r="WJP3" s="5"/>
      <c r="WJQ3" s="5"/>
      <c r="WJR3" s="5"/>
      <c r="WJS3" s="5"/>
      <c r="WJT3" s="5"/>
      <c r="WJU3" s="5"/>
      <c r="WJV3" s="5"/>
      <c r="WJW3" s="5"/>
      <c r="WJX3" s="5"/>
      <c r="WJY3" s="5"/>
      <c r="WJZ3" s="5"/>
      <c r="WKA3" s="5"/>
      <c r="WKB3" s="5"/>
      <c r="WKC3" s="5"/>
      <c r="WKD3" s="5"/>
      <c r="WKE3" s="5"/>
      <c r="WKF3" s="5"/>
      <c r="WKG3" s="5"/>
      <c r="WKH3" s="5"/>
      <c r="WKI3" s="5"/>
      <c r="WKJ3" s="5"/>
      <c r="WKK3" s="5"/>
      <c r="WKL3" s="5"/>
      <c r="WKM3" s="5"/>
      <c r="WKN3" s="5"/>
      <c r="WKO3" s="5"/>
      <c r="WKP3" s="5"/>
      <c r="WKQ3" s="5"/>
      <c r="WKR3" s="5"/>
      <c r="WKS3" s="5"/>
      <c r="WKT3" s="5"/>
      <c r="WKU3" s="5"/>
      <c r="WKV3" s="5"/>
      <c r="WKW3" s="5"/>
      <c r="WKX3" s="5"/>
      <c r="WKY3" s="5"/>
      <c r="WKZ3" s="5"/>
      <c r="WLA3" s="5"/>
      <c r="WLB3" s="5"/>
      <c r="WLC3" s="5"/>
      <c r="WLD3" s="5"/>
      <c r="WLE3" s="5"/>
      <c r="WLF3" s="5"/>
      <c r="WLG3" s="5"/>
      <c r="WLH3" s="5"/>
      <c r="WLI3" s="5"/>
      <c r="WLJ3" s="5"/>
      <c r="WLK3" s="5"/>
      <c r="WLL3" s="5"/>
      <c r="WLM3" s="5"/>
      <c r="WLN3" s="5"/>
      <c r="WLO3" s="5"/>
      <c r="WLP3" s="5"/>
      <c r="WLQ3" s="5"/>
      <c r="WLR3" s="5"/>
      <c r="WLS3" s="5"/>
      <c r="WLT3" s="5"/>
      <c r="WLU3" s="5"/>
      <c r="WLV3" s="5"/>
      <c r="WLW3" s="5"/>
      <c r="WLX3" s="5"/>
      <c r="WLY3" s="5"/>
      <c r="WLZ3" s="5"/>
      <c r="WMA3" s="5"/>
      <c r="WMB3" s="5"/>
      <c r="WMC3" s="5"/>
      <c r="WMD3" s="5"/>
      <c r="WME3" s="5"/>
      <c r="WMF3" s="5"/>
      <c r="WMG3" s="5"/>
      <c r="WMH3" s="5"/>
      <c r="WMI3" s="5"/>
      <c r="WMJ3" s="5"/>
      <c r="WMK3" s="5"/>
      <c r="WML3" s="5"/>
      <c r="WMM3" s="5"/>
      <c r="WMN3" s="5"/>
      <c r="WMO3" s="5"/>
      <c r="WMP3" s="5"/>
      <c r="WMQ3" s="5"/>
      <c r="WMR3" s="5"/>
      <c r="WMS3" s="5"/>
      <c r="WMT3" s="5"/>
      <c r="WMU3" s="5"/>
      <c r="WMV3" s="5"/>
      <c r="WMW3" s="5"/>
      <c r="WMX3" s="5"/>
      <c r="WMY3" s="5"/>
      <c r="WMZ3" s="5"/>
      <c r="WNA3" s="5"/>
      <c r="WNB3" s="5"/>
      <c r="WNC3" s="5"/>
      <c r="WND3" s="5"/>
      <c r="WNE3" s="5"/>
      <c r="WNF3" s="5"/>
      <c r="WNG3" s="5"/>
      <c r="WNH3" s="5"/>
      <c r="WNI3" s="5"/>
      <c r="WNJ3" s="5"/>
      <c r="WNK3" s="5"/>
      <c r="WNL3" s="5"/>
      <c r="WNM3" s="5"/>
      <c r="WNN3" s="5"/>
      <c r="WNO3" s="5"/>
      <c r="WNP3" s="5"/>
      <c r="WNQ3" s="5"/>
      <c r="WNR3" s="5"/>
      <c r="WNS3" s="5"/>
      <c r="WNT3" s="5"/>
      <c r="WNU3" s="5"/>
      <c r="WNV3" s="5"/>
      <c r="WNW3" s="5"/>
      <c r="WNX3" s="5"/>
      <c r="WNY3" s="5"/>
      <c r="WNZ3" s="5"/>
      <c r="WOA3" s="5"/>
      <c r="WOB3" s="5"/>
      <c r="WOC3" s="5"/>
      <c r="WOD3" s="5"/>
      <c r="WOE3" s="5"/>
      <c r="WOF3" s="5"/>
      <c r="WOG3" s="5"/>
      <c r="WOH3" s="5"/>
      <c r="WOI3" s="5"/>
      <c r="WOJ3" s="5"/>
      <c r="WOK3" s="5"/>
      <c r="WOL3" s="5"/>
      <c r="WOM3" s="5"/>
      <c r="WON3" s="5"/>
      <c r="WOO3" s="5"/>
      <c r="WOP3" s="5"/>
      <c r="WOQ3" s="5"/>
      <c r="WOR3" s="5"/>
      <c r="WOS3" s="5"/>
      <c r="WOT3" s="5"/>
      <c r="WOU3" s="5"/>
      <c r="WOV3" s="5"/>
      <c r="WOW3" s="5"/>
      <c r="WOX3" s="5"/>
      <c r="WOY3" s="5"/>
      <c r="WOZ3" s="5"/>
      <c r="WPA3" s="5"/>
      <c r="WPB3" s="5"/>
      <c r="WPC3" s="5"/>
      <c r="WPD3" s="5"/>
      <c r="WPE3" s="5"/>
      <c r="WPF3" s="5"/>
      <c r="WPG3" s="5"/>
      <c r="WPH3" s="5"/>
      <c r="WPI3" s="5"/>
      <c r="WPJ3" s="5"/>
      <c r="WPK3" s="5"/>
      <c r="WPL3" s="5"/>
      <c r="WPM3" s="5"/>
      <c r="WPN3" s="5"/>
      <c r="WPO3" s="5"/>
      <c r="WPP3" s="5"/>
      <c r="WPQ3" s="5"/>
      <c r="WPR3" s="5"/>
      <c r="WPS3" s="5"/>
      <c r="WPT3" s="5"/>
      <c r="WPU3" s="5"/>
      <c r="WPV3" s="5"/>
      <c r="WPW3" s="5"/>
      <c r="WPX3" s="5"/>
      <c r="WPY3" s="5"/>
      <c r="WPZ3" s="5"/>
      <c r="WQA3" s="5"/>
      <c r="WQB3" s="5"/>
      <c r="WQC3" s="5"/>
      <c r="WQD3" s="5"/>
      <c r="WQE3" s="5"/>
      <c r="WQF3" s="5"/>
      <c r="WQG3" s="5"/>
      <c r="WQH3" s="5"/>
      <c r="WQI3" s="5"/>
      <c r="WQJ3" s="5"/>
      <c r="WQK3" s="5"/>
      <c r="WQL3" s="5"/>
      <c r="WQM3" s="5"/>
      <c r="WQN3" s="5"/>
      <c r="WQO3" s="5"/>
      <c r="WQP3" s="5"/>
      <c r="WQQ3" s="5"/>
      <c r="WQR3" s="5"/>
      <c r="WQS3" s="5"/>
      <c r="WQT3" s="5"/>
      <c r="WQU3" s="5"/>
      <c r="WQV3" s="5"/>
      <c r="WQW3" s="5"/>
      <c r="WQX3" s="5"/>
      <c r="WQY3" s="5"/>
      <c r="WQZ3" s="5"/>
      <c r="WRA3" s="5"/>
      <c r="WRB3" s="5"/>
      <c r="WRC3" s="5"/>
      <c r="WRD3" s="5"/>
      <c r="WRE3" s="5"/>
      <c r="WRF3" s="5"/>
      <c r="WRG3" s="5"/>
      <c r="WRH3" s="5"/>
      <c r="WRI3" s="5"/>
      <c r="WRJ3" s="5"/>
      <c r="WRK3" s="5"/>
      <c r="WRL3" s="5"/>
      <c r="WRM3" s="5"/>
      <c r="WRN3" s="5"/>
      <c r="WRO3" s="5"/>
      <c r="WRP3" s="5"/>
      <c r="WRQ3" s="5"/>
      <c r="WRR3" s="5"/>
      <c r="WRS3" s="5"/>
      <c r="WRT3" s="5"/>
      <c r="WRU3" s="5"/>
      <c r="WRV3" s="5"/>
      <c r="WRW3" s="5"/>
      <c r="WRX3" s="5"/>
      <c r="WRY3" s="5"/>
      <c r="WRZ3" s="5"/>
      <c r="WSA3" s="5"/>
      <c r="WSB3" s="5"/>
      <c r="WSC3" s="5"/>
      <c r="WSD3" s="5"/>
      <c r="WSE3" s="5"/>
      <c r="WSF3" s="5"/>
      <c r="WSG3" s="5"/>
      <c r="WSH3" s="5"/>
      <c r="WSI3" s="5"/>
      <c r="WSJ3" s="5"/>
      <c r="WSK3" s="5"/>
      <c r="WSL3" s="5"/>
      <c r="WSM3" s="5"/>
      <c r="WSN3" s="5"/>
      <c r="WSO3" s="5"/>
      <c r="WSP3" s="5"/>
      <c r="WSQ3" s="5"/>
      <c r="WSR3" s="5"/>
      <c r="WSS3" s="5"/>
      <c r="WST3" s="5"/>
      <c r="WSU3" s="5"/>
      <c r="WSV3" s="5"/>
      <c r="WSW3" s="5"/>
      <c r="WSX3" s="5"/>
      <c r="WSY3" s="5"/>
      <c r="WSZ3" s="5"/>
      <c r="WTA3" s="5"/>
      <c r="WTB3" s="5"/>
      <c r="WTC3" s="5"/>
      <c r="WTD3" s="5"/>
      <c r="WTE3" s="5"/>
      <c r="WTF3" s="5"/>
      <c r="WTG3" s="5"/>
      <c r="WTH3" s="5"/>
      <c r="WTI3" s="5"/>
      <c r="WTJ3" s="5"/>
      <c r="WTK3" s="5"/>
      <c r="WTL3" s="5"/>
      <c r="WTM3" s="5"/>
      <c r="WTN3" s="5"/>
      <c r="WTO3" s="5"/>
      <c r="WTP3" s="5"/>
      <c r="WTQ3" s="5"/>
      <c r="WTR3" s="5"/>
      <c r="WTS3" s="5"/>
      <c r="WTT3" s="5"/>
      <c r="WTU3" s="5"/>
      <c r="WTV3" s="5"/>
      <c r="WTW3" s="5"/>
      <c r="WTX3" s="5"/>
      <c r="WTY3" s="5"/>
      <c r="WTZ3" s="5"/>
      <c r="WUA3" s="5"/>
      <c r="WUB3" s="5"/>
      <c r="WUC3" s="5"/>
      <c r="WUD3" s="5"/>
      <c r="WUE3" s="5"/>
      <c r="WUF3" s="5"/>
      <c r="WUG3" s="5"/>
      <c r="WUH3" s="5"/>
      <c r="WUI3" s="5"/>
      <c r="WUJ3" s="5"/>
      <c r="WUK3" s="5"/>
      <c r="WUL3" s="5"/>
      <c r="WUM3" s="5"/>
      <c r="WUN3" s="5"/>
      <c r="WUO3" s="5"/>
      <c r="WUP3" s="5"/>
      <c r="WUQ3" s="5"/>
      <c r="WUR3" s="5"/>
      <c r="WUS3" s="5"/>
      <c r="WUT3" s="5"/>
      <c r="WUU3" s="5"/>
      <c r="WUV3" s="5"/>
      <c r="WUW3" s="5"/>
      <c r="WUX3" s="5"/>
      <c r="WUY3" s="5"/>
      <c r="WUZ3" s="5"/>
      <c r="WVA3" s="5"/>
      <c r="WVB3" s="5"/>
      <c r="WVC3" s="5"/>
      <c r="WVD3" s="5"/>
      <c r="WVE3" s="5"/>
      <c r="WVF3" s="5"/>
      <c r="WVG3" s="5"/>
      <c r="WVH3" s="5"/>
      <c r="WVI3" s="5"/>
      <c r="WVJ3" s="5"/>
      <c r="WVK3" s="5"/>
      <c r="WVL3" s="5"/>
      <c r="WVM3" s="5"/>
      <c r="WVN3" s="5"/>
      <c r="WVO3" s="5"/>
      <c r="WVP3" s="5"/>
      <c r="WVQ3" s="5"/>
      <c r="WVR3" s="5"/>
      <c r="WVS3" s="5"/>
      <c r="WVT3" s="5"/>
      <c r="WVU3" s="5"/>
      <c r="WVV3" s="5"/>
      <c r="WVW3" s="5"/>
      <c r="WVX3" s="5"/>
      <c r="WVY3" s="5"/>
      <c r="WVZ3" s="5"/>
      <c r="WWA3" s="5"/>
      <c r="WWB3" s="5"/>
      <c r="WWC3" s="5"/>
      <c r="WWD3" s="5"/>
      <c r="WWE3" s="5"/>
      <c r="WWF3" s="5"/>
      <c r="WWG3" s="5"/>
      <c r="WWH3" s="5"/>
      <c r="WWI3" s="5"/>
      <c r="WWJ3" s="5"/>
      <c r="WWK3" s="5"/>
      <c r="WWL3" s="5"/>
      <c r="WWM3" s="5"/>
      <c r="WWN3" s="5"/>
      <c r="WWO3" s="5"/>
      <c r="WWP3" s="5"/>
      <c r="WWQ3" s="5"/>
      <c r="WWR3" s="5"/>
      <c r="WWS3" s="5"/>
      <c r="WWT3" s="5"/>
      <c r="WWU3" s="5"/>
      <c r="WWV3" s="5"/>
      <c r="WWW3" s="5"/>
      <c r="WWX3" s="5"/>
      <c r="WWY3" s="5"/>
      <c r="WWZ3" s="5"/>
      <c r="WXA3" s="5"/>
      <c r="WXB3" s="5"/>
      <c r="WXC3" s="5"/>
      <c r="WXD3" s="5"/>
      <c r="WXE3" s="5"/>
      <c r="WXF3" s="5"/>
      <c r="WXG3" s="5"/>
      <c r="WXH3" s="5"/>
      <c r="WXI3" s="5"/>
      <c r="WXJ3" s="5"/>
      <c r="WXK3" s="5"/>
      <c r="WXL3" s="5"/>
      <c r="WXM3" s="5"/>
      <c r="WXN3" s="5"/>
      <c r="WXO3" s="5"/>
      <c r="WXP3" s="5"/>
      <c r="WXQ3" s="5"/>
      <c r="WXR3" s="5"/>
      <c r="WXS3" s="5"/>
      <c r="WXT3" s="5"/>
      <c r="WXU3" s="5"/>
      <c r="WXV3" s="5"/>
      <c r="WXW3" s="5"/>
      <c r="WXX3" s="5"/>
      <c r="WXY3" s="5"/>
      <c r="WXZ3" s="5"/>
      <c r="WYA3" s="5"/>
      <c r="WYB3" s="5"/>
      <c r="WYC3" s="5"/>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c r="XDH3" s="5"/>
      <c r="XDI3" s="5"/>
      <c r="XDJ3" s="5"/>
      <c r="XDK3" s="5"/>
      <c r="XDL3" s="5"/>
      <c r="XDM3" s="5"/>
      <c r="XDN3" s="5"/>
      <c r="XDO3" s="5"/>
      <c r="XDP3" s="5"/>
      <c r="XDQ3" s="5"/>
      <c r="XDR3" s="5"/>
      <c r="XDS3" s="5"/>
      <c r="XDT3" s="5"/>
      <c r="XDU3" s="5"/>
      <c r="XDV3" s="5"/>
      <c r="XDW3" s="5"/>
      <c r="XDX3" s="5"/>
      <c r="XDY3" s="5"/>
      <c r="XDZ3" s="5"/>
      <c r="XEA3" s="5"/>
      <c r="XEB3" s="5"/>
      <c r="XEC3" s="5"/>
      <c r="XED3" s="5"/>
      <c r="XEE3" s="5"/>
      <c r="XEF3" s="5"/>
      <c r="XEG3" s="5"/>
      <c r="XEH3" s="5"/>
      <c r="XEI3" s="5"/>
      <c r="XEJ3" s="5"/>
      <c r="XEK3" s="5"/>
      <c r="XEL3" s="5"/>
      <c r="XEM3" s="5"/>
      <c r="XEN3" s="5"/>
      <c r="XEO3" s="5"/>
      <c r="XEP3" s="5"/>
      <c r="XEQ3" s="5"/>
      <c r="XER3" s="5"/>
      <c r="XES3" s="5"/>
      <c r="XET3" s="5"/>
      <c r="XEU3" s="5"/>
      <c r="XEV3" s="5"/>
      <c r="XEW3" s="5"/>
      <c r="XEX3" s="5"/>
      <c r="XEY3" s="5"/>
    </row>
    <row r="4" s="5" customFormat="1" customHeight="1" spans="1:13">
      <c r="A4" s="292" t="s">
        <v>3546</v>
      </c>
      <c r="B4" s="293" t="s">
        <v>3547</v>
      </c>
      <c r="C4" s="293" t="s">
        <v>3548</v>
      </c>
      <c r="D4" s="293" t="s">
        <v>3370</v>
      </c>
      <c r="E4" s="293" t="s">
        <v>3371</v>
      </c>
      <c r="F4" s="294" t="s">
        <v>3549</v>
      </c>
      <c r="G4" s="295" t="s">
        <v>3550</v>
      </c>
      <c r="H4" s="296" t="s">
        <v>3551</v>
      </c>
      <c r="I4" s="303" t="s">
        <v>3552</v>
      </c>
      <c r="J4" s="303" t="s">
        <v>3553</v>
      </c>
      <c r="K4" s="303" t="s">
        <v>3554</v>
      </c>
      <c r="L4" s="304" t="s">
        <v>3555</v>
      </c>
      <c r="M4" s="292" t="s">
        <v>37</v>
      </c>
    </row>
    <row r="5" customFormat="1" ht="37" customHeight="1" spans="1:16379">
      <c r="A5" s="297" t="s">
        <v>3556</v>
      </c>
      <c r="B5" s="298">
        <f t="shared" ref="B5:L5" si="0">SUM(B6:B10)</f>
        <v>13893</v>
      </c>
      <c r="C5" s="298">
        <f t="shared" si="0"/>
        <v>14437</v>
      </c>
      <c r="D5" s="298">
        <f t="shared" si="0"/>
        <v>14623</v>
      </c>
      <c r="E5" s="298">
        <f t="shared" si="0"/>
        <v>15064</v>
      </c>
      <c r="F5" s="298">
        <f t="shared" si="0"/>
        <v>15579</v>
      </c>
      <c r="G5" s="298">
        <f t="shared" si="0"/>
        <v>16090</v>
      </c>
      <c r="H5" s="298">
        <f t="shared" si="0"/>
        <v>16874</v>
      </c>
      <c r="I5" s="298">
        <f t="shared" si="0"/>
        <v>17635</v>
      </c>
      <c r="J5" s="298">
        <f t="shared" si="0"/>
        <v>18026</v>
      </c>
      <c r="K5" s="298">
        <f t="shared" si="0"/>
        <v>18325</v>
      </c>
      <c r="L5" s="298">
        <f t="shared" si="0"/>
        <v>299</v>
      </c>
      <c r="M5" s="30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c r="DHV5" s="5"/>
      <c r="DHW5" s="5"/>
      <c r="DHX5" s="5"/>
      <c r="DHY5" s="5"/>
      <c r="DHZ5" s="5"/>
      <c r="DIA5" s="5"/>
      <c r="DIB5" s="5"/>
      <c r="DIC5" s="5"/>
      <c r="DID5" s="5"/>
      <c r="DIE5" s="5"/>
      <c r="DIF5" s="5"/>
      <c r="DIG5" s="5"/>
      <c r="DIH5" s="5"/>
      <c r="DII5" s="5"/>
      <c r="DIJ5" s="5"/>
      <c r="DIK5" s="5"/>
      <c r="DIL5" s="5"/>
      <c r="DIM5" s="5"/>
      <c r="DIN5" s="5"/>
      <c r="DIO5" s="5"/>
      <c r="DIP5" s="5"/>
      <c r="DIQ5" s="5"/>
      <c r="DIR5" s="5"/>
      <c r="DIS5" s="5"/>
      <c r="DIT5" s="5"/>
      <c r="DIU5" s="5"/>
      <c r="DIV5" s="5"/>
      <c r="DIW5" s="5"/>
      <c r="DIX5" s="5"/>
      <c r="DIY5" s="5"/>
      <c r="DIZ5" s="5"/>
      <c r="DJA5" s="5"/>
      <c r="DJB5" s="5"/>
      <c r="DJC5" s="5"/>
      <c r="DJD5" s="5"/>
      <c r="DJE5" s="5"/>
      <c r="DJF5" s="5"/>
      <c r="DJG5" s="5"/>
      <c r="DJH5" s="5"/>
      <c r="DJI5" s="5"/>
      <c r="DJJ5" s="5"/>
      <c r="DJK5" s="5"/>
      <c r="DJL5" s="5"/>
      <c r="DJM5" s="5"/>
      <c r="DJN5" s="5"/>
      <c r="DJO5" s="5"/>
      <c r="DJP5" s="5"/>
      <c r="DJQ5" s="5"/>
      <c r="DJR5" s="5"/>
      <c r="DJS5" s="5"/>
      <c r="DJT5" s="5"/>
      <c r="DJU5" s="5"/>
      <c r="DJV5" s="5"/>
      <c r="DJW5" s="5"/>
      <c r="DJX5" s="5"/>
      <c r="DJY5" s="5"/>
      <c r="DJZ5" s="5"/>
      <c r="DKA5" s="5"/>
      <c r="DKB5" s="5"/>
      <c r="DKC5" s="5"/>
      <c r="DKD5" s="5"/>
      <c r="DKE5" s="5"/>
      <c r="DKF5" s="5"/>
      <c r="DKG5" s="5"/>
      <c r="DKH5" s="5"/>
      <c r="DKI5" s="5"/>
      <c r="DKJ5" s="5"/>
      <c r="DKK5" s="5"/>
      <c r="DKL5" s="5"/>
      <c r="DKM5" s="5"/>
      <c r="DKN5" s="5"/>
      <c r="DKO5" s="5"/>
      <c r="DKP5" s="5"/>
      <c r="DKQ5" s="5"/>
      <c r="DKR5" s="5"/>
      <c r="DKS5" s="5"/>
      <c r="DKT5" s="5"/>
      <c r="DKU5" s="5"/>
      <c r="DKV5" s="5"/>
      <c r="DKW5" s="5"/>
      <c r="DKX5" s="5"/>
      <c r="DKY5" s="5"/>
      <c r="DKZ5" s="5"/>
      <c r="DLA5" s="5"/>
      <c r="DLB5" s="5"/>
      <c r="DLC5" s="5"/>
      <c r="DLD5" s="5"/>
      <c r="DLE5" s="5"/>
      <c r="DLF5" s="5"/>
      <c r="DLG5" s="5"/>
      <c r="DLH5" s="5"/>
      <c r="DLI5" s="5"/>
      <c r="DLJ5" s="5"/>
      <c r="DLK5" s="5"/>
      <c r="DLL5" s="5"/>
      <c r="DLM5" s="5"/>
      <c r="DLN5" s="5"/>
      <c r="DLO5" s="5"/>
      <c r="DLP5" s="5"/>
      <c r="DLQ5" s="5"/>
      <c r="DLR5" s="5"/>
      <c r="DLS5" s="5"/>
      <c r="DLT5" s="5"/>
      <c r="DLU5" s="5"/>
      <c r="DLV5" s="5"/>
      <c r="DLW5" s="5"/>
      <c r="DLX5" s="5"/>
      <c r="DLY5" s="5"/>
      <c r="DLZ5" s="5"/>
      <c r="DMA5" s="5"/>
      <c r="DMB5" s="5"/>
      <c r="DMC5" s="5"/>
      <c r="DMD5" s="5"/>
      <c r="DME5" s="5"/>
      <c r="DMF5" s="5"/>
      <c r="DMG5" s="5"/>
      <c r="DMH5" s="5"/>
      <c r="DMI5" s="5"/>
      <c r="DMJ5" s="5"/>
      <c r="DMK5" s="5"/>
      <c r="DML5" s="5"/>
      <c r="DMM5" s="5"/>
      <c r="DMN5" s="5"/>
      <c r="DMO5" s="5"/>
      <c r="DMP5" s="5"/>
      <c r="DMQ5" s="5"/>
      <c r="DMR5" s="5"/>
      <c r="DMS5" s="5"/>
      <c r="DMT5" s="5"/>
      <c r="DMU5" s="5"/>
      <c r="DMV5" s="5"/>
      <c r="DMW5" s="5"/>
      <c r="DMX5" s="5"/>
      <c r="DMY5" s="5"/>
      <c r="DMZ5" s="5"/>
      <c r="DNA5" s="5"/>
      <c r="DNB5" s="5"/>
      <c r="DNC5" s="5"/>
      <c r="DND5" s="5"/>
      <c r="DNE5" s="5"/>
      <c r="DNF5" s="5"/>
      <c r="DNG5" s="5"/>
      <c r="DNH5" s="5"/>
      <c r="DNI5" s="5"/>
      <c r="DNJ5" s="5"/>
      <c r="DNK5" s="5"/>
      <c r="DNL5" s="5"/>
      <c r="DNM5" s="5"/>
      <c r="DNN5" s="5"/>
      <c r="DNO5" s="5"/>
      <c r="DNP5" s="5"/>
      <c r="DNQ5" s="5"/>
      <c r="DNR5" s="5"/>
      <c r="DNS5" s="5"/>
      <c r="DNT5" s="5"/>
      <c r="DNU5" s="5"/>
      <c r="DNV5" s="5"/>
      <c r="DNW5" s="5"/>
      <c r="DNX5" s="5"/>
      <c r="DNY5" s="5"/>
      <c r="DNZ5" s="5"/>
      <c r="DOA5" s="5"/>
      <c r="DOB5" s="5"/>
      <c r="DOC5" s="5"/>
      <c r="DOD5" s="5"/>
      <c r="DOE5" s="5"/>
      <c r="DOF5" s="5"/>
      <c r="DOG5" s="5"/>
      <c r="DOH5" s="5"/>
      <c r="DOI5" s="5"/>
      <c r="DOJ5" s="5"/>
      <c r="DOK5" s="5"/>
      <c r="DOL5" s="5"/>
      <c r="DOM5" s="5"/>
      <c r="DON5" s="5"/>
      <c r="DOO5" s="5"/>
      <c r="DOP5" s="5"/>
      <c r="DOQ5" s="5"/>
      <c r="DOR5" s="5"/>
      <c r="DOS5" s="5"/>
      <c r="DOT5" s="5"/>
      <c r="DOU5" s="5"/>
      <c r="DOV5" s="5"/>
      <c r="DOW5" s="5"/>
      <c r="DOX5" s="5"/>
      <c r="DOY5" s="5"/>
      <c r="DOZ5" s="5"/>
      <c r="DPA5" s="5"/>
      <c r="DPB5" s="5"/>
      <c r="DPC5" s="5"/>
      <c r="DPD5" s="5"/>
      <c r="DPE5" s="5"/>
      <c r="DPF5" s="5"/>
      <c r="DPG5" s="5"/>
      <c r="DPH5" s="5"/>
      <c r="DPI5" s="5"/>
      <c r="DPJ5" s="5"/>
      <c r="DPK5" s="5"/>
      <c r="DPL5" s="5"/>
      <c r="DPM5" s="5"/>
      <c r="DPN5" s="5"/>
      <c r="DPO5" s="5"/>
      <c r="DPP5" s="5"/>
      <c r="DPQ5" s="5"/>
      <c r="DPR5" s="5"/>
      <c r="DPS5" s="5"/>
      <c r="DPT5" s="5"/>
      <c r="DPU5" s="5"/>
      <c r="DPV5" s="5"/>
      <c r="DPW5" s="5"/>
      <c r="DPX5" s="5"/>
      <c r="DPY5" s="5"/>
      <c r="DPZ5" s="5"/>
      <c r="DQA5" s="5"/>
      <c r="DQB5" s="5"/>
      <c r="DQC5" s="5"/>
      <c r="DQD5" s="5"/>
      <c r="DQE5" s="5"/>
      <c r="DQF5" s="5"/>
      <c r="DQG5" s="5"/>
      <c r="DQH5" s="5"/>
      <c r="DQI5" s="5"/>
      <c r="DQJ5" s="5"/>
      <c r="DQK5" s="5"/>
      <c r="DQL5" s="5"/>
      <c r="DQM5" s="5"/>
      <c r="DQN5" s="5"/>
      <c r="DQO5" s="5"/>
      <c r="DQP5" s="5"/>
      <c r="DQQ5" s="5"/>
      <c r="DQR5" s="5"/>
      <c r="DQS5" s="5"/>
      <c r="DQT5" s="5"/>
      <c r="DQU5" s="5"/>
      <c r="DQV5" s="5"/>
      <c r="DQW5" s="5"/>
      <c r="DQX5" s="5"/>
      <c r="DQY5" s="5"/>
      <c r="DQZ5" s="5"/>
      <c r="DRA5" s="5"/>
      <c r="DRB5" s="5"/>
      <c r="DRC5" s="5"/>
      <c r="DRD5" s="5"/>
      <c r="DRE5" s="5"/>
      <c r="DRF5" s="5"/>
      <c r="DRG5" s="5"/>
      <c r="DRH5" s="5"/>
      <c r="DRI5" s="5"/>
      <c r="DRJ5" s="5"/>
      <c r="DRK5" s="5"/>
      <c r="DRL5" s="5"/>
      <c r="DRM5" s="5"/>
      <c r="DRN5" s="5"/>
      <c r="DRO5" s="5"/>
      <c r="DRP5" s="5"/>
      <c r="DRQ5" s="5"/>
      <c r="DRR5" s="5"/>
      <c r="DRS5" s="5"/>
      <c r="DRT5" s="5"/>
      <c r="DRU5" s="5"/>
      <c r="DRV5" s="5"/>
      <c r="DRW5" s="5"/>
      <c r="DRX5" s="5"/>
      <c r="DRY5" s="5"/>
      <c r="DRZ5" s="5"/>
      <c r="DSA5" s="5"/>
      <c r="DSB5" s="5"/>
      <c r="DSC5" s="5"/>
      <c r="DSD5" s="5"/>
      <c r="DSE5" s="5"/>
      <c r="DSF5" s="5"/>
      <c r="DSG5" s="5"/>
      <c r="DSH5" s="5"/>
      <c r="DSI5" s="5"/>
      <c r="DSJ5" s="5"/>
      <c r="DSK5" s="5"/>
      <c r="DSL5" s="5"/>
      <c r="DSM5" s="5"/>
      <c r="DSN5" s="5"/>
      <c r="DSO5" s="5"/>
      <c r="DSP5" s="5"/>
      <c r="DSQ5" s="5"/>
      <c r="DSR5" s="5"/>
      <c r="DSS5" s="5"/>
      <c r="DST5" s="5"/>
      <c r="DSU5" s="5"/>
      <c r="DSV5" s="5"/>
      <c r="DSW5" s="5"/>
      <c r="DSX5" s="5"/>
      <c r="DSY5" s="5"/>
      <c r="DSZ5" s="5"/>
      <c r="DTA5" s="5"/>
      <c r="DTB5" s="5"/>
      <c r="DTC5" s="5"/>
      <c r="DTD5" s="5"/>
      <c r="DTE5" s="5"/>
      <c r="DTF5" s="5"/>
      <c r="DTG5" s="5"/>
      <c r="DTH5" s="5"/>
      <c r="DTI5" s="5"/>
      <c r="DTJ5" s="5"/>
      <c r="DTK5" s="5"/>
      <c r="DTL5" s="5"/>
      <c r="DTM5" s="5"/>
      <c r="DTN5" s="5"/>
      <c r="DTO5" s="5"/>
      <c r="DTP5" s="5"/>
      <c r="DTQ5" s="5"/>
      <c r="DTR5" s="5"/>
      <c r="DTS5" s="5"/>
      <c r="DTT5" s="5"/>
      <c r="DTU5" s="5"/>
      <c r="DTV5" s="5"/>
      <c r="DTW5" s="5"/>
      <c r="DTX5" s="5"/>
      <c r="DTY5" s="5"/>
      <c r="DTZ5" s="5"/>
      <c r="DUA5" s="5"/>
      <c r="DUB5" s="5"/>
      <c r="DUC5" s="5"/>
      <c r="DUD5" s="5"/>
      <c r="DUE5" s="5"/>
      <c r="DUF5" s="5"/>
      <c r="DUG5" s="5"/>
      <c r="DUH5" s="5"/>
      <c r="DUI5" s="5"/>
      <c r="DUJ5" s="5"/>
      <c r="DUK5" s="5"/>
      <c r="DUL5" s="5"/>
      <c r="DUM5" s="5"/>
      <c r="DUN5" s="5"/>
      <c r="DUO5" s="5"/>
      <c r="DUP5" s="5"/>
      <c r="DUQ5" s="5"/>
      <c r="DUR5" s="5"/>
      <c r="DUS5" s="5"/>
      <c r="DUT5" s="5"/>
      <c r="DUU5" s="5"/>
      <c r="DUV5" s="5"/>
      <c r="DUW5" s="5"/>
      <c r="DUX5" s="5"/>
      <c r="DUY5" s="5"/>
      <c r="DUZ5" s="5"/>
      <c r="DVA5" s="5"/>
      <c r="DVB5" s="5"/>
      <c r="DVC5" s="5"/>
      <c r="DVD5" s="5"/>
      <c r="DVE5" s="5"/>
      <c r="DVF5" s="5"/>
      <c r="DVG5" s="5"/>
      <c r="DVH5" s="5"/>
      <c r="DVI5" s="5"/>
      <c r="DVJ5" s="5"/>
      <c r="DVK5" s="5"/>
      <c r="DVL5" s="5"/>
      <c r="DVM5" s="5"/>
      <c r="DVN5" s="5"/>
      <c r="DVO5" s="5"/>
      <c r="DVP5" s="5"/>
      <c r="DVQ5" s="5"/>
      <c r="DVR5" s="5"/>
      <c r="DVS5" s="5"/>
      <c r="DVT5" s="5"/>
      <c r="DVU5" s="5"/>
      <c r="DVV5" s="5"/>
      <c r="DVW5" s="5"/>
      <c r="DVX5" s="5"/>
      <c r="DVY5" s="5"/>
      <c r="DVZ5" s="5"/>
      <c r="DWA5" s="5"/>
      <c r="DWB5" s="5"/>
      <c r="DWC5" s="5"/>
      <c r="DWD5" s="5"/>
      <c r="DWE5" s="5"/>
      <c r="DWF5" s="5"/>
      <c r="DWG5" s="5"/>
      <c r="DWH5" s="5"/>
      <c r="DWI5" s="5"/>
      <c r="DWJ5" s="5"/>
      <c r="DWK5" s="5"/>
      <c r="DWL5" s="5"/>
      <c r="DWM5" s="5"/>
      <c r="DWN5" s="5"/>
      <c r="DWO5" s="5"/>
      <c r="DWP5" s="5"/>
      <c r="DWQ5" s="5"/>
      <c r="DWR5" s="5"/>
      <c r="DWS5" s="5"/>
      <c r="DWT5" s="5"/>
      <c r="DWU5" s="5"/>
      <c r="DWV5" s="5"/>
      <c r="DWW5" s="5"/>
      <c r="DWX5" s="5"/>
      <c r="DWY5" s="5"/>
      <c r="DWZ5" s="5"/>
      <c r="DXA5" s="5"/>
      <c r="DXB5" s="5"/>
      <c r="DXC5" s="5"/>
      <c r="DXD5" s="5"/>
      <c r="DXE5" s="5"/>
      <c r="DXF5" s="5"/>
      <c r="DXG5" s="5"/>
      <c r="DXH5" s="5"/>
      <c r="DXI5" s="5"/>
      <c r="DXJ5" s="5"/>
      <c r="DXK5" s="5"/>
      <c r="DXL5" s="5"/>
      <c r="DXM5" s="5"/>
      <c r="DXN5" s="5"/>
      <c r="DXO5" s="5"/>
      <c r="DXP5" s="5"/>
      <c r="DXQ5" s="5"/>
      <c r="DXR5" s="5"/>
      <c r="DXS5" s="5"/>
      <c r="DXT5" s="5"/>
      <c r="DXU5" s="5"/>
      <c r="DXV5" s="5"/>
      <c r="DXW5" s="5"/>
      <c r="DXX5" s="5"/>
      <c r="DXY5" s="5"/>
      <c r="DXZ5" s="5"/>
      <c r="DYA5" s="5"/>
      <c r="DYB5" s="5"/>
      <c r="DYC5" s="5"/>
      <c r="DYD5" s="5"/>
      <c r="DYE5" s="5"/>
      <c r="DYF5" s="5"/>
      <c r="DYG5" s="5"/>
      <c r="DYH5" s="5"/>
      <c r="DYI5" s="5"/>
      <c r="DYJ5" s="5"/>
      <c r="DYK5" s="5"/>
      <c r="DYL5" s="5"/>
      <c r="DYM5" s="5"/>
      <c r="DYN5" s="5"/>
      <c r="DYO5" s="5"/>
      <c r="DYP5" s="5"/>
      <c r="DYQ5" s="5"/>
      <c r="DYR5" s="5"/>
      <c r="DYS5" s="5"/>
      <c r="DYT5" s="5"/>
      <c r="DYU5" s="5"/>
      <c r="DYV5" s="5"/>
      <c r="DYW5" s="5"/>
      <c r="DYX5" s="5"/>
      <c r="DYY5" s="5"/>
      <c r="DYZ5" s="5"/>
      <c r="DZA5" s="5"/>
      <c r="DZB5" s="5"/>
      <c r="DZC5" s="5"/>
      <c r="DZD5" s="5"/>
      <c r="DZE5" s="5"/>
      <c r="DZF5" s="5"/>
      <c r="DZG5" s="5"/>
      <c r="DZH5" s="5"/>
      <c r="DZI5" s="5"/>
      <c r="DZJ5" s="5"/>
      <c r="DZK5" s="5"/>
      <c r="DZL5" s="5"/>
      <c r="DZM5" s="5"/>
      <c r="DZN5" s="5"/>
      <c r="DZO5" s="5"/>
      <c r="DZP5" s="5"/>
      <c r="DZQ5" s="5"/>
      <c r="DZR5" s="5"/>
      <c r="DZS5" s="5"/>
      <c r="DZT5" s="5"/>
      <c r="DZU5" s="5"/>
      <c r="DZV5" s="5"/>
      <c r="DZW5" s="5"/>
      <c r="DZX5" s="5"/>
      <c r="DZY5" s="5"/>
      <c r="DZZ5" s="5"/>
      <c r="EAA5" s="5"/>
      <c r="EAB5" s="5"/>
      <c r="EAC5" s="5"/>
      <c r="EAD5" s="5"/>
      <c r="EAE5" s="5"/>
      <c r="EAF5" s="5"/>
      <c r="EAG5" s="5"/>
      <c r="EAH5" s="5"/>
      <c r="EAI5" s="5"/>
      <c r="EAJ5" s="5"/>
      <c r="EAK5" s="5"/>
      <c r="EAL5" s="5"/>
      <c r="EAM5" s="5"/>
      <c r="EAN5" s="5"/>
      <c r="EAO5" s="5"/>
      <c r="EAP5" s="5"/>
      <c r="EAQ5" s="5"/>
      <c r="EAR5" s="5"/>
      <c r="EAS5" s="5"/>
      <c r="EAT5" s="5"/>
      <c r="EAU5" s="5"/>
      <c r="EAV5" s="5"/>
      <c r="EAW5" s="5"/>
      <c r="EAX5" s="5"/>
      <c r="EAY5" s="5"/>
      <c r="EAZ5" s="5"/>
      <c r="EBA5" s="5"/>
      <c r="EBB5" s="5"/>
      <c r="EBC5" s="5"/>
      <c r="EBD5" s="5"/>
      <c r="EBE5" s="5"/>
      <c r="EBF5" s="5"/>
      <c r="EBG5" s="5"/>
      <c r="EBH5" s="5"/>
      <c r="EBI5" s="5"/>
      <c r="EBJ5" s="5"/>
      <c r="EBK5" s="5"/>
      <c r="EBL5" s="5"/>
      <c r="EBM5" s="5"/>
      <c r="EBN5" s="5"/>
      <c r="EBO5" s="5"/>
      <c r="EBP5" s="5"/>
      <c r="EBQ5" s="5"/>
      <c r="EBR5" s="5"/>
      <c r="EBS5" s="5"/>
      <c r="EBT5" s="5"/>
      <c r="EBU5" s="5"/>
      <c r="EBV5" s="5"/>
      <c r="EBW5" s="5"/>
      <c r="EBX5" s="5"/>
      <c r="EBY5" s="5"/>
      <c r="EBZ5" s="5"/>
      <c r="ECA5" s="5"/>
      <c r="ECB5" s="5"/>
      <c r="ECC5" s="5"/>
      <c r="ECD5" s="5"/>
      <c r="ECE5" s="5"/>
      <c r="ECF5" s="5"/>
      <c r="ECG5" s="5"/>
      <c r="ECH5" s="5"/>
      <c r="ECI5" s="5"/>
      <c r="ECJ5" s="5"/>
      <c r="ECK5" s="5"/>
      <c r="ECL5" s="5"/>
      <c r="ECM5" s="5"/>
      <c r="ECN5" s="5"/>
      <c r="ECO5" s="5"/>
      <c r="ECP5" s="5"/>
      <c r="ECQ5" s="5"/>
      <c r="ECR5" s="5"/>
      <c r="ECS5" s="5"/>
      <c r="ECT5" s="5"/>
      <c r="ECU5" s="5"/>
      <c r="ECV5" s="5"/>
      <c r="ECW5" s="5"/>
      <c r="ECX5" s="5"/>
      <c r="ECY5" s="5"/>
      <c r="ECZ5" s="5"/>
      <c r="EDA5" s="5"/>
      <c r="EDB5" s="5"/>
      <c r="EDC5" s="5"/>
      <c r="EDD5" s="5"/>
      <c r="EDE5" s="5"/>
      <c r="EDF5" s="5"/>
      <c r="EDG5" s="5"/>
      <c r="EDH5" s="5"/>
      <c r="EDI5" s="5"/>
      <c r="EDJ5" s="5"/>
      <c r="EDK5" s="5"/>
      <c r="EDL5" s="5"/>
      <c r="EDM5" s="5"/>
      <c r="EDN5" s="5"/>
      <c r="EDO5" s="5"/>
      <c r="EDP5" s="5"/>
      <c r="EDQ5" s="5"/>
      <c r="EDR5" s="5"/>
      <c r="EDS5" s="5"/>
      <c r="EDT5" s="5"/>
      <c r="EDU5" s="5"/>
      <c r="EDV5" s="5"/>
      <c r="EDW5" s="5"/>
      <c r="EDX5" s="5"/>
      <c r="EDY5" s="5"/>
      <c r="EDZ5" s="5"/>
      <c r="EEA5" s="5"/>
      <c r="EEB5" s="5"/>
      <c r="EEC5" s="5"/>
      <c r="EED5" s="5"/>
      <c r="EEE5" s="5"/>
      <c r="EEF5" s="5"/>
      <c r="EEG5" s="5"/>
      <c r="EEH5" s="5"/>
      <c r="EEI5" s="5"/>
      <c r="EEJ5" s="5"/>
      <c r="EEK5" s="5"/>
      <c r="EEL5" s="5"/>
      <c r="EEM5" s="5"/>
      <c r="EEN5" s="5"/>
      <c r="EEO5" s="5"/>
      <c r="EEP5" s="5"/>
      <c r="EEQ5" s="5"/>
      <c r="EER5" s="5"/>
      <c r="EES5" s="5"/>
      <c r="EET5" s="5"/>
      <c r="EEU5" s="5"/>
      <c r="EEV5" s="5"/>
      <c r="EEW5" s="5"/>
      <c r="EEX5" s="5"/>
      <c r="EEY5" s="5"/>
      <c r="EEZ5" s="5"/>
      <c r="EFA5" s="5"/>
      <c r="EFB5" s="5"/>
      <c r="EFC5" s="5"/>
      <c r="EFD5" s="5"/>
      <c r="EFE5" s="5"/>
      <c r="EFF5" s="5"/>
      <c r="EFG5" s="5"/>
      <c r="EFH5" s="5"/>
      <c r="EFI5" s="5"/>
      <c r="EFJ5" s="5"/>
      <c r="EFK5" s="5"/>
      <c r="EFL5" s="5"/>
      <c r="EFM5" s="5"/>
      <c r="EFN5" s="5"/>
      <c r="EFO5" s="5"/>
      <c r="EFP5" s="5"/>
      <c r="EFQ5" s="5"/>
      <c r="EFR5" s="5"/>
      <c r="EFS5" s="5"/>
      <c r="EFT5" s="5"/>
      <c r="EFU5" s="5"/>
      <c r="EFV5" s="5"/>
      <c r="EFW5" s="5"/>
      <c r="EFX5" s="5"/>
      <c r="EFY5" s="5"/>
      <c r="EFZ5" s="5"/>
      <c r="EGA5" s="5"/>
      <c r="EGB5" s="5"/>
      <c r="EGC5" s="5"/>
      <c r="EGD5" s="5"/>
      <c r="EGE5" s="5"/>
      <c r="EGF5" s="5"/>
      <c r="EGG5" s="5"/>
      <c r="EGH5" s="5"/>
      <c r="EGI5" s="5"/>
      <c r="EGJ5" s="5"/>
      <c r="EGK5" s="5"/>
      <c r="EGL5" s="5"/>
      <c r="EGM5" s="5"/>
      <c r="EGN5" s="5"/>
      <c r="EGO5" s="5"/>
      <c r="EGP5" s="5"/>
      <c r="EGQ5" s="5"/>
      <c r="EGR5" s="5"/>
      <c r="EGS5" s="5"/>
      <c r="EGT5" s="5"/>
      <c r="EGU5" s="5"/>
      <c r="EGV5" s="5"/>
      <c r="EGW5" s="5"/>
      <c r="EGX5" s="5"/>
      <c r="EGY5" s="5"/>
      <c r="EGZ5" s="5"/>
      <c r="EHA5" s="5"/>
      <c r="EHB5" s="5"/>
      <c r="EHC5" s="5"/>
      <c r="EHD5" s="5"/>
      <c r="EHE5" s="5"/>
      <c r="EHF5" s="5"/>
      <c r="EHG5" s="5"/>
      <c r="EHH5" s="5"/>
      <c r="EHI5" s="5"/>
      <c r="EHJ5" s="5"/>
      <c r="EHK5" s="5"/>
      <c r="EHL5" s="5"/>
      <c r="EHM5" s="5"/>
      <c r="EHN5" s="5"/>
      <c r="EHO5" s="5"/>
      <c r="EHP5" s="5"/>
      <c r="EHQ5" s="5"/>
      <c r="EHR5" s="5"/>
      <c r="EHS5" s="5"/>
      <c r="EHT5" s="5"/>
      <c r="EHU5" s="5"/>
      <c r="EHV5" s="5"/>
      <c r="EHW5" s="5"/>
      <c r="EHX5" s="5"/>
      <c r="EHY5" s="5"/>
      <c r="EHZ5" s="5"/>
      <c r="EIA5" s="5"/>
      <c r="EIB5" s="5"/>
      <c r="EIC5" s="5"/>
      <c r="EID5" s="5"/>
      <c r="EIE5" s="5"/>
      <c r="EIF5" s="5"/>
      <c r="EIG5" s="5"/>
      <c r="EIH5" s="5"/>
      <c r="EII5" s="5"/>
      <c r="EIJ5" s="5"/>
      <c r="EIK5" s="5"/>
      <c r="EIL5" s="5"/>
      <c r="EIM5" s="5"/>
      <c r="EIN5" s="5"/>
      <c r="EIO5" s="5"/>
      <c r="EIP5" s="5"/>
      <c r="EIQ5" s="5"/>
      <c r="EIR5" s="5"/>
      <c r="EIS5" s="5"/>
      <c r="EIT5" s="5"/>
      <c r="EIU5" s="5"/>
      <c r="EIV5" s="5"/>
      <c r="EIW5" s="5"/>
      <c r="EIX5" s="5"/>
      <c r="EIY5" s="5"/>
      <c r="EIZ5" s="5"/>
      <c r="EJA5" s="5"/>
      <c r="EJB5" s="5"/>
      <c r="EJC5" s="5"/>
      <c r="EJD5" s="5"/>
      <c r="EJE5" s="5"/>
      <c r="EJF5" s="5"/>
      <c r="EJG5" s="5"/>
      <c r="EJH5" s="5"/>
      <c r="EJI5" s="5"/>
      <c r="EJJ5" s="5"/>
      <c r="EJK5" s="5"/>
      <c r="EJL5" s="5"/>
      <c r="EJM5" s="5"/>
      <c r="EJN5" s="5"/>
      <c r="EJO5" s="5"/>
      <c r="EJP5" s="5"/>
      <c r="EJQ5" s="5"/>
      <c r="EJR5" s="5"/>
      <c r="EJS5" s="5"/>
      <c r="EJT5" s="5"/>
      <c r="EJU5" s="5"/>
      <c r="EJV5" s="5"/>
      <c r="EJW5" s="5"/>
      <c r="EJX5" s="5"/>
      <c r="EJY5" s="5"/>
      <c r="EJZ5" s="5"/>
      <c r="EKA5" s="5"/>
      <c r="EKB5" s="5"/>
      <c r="EKC5" s="5"/>
      <c r="EKD5" s="5"/>
      <c r="EKE5" s="5"/>
      <c r="EKF5" s="5"/>
      <c r="EKG5" s="5"/>
      <c r="EKH5" s="5"/>
      <c r="EKI5" s="5"/>
      <c r="EKJ5" s="5"/>
      <c r="EKK5" s="5"/>
      <c r="EKL5" s="5"/>
      <c r="EKM5" s="5"/>
      <c r="EKN5" s="5"/>
      <c r="EKO5" s="5"/>
      <c r="EKP5" s="5"/>
      <c r="EKQ5" s="5"/>
      <c r="EKR5" s="5"/>
      <c r="EKS5" s="5"/>
      <c r="EKT5" s="5"/>
      <c r="EKU5" s="5"/>
      <c r="EKV5" s="5"/>
      <c r="EKW5" s="5"/>
      <c r="EKX5" s="5"/>
      <c r="EKY5" s="5"/>
      <c r="EKZ5" s="5"/>
      <c r="ELA5" s="5"/>
      <c r="ELB5" s="5"/>
      <c r="ELC5" s="5"/>
      <c r="ELD5" s="5"/>
      <c r="ELE5" s="5"/>
      <c r="ELF5" s="5"/>
      <c r="ELG5" s="5"/>
      <c r="ELH5" s="5"/>
      <c r="ELI5" s="5"/>
      <c r="ELJ5" s="5"/>
      <c r="ELK5" s="5"/>
      <c r="ELL5" s="5"/>
      <c r="ELM5" s="5"/>
      <c r="ELN5" s="5"/>
      <c r="ELO5" s="5"/>
      <c r="ELP5" s="5"/>
      <c r="ELQ5" s="5"/>
      <c r="ELR5" s="5"/>
      <c r="ELS5" s="5"/>
      <c r="ELT5" s="5"/>
      <c r="ELU5" s="5"/>
      <c r="ELV5" s="5"/>
      <c r="ELW5" s="5"/>
      <c r="ELX5" s="5"/>
      <c r="ELY5" s="5"/>
      <c r="ELZ5" s="5"/>
      <c r="EMA5" s="5"/>
      <c r="EMB5" s="5"/>
      <c r="EMC5" s="5"/>
      <c r="EMD5" s="5"/>
      <c r="EME5" s="5"/>
      <c r="EMF5" s="5"/>
      <c r="EMG5" s="5"/>
      <c r="EMH5" s="5"/>
      <c r="EMI5" s="5"/>
      <c r="EMJ5" s="5"/>
      <c r="EMK5" s="5"/>
      <c r="EML5" s="5"/>
      <c r="EMM5" s="5"/>
      <c r="EMN5" s="5"/>
      <c r="EMO5" s="5"/>
      <c r="EMP5" s="5"/>
      <c r="EMQ5" s="5"/>
      <c r="EMR5" s="5"/>
      <c r="EMS5" s="5"/>
      <c r="EMT5" s="5"/>
      <c r="EMU5" s="5"/>
      <c r="EMV5" s="5"/>
      <c r="EMW5" s="5"/>
      <c r="EMX5" s="5"/>
      <c r="EMY5" s="5"/>
      <c r="EMZ5" s="5"/>
      <c r="ENA5" s="5"/>
      <c r="ENB5" s="5"/>
      <c r="ENC5" s="5"/>
      <c r="END5" s="5"/>
      <c r="ENE5" s="5"/>
      <c r="ENF5" s="5"/>
      <c r="ENG5" s="5"/>
      <c r="ENH5" s="5"/>
      <c r="ENI5" s="5"/>
      <c r="ENJ5" s="5"/>
      <c r="ENK5" s="5"/>
      <c r="ENL5" s="5"/>
      <c r="ENM5" s="5"/>
      <c r="ENN5" s="5"/>
      <c r="ENO5" s="5"/>
      <c r="ENP5" s="5"/>
      <c r="ENQ5" s="5"/>
      <c r="ENR5" s="5"/>
      <c r="ENS5" s="5"/>
      <c r="ENT5" s="5"/>
      <c r="ENU5" s="5"/>
      <c r="ENV5" s="5"/>
      <c r="ENW5" s="5"/>
      <c r="ENX5" s="5"/>
      <c r="ENY5" s="5"/>
      <c r="ENZ5" s="5"/>
      <c r="EOA5" s="5"/>
      <c r="EOB5" s="5"/>
      <c r="EOC5" s="5"/>
      <c r="EOD5" s="5"/>
      <c r="EOE5" s="5"/>
      <c r="EOF5" s="5"/>
      <c r="EOG5" s="5"/>
      <c r="EOH5" s="5"/>
      <c r="EOI5" s="5"/>
      <c r="EOJ5" s="5"/>
      <c r="EOK5" s="5"/>
      <c r="EOL5" s="5"/>
      <c r="EOM5" s="5"/>
      <c r="EON5" s="5"/>
      <c r="EOO5" s="5"/>
      <c r="EOP5" s="5"/>
      <c r="EOQ5" s="5"/>
      <c r="EOR5" s="5"/>
      <c r="EOS5" s="5"/>
      <c r="EOT5" s="5"/>
      <c r="EOU5" s="5"/>
      <c r="EOV5" s="5"/>
      <c r="EOW5" s="5"/>
      <c r="EOX5" s="5"/>
      <c r="EOY5" s="5"/>
      <c r="EOZ5" s="5"/>
      <c r="EPA5" s="5"/>
      <c r="EPB5" s="5"/>
      <c r="EPC5" s="5"/>
      <c r="EPD5" s="5"/>
      <c r="EPE5" s="5"/>
      <c r="EPF5" s="5"/>
      <c r="EPG5" s="5"/>
      <c r="EPH5" s="5"/>
      <c r="EPI5" s="5"/>
      <c r="EPJ5" s="5"/>
      <c r="EPK5" s="5"/>
      <c r="EPL5" s="5"/>
      <c r="EPM5" s="5"/>
      <c r="EPN5" s="5"/>
      <c r="EPO5" s="5"/>
      <c r="EPP5" s="5"/>
      <c r="EPQ5" s="5"/>
      <c r="EPR5" s="5"/>
      <c r="EPS5" s="5"/>
      <c r="EPT5" s="5"/>
      <c r="EPU5" s="5"/>
      <c r="EPV5" s="5"/>
      <c r="EPW5" s="5"/>
      <c r="EPX5" s="5"/>
      <c r="EPY5" s="5"/>
      <c r="EPZ5" s="5"/>
      <c r="EQA5" s="5"/>
      <c r="EQB5" s="5"/>
      <c r="EQC5" s="5"/>
      <c r="EQD5" s="5"/>
      <c r="EQE5" s="5"/>
      <c r="EQF5" s="5"/>
      <c r="EQG5" s="5"/>
      <c r="EQH5" s="5"/>
      <c r="EQI5" s="5"/>
      <c r="EQJ5" s="5"/>
      <c r="EQK5" s="5"/>
      <c r="EQL5" s="5"/>
      <c r="EQM5" s="5"/>
      <c r="EQN5" s="5"/>
      <c r="EQO5" s="5"/>
      <c r="EQP5" s="5"/>
      <c r="EQQ5" s="5"/>
      <c r="EQR5" s="5"/>
      <c r="EQS5" s="5"/>
      <c r="EQT5" s="5"/>
      <c r="EQU5" s="5"/>
      <c r="EQV5" s="5"/>
      <c r="EQW5" s="5"/>
      <c r="EQX5" s="5"/>
      <c r="EQY5" s="5"/>
      <c r="EQZ5" s="5"/>
      <c r="ERA5" s="5"/>
      <c r="ERB5" s="5"/>
      <c r="ERC5" s="5"/>
      <c r="ERD5" s="5"/>
      <c r="ERE5" s="5"/>
      <c r="ERF5" s="5"/>
      <c r="ERG5" s="5"/>
      <c r="ERH5" s="5"/>
      <c r="ERI5" s="5"/>
      <c r="ERJ5" s="5"/>
      <c r="ERK5" s="5"/>
      <c r="ERL5" s="5"/>
      <c r="ERM5" s="5"/>
      <c r="ERN5" s="5"/>
      <c r="ERO5" s="5"/>
      <c r="ERP5" s="5"/>
      <c r="ERQ5" s="5"/>
      <c r="ERR5" s="5"/>
      <c r="ERS5" s="5"/>
      <c r="ERT5" s="5"/>
      <c r="ERU5" s="5"/>
      <c r="ERV5" s="5"/>
      <c r="ERW5" s="5"/>
      <c r="ERX5" s="5"/>
      <c r="ERY5" s="5"/>
      <c r="ERZ5" s="5"/>
      <c r="ESA5" s="5"/>
      <c r="ESB5" s="5"/>
      <c r="ESC5" s="5"/>
      <c r="ESD5" s="5"/>
      <c r="ESE5" s="5"/>
      <c r="ESF5" s="5"/>
      <c r="ESG5" s="5"/>
      <c r="ESH5" s="5"/>
      <c r="ESI5" s="5"/>
      <c r="ESJ5" s="5"/>
      <c r="ESK5" s="5"/>
      <c r="ESL5" s="5"/>
      <c r="ESM5" s="5"/>
      <c r="ESN5" s="5"/>
      <c r="ESO5" s="5"/>
      <c r="ESP5" s="5"/>
      <c r="ESQ5" s="5"/>
      <c r="ESR5" s="5"/>
      <c r="ESS5" s="5"/>
      <c r="EST5" s="5"/>
      <c r="ESU5" s="5"/>
      <c r="ESV5" s="5"/>
      <c r="ESW5" s="5"/>
      <c r="ESX5" s="5"/>
      <c r="ESY5" s="5"/>
      <c r="ESZ5" s="5"/>
      <c r="ETA5" s="5"/>
      <c r="ETB5" s="5"/>
      <c r="ETC5" s="5"/>
      <c r="ETD5" s="5"/>
      <c r="ETE5" s="5"/>
      <c r="ETF5" s="5"/>
      <c r="ETG5" s="5"/>
      <c r="ETH5" s="5"/>
      <c r="ETI5" s="5"/>
      <c r="ETJ5" s="5"/>
      <c r="ETK5" s="5"/>
      <c r="ETL5" s="5"/>
      <c r="ETM5" s="5"/>
      <c r="ETN5" s="5"/>
      <c r="ETO5" s="5"/>
      <c r="ETP5" s="5"/>
      <c r="ETQ5" s="5"/>
      <c r="ETR5" s="5"/>
      <c r="ETS5" s="5"/>
      <c r="ETT5" s="5"/>
      <c r="ETU5" s="5"/>
      <c r="ETV5" s="5"/>
      <c r="ETW5" s="5"/>
      <c r="ETX5" s="5"/>
      <c r="ETY5" s="5"/>
      <c r="ETZ5" s="5"/>
      <c r="EUA5" s="5"/>
      <c r="EUB5" s="5"/>
      <c r="EUC5" s="5"/>
      <c r="EUD5" s="5"/>
      <c r="EUE5" s="5"/>
      <c r="EUF5" s="5"/>
      <c r="EUG5" s="5"/>
      <c r="EUH5" s="5"/>
      <c r="EUI5" s="5"/>
      <c r="EUJ5" s="5"/>
      <c r="EUK5" s="5"/>
      <c r="EUL5" s="5"/>
      <c r="EUM5" s="5"/>
      <c r="EUN5" s="5"/>
      <c r="EUO5" s="5"/>
      <c r="EUP5" s="5"/>
      <c r="EUQ5" s="5"/>
      <c r="EUR5" s="5"/>
      <c r="EUS5" s="5"/>
      <c r="EUT5" s="5"/>
      <c r="EUU5" s="5"/>
      <c r="EUV5" s="5"/>
      <c r="EUW5" s="5"/>
      <c r="EUX5" s="5"/>
      <c r="EUY5" s="5"/>
      <c r="EUZ5" s="5"/>
      <c r="EVA5" s="5"/>
      <c r="EVB5" s="5"/>
      <c r="EVC5" s="5"/>
      <c r="EVD5" s="5"/>
      <c r="EVE5" s="5"/>
      <c r="EVF5" s="5"/>
      <c r="EVG5" s="5"/>
      <c r="EVH5" s="5"/>
      <c r="EVI5" s="5"/>
      <c r="EVJ5" s="5"/>
      <c r="EVK5" s="5"/>
      <c r="EVL5" s="5"/>
      <c r="EVM5" s="5"/>
      <c r="EVN5" s="5"/>
      <c r="EVO5" s="5"/>
      <c r="EVP5" s="5"/>
      <c r="EVQ5" s="5"/>
      <c r="EVR5" s="5"/>
      <c r="EVS5" s="5"/>
      <c r="EVT5" s="5"/>
      <c r="EVU5" s="5"/>
      <c r="EVV5" s="5"/>
      <c r="EVW5" s="5"/>
      <c r="EVX5" s="5"/>
      <c r="EVY5" s="5"/>
      <c r="EVZ5" s="5"/>
      <c r="EWA5" s="5"/>
      <c r="EWB5" s="5"/>
      <c r="EWC5" s="5"/>
      <c r="EWD5" s="5"/>
      <c r="EWE5" s="5"/>
      <c r="EWF5" s="5"/>
      <c r="EWG5" s="5"/>
      <c r="EWH5" s="5"/>
      <c r="EWI5" s="5"/>
      <c r="EWJ5" s="5"/>
      <c r="EWK5" s="5"/>
      <c r="EWL5" s="5"/>
      <c r="EWM5" s="5"/>
      <c r="EWN5" s="5"/>
      <c r="EWO5" s="5"/>
      <c r="EWP5" s="5"/>
      <c r="EWQ5" s="5"/>
      <c r="EWR5" s="5"/>
      <c r="EWS5" s="5"/>
      <c r="EWT5" s="5"/>
      <c r="EWU5" s="5"/>
      <c r="EWV5" s="5"/>
      <c r="EWW5" s="5"/>
      <c r="EWX5" s="5"/>
      <c r="EWY5" s="5"/>
      <c r="EWZ5" s="5"/>
      <c r="EXA5" s="5"/>
      <c r="EXB5" s="5"/>
      <c r="EXC5" s="5"/>
      <c r="EXD5" s="5"/>
      <c r="EXE5" s="5"/>
      <c r="EXF5" s="5"/>
      <c r="EXG5" s="5"/>
      <c r="EXH5" s="5"/>
      <c r="EXI5" s="5"/>
      <c r="EXJ5" s="5"/>
      <c r="EXK5" s="5"/>
      <c r="EXL5" s="5"/>
      <c r="EXM5" s="5"/>
      <c r="EXN5" s="5"/>
      <c r="EXO5" s="5"/>
      <c r="EXP5" s="5"/>
      <c r="EXQ5" s="5"/>
      <c r="EXR5" s="5"/>
      <c r="EXS5" s="5"/>
      <c r="EXT5" s="5"/>
      <c r="EXU5" s="5"/>
      <c r="EXV5" s="5"/>
      <c r="EXW5" s="5"/>
      <c r="EXX5" s="5"/>
      <c r="EXY5" s="5"/>
      <c r="EXZ5" s="5"/>
      <c r="EYA5" s="5"/>
      <c r="EYB5" s="5"/>
      <c r="EYC5" s="5"/>
      <c r="EYD5" s="5"/>
      <c r="EYE5" s="5"/>
      <c r="EYF5" s="5"/>
      <c r="EYG5" s="5"/>
      <c r="EYH5" s="5"/>
      <c r="EYI5" s="5"/>
      <c r="EYJ5" s="5"/>
      <c r="EYK5" s="5"/>
      <c r="EYL5" s="5"/>
      <c r="EYM5" s="5"/>
      <c r="EYN5" s="5"/>
      <c r="EYO5" s="5"/>
      <c r="EYP5" s="5"/>
      <c r="EYQ5" s="5"/>
      <c r="EYR5" s="5"/>
      <c r="EYS5" s="5"/>
      <c r="EYT5" s="5"/>
      <c r="EYU5" s="5"/>
      <c r="EYV5" s="5"/>
      <c r="EYW5" s="5"/>
      <c r="EYX5" s="5"/>
      <c r="EYY5" s="5"/>
      <c r="EYZ5" s="5"/>
      <c r="EZA5" s="5"/>
      <c r="EZB5" s="5"/>
      <c r="EZC5" s="5"/>
      <c r="EZD5" s="5"/>
      <c r="EZE5" s="5"/>
      <c r="EZF5" s="5"/>
      <c r="EZG5" s="5"/>
      <c r="EZH5" s="5"/>
      <c r="EZI5" s="5"/>
      <c r="EZJ5" s="5"/>
      <c r="EZK5" s="5"/>
      <c r="EZL5" s="5"/>
      <c r="EZM5" s="5"/>
      <c r="EZN5" s="5"/>
      <c r="EZO5" s="5"/>
      <c r="EZP5" s="5"/>
      <c r="EZQ5" s="5"/>
      <c r="EZR5" s="5"/>
      <c r="EZS5" s="5"/>
      <c r="EZT5" s="5"/>
      <c r="EZU5" s="5"/>
      <c r="EZV5" s="5"/>
      <c r="EZW5" s="5"/>
      <c r="EZX5" s="5"/>
      <c r="EZY5" s="5"/>
      <c r="EZZ5" s="5"/>
      <c r="FAA5" s="5"/>
      <c r="FAB5" s="5"/>
      <c r="FAC5" s="5"/>
      <c r="FAD5" s="5"/>
      <c r="FAE5" s="5"/>
      <c r="FAF5" s="5"/>
      <c r="FAG5" s="5"/>
      <c r="FAH5" s="5"/>
      <c r="FAI5" s="5"/>
      <c r="FAJ5" s="5"/>
      <c r="FAK5" s="5"/>
      <c r="FAL5" s="5"/>
      <c r="FAM5" s="5"/>
      <c r="FAN5" s="5"/>
      <c r="FAO5" s="5"/>
      <c r="FAP5" s="5"/>
      <c r="FAQ5" s="5"/>
      <c r="FAR5" s="5"/>
      <c r="FAS5" s="5"/>
      <c r="FAT5" s="5"/>
      <c r="FAU5" s="5"/>
      <c r="FAV5" s="5"/>
      <c r="FAW5" s="5"/>
      <c r="FAX5" s="5"/>
      <c r="FAY5" s="5"/>
      <c r="FAZ5" s="5"/>
      <c r="FBA5" s="5"/>
      <c r="FBB5" s="5"/>
      <c r="FBC5" s="5"/>
      <c r="FBD5" s="5"/>
      <c r="FBE5" s="5"/>
      <c r="FBF5" s="5"/>
      <c r="FBG5" s="5"/>
      <c r="FBH5" s="5"/>
      <c r="FBI5" s="5"/>
      <c r="FBJ5" s="5"/>
      <c r="FBK5" s="5"/>
      <c r="FBL5" s="5"/>
      <c r="FBM5" s="5"/>
      <c r="FBN5" s="5"/>
      <c r="FBO5" s="5"/>
      <c r="FBP5" s="5"/>
      <c r="FBQ5" s="5"/>
      <c r="FBR5" s="5"/>
      <c r="FBS5" s="5"/>
      <c r="FBT5" s="5"/>
      <c r="FBU5" s="5"/>
      <c r="FBV5" s="5"/>
      <c r="FBW5" s="5"/>
      <c r="FBX5" s="5"/>
      <c r="FBY5" s="5"/>
      <c r="FBZ5" s="5"/>
      <c r="FCA5" s="5"/>
      <c r="FCB5" s="5"/>
      <c r="FCC5" s="5"/>
      <c r="FCD5" s="5"/>
      <c r="FCE5" s="5"/>
      <c r="FCF5" s="5"/>
      <c r="FCG5" s="5"/>
      <c r="FCH5" s="5"/>
      <c r="FCI5" s="5"/>
      <c r="FCJ5" s="5"/>
      <c r="FCK5" s="5"/>
      <c r="FCL5" s="5"/>
      <c r="FCM5" s="5"/>
      <c r="FCN5" s="5"/>
      <c r="FCO5" s="5"/>
      <c r="FCP5" s="5"/>
      <c r="FCQ5" s="5"/>
      <c r="FCR5" s="5"/>
      <c r="FCS5" s="5"/>
      <c r="FCT5" s="5"/>
      <c r="FCU5" s="5"/>
      <c r="FCV5" s="5"/>
      <c r="FCW5" s="5"/>
      <c r="FCX5" s="5"/>
      <c r="FCY5" s="5"/>
      <c r="FCZ5" s="5"/>
      <c r="FDA5" s="5"/>
      <c r="FDB5" s="5"/>
      <c r="FDC5" s="5"/>
      <c r="FDD5" s="5"/>
      <c r="FDE5" s="5"/>
      <c r="FDF5" s="5"/>
      <c r="FDG5" s="5"/>
      <c r="FDH5" s="5"/>
      <c r="FDI5" s="5"/>
      <c r="FDJ5" s="5"/>
      <c r="FDK5" s="5"/>
      <c r="FDL5" s="5"/>
      <c r="FDM5" s="5"/>
      <c r="FDN5" s="5"/>
      <c r="FDO5" s="5"/>
      <c r="FDP5" s="5"/>
      <c r="FDQ5" s="5"/>
      <c r="FDR5" s="5"/>
      <c r="FDS5" s="5"/>
      <c r="FDT5" s="5"/>
      <c r="FDU5" s="5"/>
      <c r="FDV5" s="5"/>
      <c r="FDW5" s="5"/>
      <c r="FDX5" s="5"/>
      <c r="FDY5" s="5"/>
      <c r="FDZ5" s="5"/>
      <c r="FEA5" s="5"/>
      <c r="FEB5" s="5"/>
      <c r="FEC5" s="5"/>
      <c r="FED5" s="5"/>
      <c r="FEE5" s="5"/>
      <c r="FEF5" s="5"/>
      <c r="FEG5" s="5"/>
      <c r="FEH5" s="5"/>
      <c r="FEI5" s="5"/>
      <c r="FEJ5" s="5"/>
      <c r="FEK5" s="5"/>
      <c r="FEL5" s="5"/>
      <c r="FEM5" s="5"/>
      <c r="FEN5" s="5"/>
      <c r="FEO5" s="5"/>
      <c r="FEP5" s="5"/>
      <c r="FEQ5" s="5"/>
      <c r="FER5" s="5"/>
      <c r="FES5" s="5"/>
      <c r="FET5" s="5"/>
      <c r="FEU5" s="5"/>
      <c r="FEV5" s="5"/>
      <c r="FEW5" s="5"/>
      <c r="FEX5" s="5"/>
      <c r="FEY5" s="5"/>
      <c r="FEZ5" s="5"/>
      <c r="FFA5" s="5"/>
      <c r="FFB5" s="5"/>
      <c r="FFC5" s="5"/>
      <c r="FFD5" s="5"/>
      <c r="FFE5" s="5"/>
      <c r="FFF5" s="5"/>
      <c r="FFG5" s="5"/>
      <c r="FFH5" s="5"/>
      <c r="FFI5" s="5"/>
      <c r="FFJ5" s="5"/>
      <c r="FFK5" s="5"/>
      <c r="FFL5" s="5"/>
      <c r="FFM5" s="5"/>
      <c r="FFN5" s="5"/>
      <c r="FFO5" s="5"/>
      <c r="FFP5" s="5"/>
      <c r="FFQ5" s="5"/>
      <c r="FFR5" s="5"/>
      <c r="FFS5" s="5"/>
      <c r="FFT5" s="5"/>
      <c r="FFU5" s="5"/>
      <c r="FFV5" s="5"/>
      <c r="FFW5" s="5"/>
      <c r="FFX5" s="5"/>
      <c r="FFY5" s="5"/>
      <c r="FFZ5" s="5"/>
      <c r="FGA5" s="5"/>
      <c r="FGB5" s="5"/>
      <c r="FGC5" s="5"/>
      <c r="FGD5" s="5"/>
      <c r="FGE5" s="5"/>
      <c r="FGF5" s="5"/>
      <c r="FGG5" s="5"/>
      <c r="FGH5" s="5"/>
      <c r="FGI5" s="5"/>
      <c r="FGJ5" s="5"/>
      <c r="FGK5" s="5"/>
      <c r="FGL5" s="5"/>
      <c r="FGM5" s="5"/>
      <c r="FGN5" s="5"/>
      <c r="FGO5" s="5"/>
      <c r="FGP5" s="5"/>
      <c r="FGQ5" s="5"/>
      <c r="FGR5" s="5"/>
      <c r="FGS5" s="5"/>
      <c r="FGT5" s="5"/>
      <c r="FGU5" s="5"/>
      <c r="FGV5" s="5"/>
      <c r="FGW5" s="5"/>
      <c r="FGX5" s="5"/>
      <c r="FGY5" s="5"/>
      <c r="FGZ5" s="5"/>
      <c r="FHA5" s="5"/>
      <c r="FHB5" s="5"/>
      <c r="FHC5" s="5"/>
      <c r="FHD5" s="5"/>
      <c r="FHE5" s="5"/>
      <c r="FHF5" s="5"/>
      <c r="FHG5" s="5"/>
      <c r="FHH5" s="5"/>
      <c r="FHI5" s="5"/>
      <c r="FHJ5" s="5"/>
      <c r="FHK5" s="5"/>
      <c r="FHL5" s="5"/>
      <c r="FHM5" s="5"/>
      <c r="FHN5" s="5"/>
      <c r="FHO5" s="5"/>
      <c r="FHP5" s="5"/>
      <c r="FHQ5" s="5"/>
      <c r="FHR5" s="5"/>
      <c r="FHS5" s="5"/>
      <c r="FHT5" s="5"/>
      <c r="FHU5" s="5"/>
      <c r="FHV5" s="5"/>
      <c r="FHW5" s="5"/>
      <c r="FHX5" s="5"/>
      <c r="FHY5" s="5"/>
      <c r="FHZ5" s="5"/>
      <c r="FIA5" s="5"/>
      <c r="FIB5" s="5"/>
      <c r="FIC5" s="5"/>
      <c r="FID5" s="5"/>
      <c r="FIE5" s="5"/>
      <c r="FIF5" s="5"/>
      <c r="FIG5" s="5"/>
      <c r="FIH5" s="5"/>
      <c r="FII5" s="5"/>
      <c r="FIJ5" s="5"/>
      <c r="FIK5" s="5"/>
      <c r="FIL5" s="5"/>
      <c r="FIM5" s="5"/>
      <c r="FIN5" s="5"/>
      <c r="FIO5" s="5"/>
      <c r="FIP5" s="5"/>
      <c r="FIQ5" s="5"/>
      <c r="FIR5" s="5"/>
      <c r="FIS5" s="5"/>
      <c r="FIT5" s="5"/>
      <c r="FIU5" s="5"/>
      <c r="FIV5" s="5"/>
      <c r="FIW5" s="5"/>
      <c r="FIX5" s="5"/>
      <c r="FIY5" s="5"/>
      <c r="FIZ5" s="5"/>
      <c r="FJA5" s="5"/>
      <c r="FJB5" s="5"/>
      <c r="FJC5" s="5"/>
      <c r="FJD5" s="5"/>
      <c r="FJE5" s="5"/>
      <c r="FJF5" s="5"/>
      <c r="FJG5" s="5"/>
      <c r="FJH5" s="5"/>
      <c r="FJI5" s="5"/>
      <c r="FJJ5" s="5"/>
      <c r="FJK5" s="5"/>
      <c r="FJL5" s="5"/>
      <c r="FJM5" s="5"/>
      <c r="FJN5" s="5"/>
      <c r="FJO5" s="5"/>
      <c r="FJP5" s="5"/>
      <c r="FJQ5" s="5"/>
      <c r="FJR5" s="5"/>
      <c r="FJS5" s="5"/>
      <c r="FJT5" s="5"/>
      <c r="FJU5" s="5"/>
      <c r="FJV5" s="5"/>
      <c r="FJW5" s="5"/>
      <c r="FJX5" s="5"/>
      <c r="FJY5" s="5"/>
      <c r="FJZ5" s="5"/>
      <c r="FKA5" s="5"/>
      <c r="FKB5" s="5"/>
      <c r="FKC5" s="5"/>
      <c r="FKD5" s="5"/>
      <c r="FKE5" s="5"/>
      <c r="FKF5" s="5"/>
      <c r="FKG5" s="5"/>
      <c r="FKH5" s="5"/>
      <c r="FKI5" s="5"/>
      <c r="FKJ5" s="5"/>
      <c r="FKK5" s="5"/>
      <c r="FKL5" s="5"/>
      <c r="FKM5" s="5"/>
      <c r="FKN5" s="5"/>
      <c r="FKO5" s="5"/>
      <c r="FKP5" s="5"/>
      <c r="FKQ5" s="5"/>
      <c r="FKR5" s="5"/>
      <c r="FKS5" s="5"/>
      <c r="FKT5" s="5"/>
      <c r="FKU5" s="5"/>
      <c r="FKV5" s="5"/>
      <c r="FKW5" s="5"/>
      <c r="FKX5" s="5"/>
      <c r="FKY5" s="5"/>
      <c r="FKZ5" s="5"/>
      <c r="FLA5" s="5"/>
      <c r="FLB5" s="5"/>
      <c r="FLC5" s="5"/>
      <c r="FLD5" s="5"/>
      <c r="FLE5" s="5"/>
      <c r="FLF5" s="5"/>
      <c r="FLG5" s="5"/>
      <c r="FLH5" s="5"/>
      <c r="FLI5" s="5"/>
      <c r="FLJ5" s="5"/>
      <c r="FLK5" s="5"/>
      <c r="FLL5" s="5"/>
      <c r="FLM5" s="5"/>
      <c r="FLN5" s="5"/>
      <c r="FLO5" s="5"/>
      <c r="FLP5" s="5"/>
      <c r="FLQ5" s="5"/>
      <c r="FLR5" s="5"/>
      <c r="FLS5" s="5"/>
      <c r="FLT5" s="5"/>
      <c r="FLU5" s="5"/>
      <c r="FLV5" s="5"/>
      <c r="FLW5" s="5"/>
      <c r="FLX5" s="5"/>
      <c r="FLY5" s="5"/>
      <c r="FLZ5" s="5"/>
      <c r="FMA5" s="5"/>
      <c r="FMB5" s="5"/>
      <c r="FMC5" s="5"/>
      <c r="FMD5" s="5"/>
      <c r="FME5" s="5"/>
      <c r="FMF5" s="5"/>
      <c r="FMG5" s="5"/>
      <c r="FMH5" s="5"/>
      <c r="FMI5" s="5"/>
      <c r="FMJ5" s="5"/>
      <c r="FMK5" s="5"/>
      <c r="FML5" s="5"/>
      <c r="FMM5" s="5"/>
      <c r="FMN5" s="5"/>
      <c r="FMO5" s="5"/>
      <c r="FMP5" s="5"/>
      <c r="FMQ5" s="5"/>
      <c r="FMR5" s="5"/>
      <c r="FMS5" s="5"/>
      <c r="FMT5" s="5"/>
      <c r="FMU5" s="5"/>
      <c r="FMV5" s="5"/>
      <c r="FMW5" s="5"/>
      <c r="FMX5" s="5"/>
      <c r="FMY5" s="5"/>
      <c r="FMZ5" s="5"/>
      <c r="FNA5" s="5"/>
      <c r="FNB5" s="5"/>
      <c r="FNC5" s="5"/>
      <c r="FND5" s="5"/>
      <c r="FNE5" s="5"/>
      <c r="FNF5" s="5"/>
      <c r="FNG5" s="5"/>
      <c r="FNH5" s="5"/>
      <c r="FNI5" s="5"/>
      <c r="FNJ5" s="5"/>
      <c r="FNK5" s="5"/>
      <c r="FNL5" s="5"/>
      <c r="FNM5" s="5"/>
      <c r="FNN5" s="5"/>
      <c r="FNO5" s="5"/>
      <c r="FNP5" s="5"/>
      <c r="FNQ5" s="5"/>
      <c r="FNR5" s="5"/>
      <c r="FNS5" s="5"/>
      <c r="FNT5" s="5"/>
      <c r="FNU5" s="5"/>
      <c r="FNV5" s="5"/>
      <c r="FNW5" s="5"/>
      <c r="FNX5" s="5"/>
      <c r="FNY5" s="5"/>
      <c r="FNZ5" s="5"/>
      <c r="FOA5" s="5"/>
      <c r="FOB5" s="5"/>
      <c r="FOC5" s="5"/>
      <c r="FOD5" s="5"/>
      <c r="FOE5" s="5"/>
      <c r="FOF5" s="5"/>
      <c r="FOG5" s="5"/>
      <c r="FOH5" s="5"/>
      <c r="FOI5" s="5"/>
      <c r="FOJ5" s="5"/>
      <c r="FOK5" s="5"/>
      <c r="FOL5" s="5"/>
      <c r="FOM5" s="5"/>
      <c r="FON5" s="5"/>
      <c r="FOO5" s="5"/>
      <c r="FOP5" s="5"/>
      <c r="FOQ5" s="5"/>
      <c r="FOR5" s="5"/>
      <c r="FOS5" s="5"/>
      <c r="FOT5" s="5"/>
      <c r="FOU5" s="5"/>
      <c r="FOV5" s="5"/>
      <c r="FOW5" s="5"/>
      <c r="FOX5" s="5"/>
      <c r="FOY5" s="5"/>
      <c r="FOZ5" s="5"/>
      <c r="FPA5" s="5"/>
      <c r="FPB5" s="5"/>
      <c r="FPC5" s="5"/>
      <c r="FPD5" s="5"/>
      <c r="FPE5" s="5"/>
      <c r="FPF5" s="5"/>
      <c r="FPG5" s="5"/>
      <c r="FPH5" s="5"/>
      <c r="FPI5" s="5"/>
      <c r="FPJ5" s="5"/>
      <c r="FPK5" s="5"/>
      <c r="FPL5" s="5"/>
      <c r="FPM5" s="5"/>
      <c r="FPN5" s="5"/>
      <c r="FPO5" s="5"/>
      <c r="FPP5" s="5"/>
      <c r="FPQ5" s="5"/>
      <c r="FPR5" s="5"/>
      <c r="FPS5" s="5"/>
      <c r="FPT5" s="5"/>
      <c r="FPU5" s="5"/>
      <c r="FPV5" s="5"/>
      <c r="FPW5" s="5"/>
      <c r="FPX5" s="5"/>
      <c r="FPY5" s="5"/>
      <c r="FPZ5" s="5"/>
      <c r="FQA5" s="5"/>
      <c r="FQB5" s="5"/>
      <c r="FQC5" s="5"/>
      <c r="FQD5" s="5"/>
      <c r="FQE5" s="5"/>
      <c r="FQF5" s="5"/>
      <c r="FQG5" s="5"/>
      <c r="FQH5" s="5"/>
      <c r="FQI5" s="5"/>
      <c r="FQJ5" s="5"/>
      <c r="FQK5" s="5"/>
      <c r="FQL5" s="5"/>
      <c r="FQM5" s="5"/>
      <c r="FQN5" s="5"/>
      <c r="FQO5" s="5"/>
      <c r="FQP5" s="5"/>
      <c r="FQQ5" s="5"/>
      <c r="FQR5" s="5"/>
      <c r="FQS5" s="5"/>
      <c r="FQT5" s="5"/>
      <c r="FQU5" s="5"/>
      <c r="FQV5" s="5"/>
      <c r="FQW5" s="5"/>
      <c r="FQX5" s="5"/>
      <c r="FQY5" s="5"/>
      <c r="FQZ5" s="5"/>
      <c r="FRA5" s="5"/>
      <c r="FRB5" s="5"/>
      <c r="FRC5" s="5"/>
      <c r="FRD5" s="5"/>
      <c r="FRE5" s="5"/>
      <c r="FRF5" s="5"/>
      <c r="FRG5" s="5"/>
      <c r="FRH5" s="5"/>
      <c r="FRI5" s="5"/>
      <c r="FRJ5" s="5"/>
      <c r="FRK5" s="5"/>
      <c r="FRL5" s="5"/>
      <c r="FRM5" s="5"/>
      <c r="FRN5" s="5"/>
      <c r="FRO5" s="5"/>
      <c r="FRP5" s="5"/>
      <c r="FRQ5" s="5"/>
      <c r="FRR5" s="5"/>
      <c r="FRS5" s="5"/>
      <c r="FRT5" s="5"/>
      <c r="FRU5" s="5"/>
      <c r="FRV5" s="5"/>
      <c r="FRW5" s="5"/>
      <c r="FRX5" s="5"/>
      <c r="FRY5" s="5"/>
      <c r="FRZ5" s="5"/>
      <c r="FSA5" s="5"/>
      <c r="FSB5" s="5"/>
      <c r="FSC5" s="5"/>
      <c r="FSD5" s="5"/>
      <c r="FSE5" s="5"/>
      <c r="FSF5" s="5"/>
      <c r="FSG5" s="5"/>
      <c r="FSH5" s="5"/>
      <c r="FSI5" s="5"/>
      <c r="FSJ5" s="5"/>
      <c r="FSK5" s="5"/>
      <c r="FSL5" s="5"/>
      <c r="FSM5" s="5"/>
      <c r="FSN5" s="5"/>
      <c r="FSO5" s="5"/>
      <c r="FSP5" s="5"/>
      <c r="FSQ5" s="5"/>
      <c r="FSR5" s="5"/>
      <c r="FSS5" s="5"/>
      <c r="FST5" s="5"/>
      <c r="FSU5" s="5"/>
      <c r="FSV5" s="5"/>
      <c r="FSW5" s="5"/>
      <c r="FSX5" s="5"/>
      <c r="FSY5" s="5"/>
      <c r="FSZ5" s="5"/>
      <c r="FTA5" s="5"/>
      <c r="FTB5" s="5"/>
      <c r="FTC5" s="5"/>
      <c r="FTD5" s="5"/>
      <c r="FTE5" s="5"/>
      <c r="FTF5" s="5"/>
      <c r="FTG5" s="5"/>
      <c r="FTH5" s="5"/>
      <c r="FTI5" s="5"/>
      <c r="FTJ5" s="5"/>
      <c r="FTK5" s="5"/>
      <c r="FTL5" s="5"/>
      <c r="FTM5" s="5"/>
      <c r="FTN5" s="5"/>
      <c r="FTO5" s="5"/>
      <c r="FTP5" s="5"/>
      <c r="FTQ5" s="5"/>
      <c r="FTR5" s="5"/>
      <c r="FTS5" s="5"/>
      <c r="FTT5" s="5"/>
      <c r="FTU5" s="5"/>
      <c r="FTV5" s="5"/>
      <c r="FTW5" s="5"/>
      <c r="FTX5" s="5"/>
      <c r="FTY5" s="5"/>
      <c r="FTZ5" s="5"/>
      <c r="FUA5" s="5"/>
      <c r="FUB5" s="5"/>
      <c r="FUC5" s="5"/>
      <c r="FUD5" s="5"/>
      <c r="FUE5" s="5"/>
      <c r="FUF5" s="5"/>
      <c r="FUG5" s="5"/>
      <c r="FUH5" s="5"/>
      <c r="FUI5" s="5"/>
      <c r="FUJ5" s="5"/>
      <c r="FUK5" s="5"/>
      <c r="FUL5" s="5"/>
      <c r="FUM5" s="5"/>
      <c r="FUN5" s="5"/>
      <c r="FUO5" s="5"/>
      <c r="FUP5" s="5"/>
      <c r="FUQ5" s="5"/>
      <c r="FUR5" s="5"/>
      <c r="FUS5" s="5"/>
      <c r="FUT5" s="5"/>
      <c r="FUU5" s="5"/>
      <c r="FUV5" s="5"/>
      <c r="FUW5" s="5"/>
      <c r="FUX5" s="5"/>
      <c r="FUY5" s="5"/>
      <c r="FUZ5" s="5"/>
      <c r="FVA5" s="5"/>
      <c r="FVB5" s="5"/>
      <c r="FVC5" s="5"/>
      <c r="FVD5" s="5"/>
      <c r="FVE5" s="5"/>
      <c r="FVF5" s="5"/>
      <c r="FVG5" s="5"/>
      <c r="FVH5" s="5"/>
      <c r="FVI5" s="5"/>
      <c r="FVJ5" s="5"/>
      <c r="FVK5" s="5"/>
      <c r="FVL5" s="5"/>
      <c r="FVM5" s="5"/>
      <c r="FVN5" s="5"/>
      <c r="FVO5" s="5"/>
      <c r="FVP5" s="5"/>
      <c r="FVQ5" s="5"/>
      <c r="FVR5" s="5"/>
      <c r="FVS5" s="5"/>
      <c r="FVT5" s="5"/>
      <c r="FVU5" s="5"/>
      <c r="FVV5" s="5"/>
      <c r="FVW5" s="5"/>
      <c r="FVX5" s="5"/>
      <c r="FVY5" s="5"/>
      <c r="FVZ5" s="5"/>
      <c r="FWA5" s="5"/>
      <c r="FWB5" s="5"/>
      <c r="FWC5" s="5"/>
      <c r="FWD5" s="5"/>
      <c r="FWE5" s="5"/>
      <c r="FWF5" s="5"/>
      <c r="FWG5" s="5"/>
      <c r="FWH5" s="5"/>
      <c r="FWI5" s="5"/>
      <c r="FWJ5" s="5"/>
      <c r="FWK5" s="5"/>
      <c r="FWL5" s="5"/>
      <c r="FWM5" s="5"/>
      <c r="FWN5" s="5"/>
      <c r="FWO5" s="5"/>
      <c r="FWP5" s="5"/>
      <c r="FWQ5" s="5"/>
      <c r="FWR5" s="5"/>
      <c r="FWS5" s="5"/>
      <c r="FWT5" s="5"/>
      <c r="FWU5" s="5"/>
      <c r="FWV5" s="5"/>
      <c r="FWW5" s="5"/>
      <c r="FWX5" s="5"/>
      <c r="FWY5" s="5"/>
      <c r="FWZ5" s="5"/>
      <c r="FXA5" s="5"/>
      <c r="FXB5" s="5"/>
      <c r="FXC5" s="5"/>
      <c r="FXD5" s="5"/>
      <c r="FXE5" s="5"/>
      <c r="FXF5" s="5"/>
      <c r="FXG5" s="5"/>
      <c r="FXH5" s="5"/>
      <c r="FXI5" s="5"/>
      <c r="FXJ5" s="5"/>
      <c r="FXK5" s="5"/>
      <c r="FXL5" s="5"/>
      <c r="FXM5" s="5"/>
      <c r="FXN5" s="5"/>
      <c r="FXO5" s="5"/>
      <c r="FXP5" s="5"/>
      <c r="FXQ5" s="5"/>
      <c r="FXR5" s="5"/>
      <c r="FXS5" s="5"/>
      <c r="FXT5" s="5"/>
      <c r="FXU5" s="5"/>
      <c r="FXV5" s="5"/>
      <c r="FXW5" s="5"/>
      <c r="FXX5" s="5"/>
      <c r="FXY5" s="5"/>
      <c r="FXZ5" s="5"/>
      <c r="FYA5" s="5"/>
      <c r="FYB5" s="5"/>
      <c r="FYC5" s="5"/>
      <c r="FYD5" s="5"/>
      <c r="FYE5" s="5"/>
      <c r="FYF5" s="5"/>
      <c r="FYG5" s="5"/>
      <c r="FYH5" s="5"/>
      <c r="FYI5" s="5"/>
      <c r="FYJ5" s="5"/>
      <c r="FYK5" s="5"/>
      <c r="FYL5" s="5"/>
      <c r="FYM5" s="5"/>
      <c r="FYN5" s="5"/>
      <c r="FYO5" s="5"/>
      <c r="FYP5" s="5"/>
      <c r="FYQ5" s="5"/>
      <c r="FYR5" s="5"/>
      <c r="FYS5" s="5"/>
      <c r="FYT5" s="5"/>
      <c r="FYU5" s="5"/>
      <c r="FYV5" s="5"/>
      <c r="FYW5" s="5"/>
      <c r="FYX5" s="5"/>
      <c r="FYY5" s="5"/>
      <c r="FYZ5" s="5"/>
      <c r="FZA5" s="5"/>
      <c r="FZB5" s="5"/>
      <c r="FZC5" s="5"/>
      <c r="FZD5" s="5"/>
      <c r="FZE5" s="5"/>
      <c r="FZF5" s="5"/>
      <c r="FZG5" s="5"/>
      <c r="FZH5" s="5"/>
      <c r="FZI5" s="5"/>
      <c r="FZJ5" s="5"/>
      <c r="FZK5" s="5"/>
      <c r="FZL5" s="5"/>
      <c r="FZM5" s="5"/>
      <c r="FZN5" s="5"/>
      <c r="FZO5" s="5"/>
      <c r="FZP5" s="5"/>
      <c r="FZQ5" s="5"/>
      <c r="FZR5" s="5"/>
      <c r="FZS5" s="5"/>
      <c r="FZT5" s="5"/>
      <c r="FZU5" s="5"/>
      <c r="FZV5" s="5"/>
      <c r="FZW5" s="5"/>
      <c r="FZX5" s="5"/>
      <c r="FZY5" s="5"/>
      <c r="FZZ5" s="5"/>
      <c r="GAA5" s="5"/>
      <c r="GAB5" s="5"/>
      <c r="GAC5" s="5"/>
      <c r="GAD5" s="5"/>
      <c r="GAE5" s="5"/>
      <c r="GAF5" s="5"/>
      <c r="GAG5" s="5"/>
      <c r="GAH5" s="5"/>
      <c r="GAI5" s="5"/>
      <c r="GAJ5" s="5"/>
      <c r="GAK5" s="5"/>
      <c r="GAL5" s="5"/>
      <c r="GAM5" s="5"/>
      <c r="GAN5" s="5"/>
      <c r="GAO5" s="5"/>
      <c r="GAP5" s="5"/>
      <c r="GAQ5" s="5"/>
      <c r="GAR5" s="5"/>
      <c r="GAS5" s="5"/>
      <c r="GAT5" s="5"/>
      <c r="GAU5" s="5"/>
      <c r="GAV5" s="5"/>
      <c r="GAW5" s="5"/>
      <c r="GAX5" s="5"/>
      <c r="GAY5" s="5"/>
      <c r="GAZ5" s="5"/>
      <c r="GBA5" s="5"/>
      <c r="GBB5" s="5"/>
      <c r="GBC5" s="5"/>
      <c r="GBD5" s="5"/>
      <c r="GBE5" s="5"/>
      <c r="GBF5" s="5"/>
      <c r="GBG5" s="5"/>
      <c r="GBH5" s="5"/>
      <c r="GBI5" s="5"/>
      <c r="GBJ5" s="5"/>
      <c r="GBK5" s="5"/>
      <c r="GBL5" s="5"/>
      <c r="GBM5" s="5"/>
      <c r="GBN5" s="5"/>
      <c r="GBO5" s="5"/>
      <c r="GBP5" s="5"/>
      <c r="GBQ5" s="5"/>
      <c r="GBR5" s="5"/>
      <c r="GBS5" s="5"/>
      <c r="GBT5" s="5"/>
      <c r="GBU5" s="5"/>
      <c r="GBV5" s="5"/>
      <c r="GBW5" s="5"/>
      <c r="GBX5" s="5"/>
      <c r="GBY5" s="5"/>
      <c r="GBZ5" s="5"/>
      <c r="GCA5" s="5"/>
      <c r="GCB5" s="5"/>
      <c r="GCC5" s="5"/>
      <c r="GCD5" s="5"/>
      <c r="GCE5" s="5"/>
      <c r="GCF5" s="5"/>
      <c r="GCG5" s="5"/>
      <c r="GCH5" s="5"/>
      <c r="GCI5" s="5"/>
      <c r="GCJ5" s="5"/>
      <c r="GCK5" s="5"/>
      <c r="GCL5" s="5"/>
      <c r="GCM5" s="5"/>
      <c r="GCN5" s="5"/>
      <c r="GCO5" s="5"/>
      <c r="GCP5" s="5"/>
      <c r="GCQ5" s="5"/>
      <c r="GCR5" s="5"/>
      <c r="GCS5" s="5"/>
      <c r="GCT5" s="5"/>
      <c r="GCU5" s="5"/>
      <c r="GCV5" s="5"/>
      <c r="GCW5" s="5"/>
      <c r="GCX5" s="5"/>
      <c r="GCY5" s="5"/>
      <c r="GCZ5" s="5"/>
      <c r="GDA5" s="5"/>
      <c r="GDB5" s="5"/>
      <c r="GDC5" s="5"/>
      <c r="GDD5" s="5"/>
      <c r="GDE5" s="5"/>
      <c r="GDF5" s="5"/>
      <c r="GDG5" s="5"/>
      <c r="GDH5" s="5"/>
      <c r="GDI5" s="5"/>
      <c r="GDJ5" s="5"/>
      <c r="GDK5" s="5"/>
      <c r="GDL5" s="5"/>
      <c r="GDM5" s="5"/>
      <c r="GDN5" s="5"/>
      <c r="GDO5" s="5"/>
      <c r="GDP5" s="5"/>
      <c r="GDQ5" s="5"/>
      <c r="GDR5" s="5"/>
      <c r="GDS5" s="5"/>
      <c r="GDT5" s="5"/>
      <c r="GDU5" s="5"/>
      <c r="GDV5" s="5"/>
      <c r="GDW5" s="5"/>
      <c r="GDX5" s="5"/>
      <c r="GDY5" s="5"/>
      <c r="GDZ5" s="5"/>
      <c r="GEA5" s="5"/>
      <c r="GEB5" s="5"/>
      <c r="GEC5" s="5"/>
      <c r="GED5" s="5"/>
      <c r="GEE5" s="5"/>
      <c r="GEF5" s="5"/>
      <c r="GEG5" s="5"/>
      <c r="GEH5" s="5"/>
      <c r="GEI5" s="5"/>
      <c r="GEJ5" s="5"/>
      <c r="GEK5" s="5"/>
      <c r="GEL5" s="5"/>
      <c r="GEM5" s="5"/>
      <c r="GEN5" s="5"/>
      <c r="GEO5" s="5"/>
      <c r="GEP5" s="5"/>
      <c r="GEQ5" s="5"/>
      <c r="GER5" s="5"/>
      <c r="GES5" s="5"/>
      <c r="GET5" s="5"/>
      <c r="GEU5" s="5"/>
      <c r="GEV5" s="5"/>
      <c r="GEW5" s="5"/>
      <c r="GEX5" s="5"/>
      <c r="GEY5" s="5"/>
      <c r="GEZ5" s="5"/>
      <c r="GFA5" s="5"/>
      <c r="GFB5" s="5"/>
      <c r="GFC5" s="5"/>
      <c r="GFD5" s="5"/>
      <c r="GFE5" s="5"/>
      <c r="GFF5" s="5"/>
      <c r="GFG5" s="5"/>
      <c r="GFH5" s="5"/>
      <c r="GFI5" s="5"/>
      <c r="GFJ5" s="5"/>
      <c r="GFK5" s="5"/>
      <c r="GFL5" s="5"/>
      <c r="GFM5" s="5"/>
      <c r="GFN5" s="5"/>
      <c r="GFO5" s="5"/>
      <c r="GFP5" s="5"/>
      <c r="GFQ5" s="5"/>
      <c r="GFR5" s="5"/>
      <c r="GFS5" s="5"/>
      <c r="GFT5" s="5"/>
      <c r="GFU5" s="5"/>
      <c r="GFV5" s="5"/>
      <c r="GFW5" s="5"/>
      <c r="GFX5" s="5"/>
      <c r="GFY5" s="5"/>
      <c r="GFZ5" s="5"/>
      <c r="GGA5" s="5"/>
      <c r="GGB5" s="5"/>
      <c r="GGC5" s="5"/>
      <c r="GGD5" s="5"/>
      <c r="GGE5" s="5"/>
      <c r="GGF5" s="5"/>
      <c r="GGG5" s="5"/>
      <c r="GGH5" s="5"/>
      <c r="GGI5" s="5"/>
      <c r="GGJ5" s="5"/>
      <c r="GGK5" s="5"/>
      <c r="GGL5" s="5"/>
      <c r="GGM5" s="5"/>
      <c r="GGN5" s="5"/>
      <c r="GGO5" s="5"/>
      <c r="GGP5" s="5"/>
      <c r="GGQ5" s="5"/>
      <c r="GGR5" s="5"/>
      <c r="GGS5" s="5"/>
      <c r="GGT5" s="5"/>
      <c r="GGU5" s="5"/>
      <c r="GGV5" s="5"/>
      <c r="GGW5" s="5"/>
      <c r="GGX5" s="5"/>
      <c r="GGY5" s="5"/>
      <c r="GGZ5" s="5"/>
      <c r="GHA5" s="5"/>
      <c r="GHB5" s="5"/>
      <c r="GHC5" s="5"/>
      <c r="GHD5" s="5"/>
      <c r="GHE5" s="5"/>
      <c r="GHF5" s="5"/>
      <c r="GHG5" s="5"/>
      <c r="GHH5" s="5"/>
      <c r="GHI5" s="5"/>
      <c r="GHJ5" s="5"/>
      <c r="GHK5" s="5"/>
      <c r="GHL5" s="5"/>
      <c r="GHM5" s="5"/>
      <c r="GHN5" s="5"/>
      <c r="GHO5" s="5"/>
      <c r="GHP5" s="5"/>
      <c r="GHQ5" s="5"/>
      <c r="GHR5" s="5"/>
      <c r="GHS5" s="5"/>
      <c r="GHT5" s="5"/>
      <c r="GHU5" s="5"/>
      <c r="GHV5" s="5"/>
      <c r="GHW5" s="5"/>
      <c r="GHX5" s="5"/>
      <c r="GHY5" s="5"/>
      <c r="GHZ5" s="5"/>
      <c r="GIA5" s="5"/>
      <c r="GIB5" s="5"/>
      <c r="GIC5" s="5"/>
      <c r="GID5" s="5"/>
      <c r="GIE5" s="5"/>
      <c r="GIF5" s="5"/>
      <c r="GIG5" s="5"/>
      <c r="GIH5" s="5"/>
      <c r="GII5" s="5"/>
      <c r="GIJ5" s="5"/>
      <c r="GIK5" s="5"/>
      <c r="GIL5" s="5"/>
      <c r="GIM5" s="5"/>
      <c r="GIN5" s="5"/>
      <c r="GIO5" s="5"/>
      <c r="GIP5" s="5"/>
      <c r="GIQ5" s="5"/>
      <c r="GIR5" s="5"/>
      <c r="GIS5" s="5"/>
      <c r="GIT5" s="5"/>
      <c r="GIU5" s="5"/>
      <c r="GIV5" s="5"/>
      <c r="GIW5" s="5"/>
      <c r="GIX5" s="5"/>
      <c r="GIY5" s="5"/>
      <c r="GIZ5" s="5"/>
      <c r="GJA5" s="5"/>
      <c r="GJB5" s="5"/>
      <c r="GJC5" s="5"/>
      <c r="GJD5" s="5"/>
      <c r="GJE5" s="5"/>
      <c r="GJF5" s="5"/>
      <c r="GJG5" s="5"/>
      <c r="GJH5" s="5"/>
      <c r="GJI5" s="5"/>
      <c r="GJJ5" s="5"/>
      <c r="GJK5" s="5"/>
      <c r="GJL5" s="5"/>
      <c r="GJM5" s="5"/>
      <c r="GJN5" s="5"/>
      <c r="GJO5" s="5"/>
      <c r="GJP5" s="5"/>
      <c r="GJQ5" s="5"/>
      <c r="GJR5" s="5"/>
      <c r="GJS5" s="5"/>
      <c r="GJT5" s="5"/>
      <c r="GJU5" s="5"/>
      <c r="GJV5" s="5"/>
      <c r="GJW5" s="5"/>
      <c r="GJX5" s="5"/>
      <c r="GJY5" s="5"/>
      <c r="GJZ5" s="5"/>
      <c r="GKA5" s="5"/>
      <c r="GKB5" s="5"/>
      <c r="GKC5" s="5"/>
      <c r="GKD5" s="5"/>
      <c r="GKE5" s="5"/>
      <c r="GKF5" s="5"/>
      <c r="GKG5" s="5"/>
      <c r="GKH5" s="5"/>
      <c r="GKI5" s="5"/>
      <c r="GKJ5" s="5"/>
      <c r="GKK5" s="5"/>
      <c r="GKL5" s="5"/>
      <c r="GKM5" s="5"/>
      <c r="GKN5" s="5"/>
      <c r="GKO5" s="5"/>
      <c r="GKP5" s="5"/>
      <c r="GKQ5" s="5"/>
      <c r="GKR5" s="5"/>
      <c r="GKS5" s="5"/>
      <c r="GKT5" s="5"/>
      <c r="GKU5" s="5"/>
      <c r="GKV5" s="5"/>
      <c r="GKW5" s="5"/>
      <c r="GKX5" s="5"/>
      <c r="GKY5" s="5"/>
      <c r="GKZ5" s="5"/>
      <c r="GLA5" s="5"/>
      <c r="GLB5" s="5"/>
      <c r="GLC5" s="5"/>
      <c r="GLD5" s="5"/>
      <c r="GLE5" s="5"/>
      <c r="GLF5" s="5"/>
      <c r="GLG5" s="5"/>
      <c r="GLH5" s="5"/>
      <c r="GLI5" s="5"/>
      <c r="GLJ5" s="5"/>
      <c r="GLK5" s="5"/>
      <c r="GLL5" s="5"/>
      <c r="GLM5" s="5"/>
      <c r="GLN5" s="5"/>
      <c r="GLO5" s="5"/>
      <c r="GLP5" s="5"/>
      <c r="GLQ5" s="5"/>
      <c r="GLR5" s="5"/>
      <c r="GLS5" s="5"/>
      <c r="GLT5" s="5"/>
      <c r="GLU5" s="5"/>
      <c r="GLV5" s="5"/>
      <c r="GLW5" s="5"/>
      <c r="GLX5" s="5"/>
      <c r="GLY5" s="5"/>
      <c r="GLZ5" s="5"/>
      <c r="GMA5" s="5"/>
      <c r="GMB5" s="5"/>
      <c r="GMC5" s="5"/>
      <c r="GMD5" s="5"/>
      <c r="GME5" s="5"/>
      <c r="GMF5" s="5"/>
      <c r="GMG5" s="5"/>
      <c r="GMH5" s="5"/>
      <c r="GMI5" s="5"/>
      <c r="GMJ5" s="5"/>
      <c r="GMK5" s="5"/>
      <c r="GML5" s="5"/>
      <c r="GMM5" s="5"/>
      <c r="GMN5" s="5"/>
      <c r="GMO5" s="5"/>
      <c r="GMP5" s="5"/>
      <c r="GMQ5" s="5"/>
      <c r="GMR5" s="5"/>
      <c r="GMS5" s="5"/>
      <c r="GMT5" s="5"/>
      <c r="GMU5" s="5"/>
      <c r="GMV5" s="5"/>
      <c r="GMW5" s="5"/>
      <c r="GMX5" s="5"/>
      <c r="GMY5" s="5"/>
      <c r="GMZ5" s="5"/>
      <c r="GNA5" s="5"/>
      <c r="GNB5" s="5"/>
      <c r="GNC5" s="5"/>
      <c r="GND5" s="5"/>
      <c r="GNE5" s="5"/>
      <c r="GNF5" s="5"/>
      <c r="GNG5" s="5"/>
      <c r="GNH5" s="5"/>
      <c r="GNI5" s="5"/>
      <c r="GNJ5" s="5"/>
      <c r="GNK5" s="5"/>
      <c r="GNL5" s="5"/>
      <c r="GNM5" s="5"/>
      <c r="GNN5" s="5"/>
      <c r="GNO5" s="5"/>
      <c r="GNP5" s="5"/>
      <c r="GNQ5" s="5"/>
      <c r="GNR5" s="5"/>
      <c r="GNS5" s="5"/>
      <c r="GNT5" s="5"/>
      <c r="GNU5" s="5"/>
      <c r="GNV5" s="5"/>
      <c r="GNW5" s="5"/>
      <c r="GNX5" s="5"/>
      <c r="GNY5" s="5"/>
      <c r="GNZ5" s="5"/>
      <c r="GOA5" s="5"/>
      <c r="GOB5" s="5"/>
      <c r="GOC5" s="5"/>
      <c r="GOD5" s="5"/>
      <c r="GOE5" s="5"/>
      <c r="GOF5" s="5"/>
      <c r="GOG5" s="5"/>
      <c r="GOH5" s="5"/>
      <c r="GOI5" s="5"/>
      <c r="GOJ5" s="5"/>
      <c r="GOK5" s="5"/>
      <c r="GOL5" s="5"/>
      <c r="GOM5" s="5"/>
      <c r="GON5" s="5"/>
      <c r="GOO5" s="5"/>
      <c r="GOP5" s="5"/>
      <c r="GOQ5" s="5"/>
      <c r="GOR5" s="5"/>
      <c r="GOS5" s="5"/>
      <c r="GOT5" s="5"/>
      <c r="GOU5" s="5"/>
      <c r="GOV5" s="5"/>
      <c r="GOW5" s="5"/>
      <c r="GOX5" s="5"/>
      <c r="GOY5" s="5"/>
      <c r="GOZ5" s="5"/>
      <c r="GPA5" s="5"/>
      <c r="GPB5" s="5"/>
      <c r="GPC5" s="5"/>
      <c r="GPD5" s="5"/>
      <c r="GPE5" s="5"/>
      <c r="GPF5" s="5"/>
      <c r="GPG5" s="5"/>
      <c r="GPH5" s="5"/>
      <c r="GPI5" s="5"/>
      <c r="GPJ5" s="5"/>
      <c r="GPK5" s="5"/>
      <c r="GPL5" s="5"/>
      <c r="GPM5" s="5"/>
      <c r="GPN5" s="5"/>
      <c r="GPO5" s="5"/>
      <c r="GPP5" s="5"/>
      <c r="GPQ5" s="5"/>
      <c r="GPR5" s="5"/>
      <c r="GPS5" s="5"/>
      <c r="GPT5" s="5"/>
      <c r="GPU5" s="5"/>
      <c r="GPV5" s="5"/>
      <c r="GPW5" s="5"/>
      <c r="GPX5" s="5"/>
      <c r="GPY5" s="5"/>
      <c r="GPZ5" s="5"/>
      <c r="GQA5" s="5"/>
      <c r="GQB5" s="5"/>
      <c r="GQC5" s="5"/>
      <c r="GQD5" s="5"/>
      <c r="GQE5" s="5"/>
      <c r="GQF5" s="5"/>
      <c r="GQG5" s="5"/>
      <c r="GQH5" s="5"/>
      <c r="GQI5" s="5"/>
      <c r="GQJ5" s="5"/>
      <c r="GQK5" s="5"/>
      <c r="GQL5" s="5"/>
      <c r="GQM5" s="5"/>
      <c r="GQN5" s="5"/>
      <c r="GQO5" s="5"/>
      <c r="GQP5" s="5"/>
      <c r="GQQ5" s="5"/>
      <c r="GQR5" s="5"/>
      <c r="GQS5" s="5"/>
      <c r="GQT5" s="5"/>
      <c r="GQU5" s="5"/>
      <c r="GQV5" s="5"/>
      <c r="GQW5" s="5"/>
      <c r="GQX5" s="5"/>
      <c r="GQY5" s="5"/>
      <c r="GQZ5" s="5"/>
      <c r="GRA5" s="5"/>
      <c r="GRB5" s="5"/>
      <c r="GRC5" s="5"/>
      <c r="GRD5" s="5"/>
      <c r="GRE5" s="5"/>
      <c r="GRF5" s="5"/>
      <c r="GRG5" s="5"/>
      <c r="GRH5" s="5"/>
      <c r="GRI5" s="5"/>
      <c r="GRJ5" s="5"/>
      <c r="GRK5" s="5"/>
      <c r="GRL5" s="5"/>
      <c r="GRM5" s="5"/>
      <c r="GRN5" s="5"/>
      <c r="GRO5" s="5"/>
      <c r="GRP5" s="5"/>
      <c r="GRQ5" s="5"/>
      <c r="GRR5" s="5"/>
      <c r="GRS5" s="5"/>
      <c r="GRT5" s="5"/>
      <c r="GRU5" s="5"/>
      <c r="GRV5" s="5"/>
      <c r="GRW5" s="5"/>
      <c r="GRX5" s="5"/>
      <c r="GRY5" s="5"/>
      <c r="GRZ5" s="5"/>
      <c r="GSA5" s="5"/>
      <c r="GSB5" s="5"/>
      <c r="GSC5" s="5"/>
      <c r="GSD5" s="5"/>
      <c r="GSE5" s="5"/>
      <c r="GSF5" s="5"/>
      <c r="GSG5" s="5"/>
      <c r="GSH5" s="5"/>
      <c r="GSI5" s="5"/>
      <c r="GSJ5" s="5"/>
      <c r="GSK5" s="5"/>
      <c r="GSL5" s="5"/>
      <c r="GSM5" s="5"/>
      <c r="GSN5" s="5"/>
      <c r="GSO5" s="5"/>
      <c r="GSP5" s="5"/>
      <c r="GSQ5" s="5"/>
      <c r="GSR5" s="5"/>
      <c r="GSS5" s="5"/>
      <c r="GST5" s="5"/>
      <c r="GSU5" s="5"/>
      <c r="GSV5" s="5"/>
      <c r="GSW5" s="5"/>
      <c r="GSX5" s="5"/>
      <c r="GSY5" s="5"/>
      <c r="GSZ5" s="5"/>
      <c r="GTA5" s="5"/>
      <c r="GTB5" s="5"/>
      <c r="GTC5" s="5"/>
      <c r="GTD5" s="5"/>
      <c r="GTE5" s="5"/>
      <c r="GTF5" s="5"/>
      <c r="GTG5" s="5"/>
      <c r="GTH5" s="5"/>
      <c r="GTI5" s="5"/>
      <c r="GTJ5" s="5"/>
      <c r="GTK5" s="5"/>
      <c r="GTL5" s="5"/>
      <c r="GTM5" s="5"/>
      <c r="GTN5" s="5"/>
      <c r="GTO5" s="5"/>
      <c r="GTP5" s="5"/>
      <c r="GTQ5" s="5"/>
      <c r="GTR5" s="5"/>
      <c r="GTS5" s="5"/>
      <c r="GTT5" s="5"/>
      <c r="GTU5" s="5"/>
      <c r="GTV5" s="5"/>
      <c r="GTW5" s="5"/>
      <c r="GTX5" s="5"/>
      <c r="GTY5" s="5"/>
      <c r="GTZ5" s="5"/>
      <c r="GUA5" s="5"/>
      <c r="GUB5" s="5"/>
      <c r="GUC5" s="5"/>
      <c r="GUD5" s="5"/>
      <c r="GUE5" s="5"/>
      <c r="GUF5" s="5"/>
      <c r="GUG5" s="5"/>
      <c r="GUH5" s="5"/>
      <c r="GUI5" s="5"/>
      <c r="GUJ5" s="5"/>
      <c r="GUK5" s="5"/>
      <c r="GUL5" s="5"/>
      <c r="GUM5" s="5"/>
      <c r="GUN5" s="5"/>
      <c r="GUO5" s="5"/>
      <c r="GUP5" s="5"/>
      <c r="GUQ5" s="5"/>
      <c r="GUR5" s="5"/>
      <c r="GUS5" s="5"/>
      <c r="GUT5" s="5"/>
      <c r="GUU5" s="5"/>
      <c r="GUV5" s="5"/>
      <c r="GUW5" s="5"/>
      <c r="GUX5" s="5"/>
      <c r="GUY5" s="5"/>
      <c r="GUZ5" s="5"/>
      <c r="GVA5" s="5"/>
      <c r="GVB5" s="5"/>
      <c r="GVC5" s="5"/>
      <c r="GVD5" s="5"/>
      <c r="GVE5" s="5"/>
      <c r="GVF5" s="5"/>
      <c r="GVG5" s="5"/>
      <c r="GVH5" s="5"/>
      <c r="GVI5" s="5"/>
      <c r="GVJ5" s="5"/>
      <c r="GVK5" s="5"/>
      <c r="GVL5" s="5"/>
      <c r="GVM5" s="5"/>
      <c r="GVN5" s="5"/>
      <c r="GVO5" s="5"/>
      <c r="GVP5" s="5"/>
      <c r="GVQ5" s="5"/>
      <c r="GVR5" s="5"/>
      <c r="GVS5" s="5"/>
      <c r="GVT5" s="5"/>
      <c r="GVU5" s="5"/>
      <c r="GVV5" s="5"/>
      <c r="GVW5" s="5"/>
      <c r="GVX5" s="5"/>
      <c r="GVY5" s="5"/>
      <c r="GVZ5" s="5"/>
      <c r="GWA5" s="5"/>
      <c r="GWB5" s="5"/>
      <c r="GWC5" s="5"/>
      <c r="GWD5" s="5"/>
      <c r="GWE5" s="5"/>
      <c r="GWF5" s="5"/>
      <c r="GWG5" s="5"/>
      <c r="GWH5" s="5"/>
      <c r="GWI5" s="5"/>
      <c r="GWJ5" s="5"/>
      <c r="GWK5" s="5"/>
      <c r="GWL5" s="5"/>
      <c r="GWM5" s="5"/>
      <c r="GWN5" s="5"/>
      <c r="GWO5" s="5"/>
      <c r="GWP5" s="5"/>
      <c r="GWQ5" s="5"/>
      <c r="GWR5" s="5"/>
      <c r="GWS5" s="5"/>
      <c r="GWT5" s="5"/>
      <c r="GWU5" s="5"/>
      <c r="GWV5" s="5"/>
      <c r="GWW5" s="5"/>
      <c r="GWX5" s="5"/>
      <c r="GWY5" s="5"/>
      <c r="GWZ5" s="5"/>
      <c r="GXA5" s="5"/>
      <c r="GXB5" s="5"/>
      <c r="GXC5" s="5"/>
      <c r="GXD5" s="5"/>
      <c r="GXE5" s="5"/>
      <c r="GXF5" s="5"/>
      <c r="GXG5" s="5"/>
      <c r="GXH5" s="5"/>
      <c r="GXI5" s="5"/>
      <c r="GXJ5" s="5"/>
      <c r="GXK5" s="5"/>
      <c r="GXL5" s="5"/>
      <c r="GXM5" s="5"/>
      <c r="GXN5" s="5"/>
      <c r="GXO5" s="5"/>
      <c r="GXP5" s="5"/>
      <c r="GXQ5" s="5"/>
      <c r="GXR5" s="5"/>
      <c r="GXS5" s="5"/>
      <c r="GXT5" s="5"/>
      <c r="GXU5" s="5"/>
      <c r="GXV5" s="5"/>
      <c r="GXW5" s="5"/>
      <c r="GXX5" s="5"/>
      <c r="GXY5" s="5"/>
      <c r="GXZ5" s="5"/>
      <c r="GYA5" s="5"/>
      <c r="GYB5" s="5"/>
      <c r="GYC5" s="5"/>
      <c r="GYD5" s="5"/>
      <c r="GYE5" s="5"/>
      <c r="GYF5" s="5"/>
      <c r="GYG5" s="5"/>
      <c r="GYH5" s="5"/>
      <c r="GYI5" s="5"/>
      <c r="GYJ5" s="5"/>
      <c r="GYK5" s="5"/>
      <c r="GYL5" s="5"/>
      <c r="GYM5" s="5"/>
      <c r="GYN5" s="5"/>
      <c r="GYO5" s="5"/>
      <c r="GYP5" s="5"/>
      <c r="GYQ5" s="5"/>
      <c r="GYR5" s="5"/>
      <c r="GYS5" s="5"/>
      <c r="GYT5" s="5"/>
      <c r="GYU5" s="5"/>
      <c r="GYV5" s="5"/>
      <c r="GYW5" s="5"/>
      <c r="GYX5" s="5"/>
      <c r="GYY5" s="5"/>
      <c r="GYZ5" s="5"/>
      <c r="GZA5" s="5"/>
      <c r="GZB5" s="5"/>
      <c r="GZC5" s="5"/>
      <c r="GZD5" s="5"/>
      <c r="GZE5" s="5"/>
      <c r="GZF5" s="5"/>
      <c r="GZG5" s="5"/>
      <c r="GZH5" s="5"/>
      <c r="GZI5" s="5"/>
      <c r="GZJ5" s="5"/>
      <c r="GZK5" s="5"/>
      <c r="GZL5" s="5"/>
      <c r="GZM5" s="5"/>
      <c r="GZN5" s="5"/>
      <c r="GZO5" s="5"/>
      <c r="GZP5" s="5"/>
      <c r="GZQ5" s="5"/>
      <c r="GZR5" s="5"/>
      <c r="GZS5" s="5"/>
      <c r="GZT5" s="5"/>
      <c r="GZU5" s="5"/>
      <c r="GZV5" s="5"/>
      <c r="GZW5" s="5"/>
      <c r="GZX5" s="5"/>
      <c r="GZY5" s="5"/>
      <c r="GZZ5" s="5"/>
      <c r="HAA5" s="5"/>
      <c r="HAB5" s="5"/>
      <c r="HAC5" s="5"/>
      <c r="HAD5" s="5"/>
      <c r="HAE5" s="5"/>
      <c r="HAF5" s="5"/>
      <c r="HAG5" s="5"/>
      <c r="HAH5" s="5"/>
      <c r="HAI5" s="5"/>
      <c r="HAJ5" s="5"/>
      <c r="HAK5" s="5"/>
      <c r="HAL5" s="5"/>
      <c r="HAM5" s="5"/>
      <c r="HAN5" s="5"/>
      <c r="HAO5" s="5"/>
      <c r="HAP5" s="5"/>
      <c r="HAQ5" s="5"/>
      <c r="HAR5" s="5"/>
      <c r="HAS5" s="5"/>
      <c r="HAT5" s="5"/>
      <c r="HAU5" s="5"/>
      <c r="HAV5" s="5"/>
      <c r="HAW5" s="5"/>
      <c r="HAX5" s="5"/>
      <c r="HAY5" s="5"/>
      <c r="HAZ5" s="5"/>
      <c r="HBA5" s="5"/>
      <c r="HBB5" s="5"/>
      <c r="HBC5" s="5"/>
      <c r="HBD5" s="5"/>
      <c r="HBE5" s="5"/>
      <c r="HBF5" s="5"/>
      <c r="HBG5" s="5"/>
      <c r="HBH5" s="5"/>
      <c r="HBI5" s="5"/>
      <c r="HBJ5" s="5"/>
      <c r="HBK5" s="5"/>
      <c r="HBL5" s="5"/>
      <c r="HBM5" s="5"/>
      <c r="HBN5" s="5"/>
      <c r="HBO5" s="5"/>
      <c r="HBP5" s="5"/>
      <c r="HBQ5" s="5"/>
      <c r="HBR5" s="5"/>
      <c r="HBS5" s="5"/>
      <c r="HBT5" s="5"/>
      <c r="HBU5" s="5"/>
      <c r="HBV5" s="5"/>
      <c r="HBW5" s="5"/>
      <c r="HBX5" s="5"/>
      <c r="HBY5" s="5"/>
      <c r="HBZ5" s="5"/>
      <c r="HCA5" s="5"/>
      <c r="HCB5" s="5"/>
      <c r="HCC5" s="5"/>
      <c r="HCD5" s="5"/>
      <c r="HCE5" s="5"/>
      <c r="HCF5" s="5"/>
      <c r="HCG5" s="5"/>
      <c r="HCH5" s="5"/>
      <c r="HCI5" s="5"/>
      <c r="HCJ5" s="5"/>
      <c r="HCK5" s="5"/>
      <c r="HCL5" s="5"/>
      <c r="HCM5" s="5"/>
      <c r="HCN5" s="5"/>
      <c r="HCO5" s="5"/>
      <c r="HCP5" s="5"/>
      <c r="HCQ5" s="5"/>
      <c r="HCR5" s="5"/>
      <c r="HCS5" s="5"/>
      <c r="HCT5" s="5"/>
      <c r="HCU5" s="5"/>
      <c r="HCV5" s="5"/>
      <c r="HCW5" s="5"/>
      <c r="HCX5" s="5"/>
      <c r="HCY5" s="5"/>
      <c r="HCZ5" s="5"/>
      <c r="HDA5" s="5"/>
      <c r="HDB5" s="5"/>
      <c r="HDC5" s="5"/>
      <c r="HDD5" s="5"/>
      <c r="HDE5" s="5"/>
      <c r="HDF5" s="5"/>
      <c r="HDG5" s="5"/>
      <c r="HDH5" s="5"/>
      <c r="HDI5" s="5"/>
      <c r="HDJ5" s="5"/>
      <c r="HDK5" s="5"/>
      <c r="HDL5" s="5"/>
      <c r="HDM5" s="5"/>
      <c r="HDN5" s="5"/>
      <c r="HDO5" s="5"/>
      <c r="HDP5" s="5"/>
      <c r="HDQ5" s="5"/>
      <c r="HDR5" s="5"/>
      <c r="HDS5" s="5"/>
      <c r="HDT5" s="5"/>
      <c r="HDU5" s="5"/>
      <c r="HDV5" s="5"/>
      <c r="HDW5" s="5"/>
      <c r="HDX5" s="5"/>
      <c r="HDY5" s="5"/>
      <c r="HDZ5" s="5"/>
      <c r="HEA5" s="5"/>
      <c r="HEB5" s="5"/>
      <c r="HEC5" s="5"/>
      <c r="HED5" s="5"/>
      <c r="HEE5" s="5"/>
      <c r="HEF5" s="5"/>
      <c r="HEG5" s="5"/>
      <c r="HEH5" s="5"/>
      <c r="HEI5" s="5"/>
      <c r="HEJ5" s="5"/>
      <c r="HEK5" s="5"/>
      <c r="HEL5" s="5"/>
      <c r="HEM5" s="5"/>
      <c r="HEN5" s="5"/>
      <c r="HEO5" s="5"/>
      <c r="HEP5" s="5"/>
      <c r="HEQ5" s="5"/>
      <c r="HER5" s="5"/>
      <c r="HES5" s="5"/>
      <c r="HET5" s="5"/>
      <c r="HEU5" s="5"/>
      <c r="HEV5" s="5"/>
      <c r="HEW5" s="5"/>
      <c r="HEX5" s="5"/>
      <c r="HEY5" s="5"/>
      <c r="HEZ5" s="5"/>
      <c r="HFA5" s="5"/>
      <c r="HFB5" s="5"/>
      <c r="HFC5" s="5"/>
      <c r="HFD5" s="5"/>
      <c r="HFE5" s="5"/>
      <c r="HFF5" s="5"/>
      <c r="HFG5" s="5"/>
      <c r="HFH5" s="5"/>
      <c r="HFI5" s="5"/>
      <c r="HFJ5" s="5"/>
      <c r="HFK5" s="5"/>
      <c r="HFL5" s="5"/>
      <c r="HFM5" s="5"/>
      <c r="HFN5" s="5"/>
      <c r="HFO5" s="5"/>
      <c r="HFP5" s="5"/>
      <c r="HFQ5" s="5"/>
      <c r="HFR5" s="5"/>
      <c r="HFS5" s="5"/>
      <c r="HFT5" s="5"/>
      <c r="HFU5" s="5"/>
      <c r="HFV5" s="5"/>
      <c r="HFW5" s="5"/>
      <c r="HFX5" s="5"/>
      <c r="HFY5" s="5"/>
      <c r="HFZ5" s="5"/>
      <c r="HGA5" s="5"/>
      <c r="HGB5" s="5"/>
      <c r="HGC5" s="5"/>
      <c r="HGD5" s="5"/>
      <c r="HGE5" s="5"/>
      <c r="HGF5" s="5"/>
      <c r="HGG5" s="5"/>
      <c r="HGH5" s="5"/>
      <c r="HGI5" s="5"/>
      <c r="HGJ5" s="5"/>
      <c r="HGK5" s="5"/>
      <c r="HGL5" s="5"/>
      <c r="HGM5" s="5"/>
      <c r="HGN5" s="5"/>
      <c r="HGO5" s="5"/>
      <c r="HGP5" s="5"/>
      <c r="HGQ5" s="5"/>
      <c r="HGR5" s="5"/>
      <c r="HGS5" s="5"/>
      <c r="HGT5" s="5"/>
      <c r="HGU5" s="5"/>
      <c r="HGV5" s="5"/>
      <c r="HGW5" s="5"/>
      <c r="HGX5" s="5"/>
      <c r="HGY5" s="5"/>
      <c r="HGZ5" s="5"/>
      <c r="HHA5" s="5"/>
      <c r="HHB5" s="5"/>
      <c r="HHC5" s="5"/>
      <c r="HHD5" s="5"/>
      <c r="HHE5" s="5"/>
      <c r="HHF5" s="5"/>
      <c r="HHG5" s="5"/>
      <c r="HHH5" s="5"/>
      <c r="HHI5" s="5"/>
      <c r="HHJ5" s="5"/>
      <c r="HHK5" s="5"/>
      <c r="HHL5" s="5"/>
      <c r="HHM5" s="5"/>
      <c r="HHN5" s="5"/>
      <c r="HHO5" s="5"/>
      <c r="HHP5" s="5"/>
      <c r="HHQ5" s="5"/>
      <c r="HHR5" s="5"/>
      <c r="HHS5" s="5"/>
      <c r="HHT5" s="5"/>
      <c r="HHU5" s="5"/>
      <c r="HHV5" s="5"/>
      <c r="HHW5" s="5"/>
      <c r="HHX5" s="5"/>
      <c r="HHY5" s="5"/>
      <c r="HHZ5" s="5"/>
      <c r="HIA5" s="5"/>
      <c r="HIB5" s="5"/>
      <c r="HIC5" s="5"/>
      <c r="HID5" s="5"/>
      <c r="HIE5" s="5"/>
      <c r="HIF5" s="5"/>
      <c r="HIG5" s="5"/>
      <c r="HIH5" s="5"/>
      <c r="HII5" s="5"/>
      <c r="HIJ5" s="5"/>
      <c r="HIK5" s="5"/>
      <c r="HIL5" s="5"/>
      <c r="HIM5" s="5"/>
      <c r="HIN5" s="5"/>
      <c r="HIO5" s="5"/>
      <c r="HIP5" s="5"/>
      <c r="HIQ5" s="5"/>
      <c r="HIR5" s="5"/>
      <c r="HIS5" s="5"/>
      <c r="HIT5" s="5"/>
      <c r="HIU5" s="5"/>
      <c r="HIV5" s="5"/>
      <c r="HIW5" s="5"/>
      <c r="HIX5" s="5"/>
      <c r="HIY5" s="5"/>
      <c r="HIZ5" s="5"/>
      <c r="HJA5" s="5"/>
      <c r="HJB5" s="5"/>
      <c r="HJC5" s="5"/>
      <c r="HJD5" s="5"/>
      <c r="HJE5" s="5"/>
      <c r="HJF5" s="5"/>
      <c r="HJG5" s="5"/>
      <c r="HJH5" s="5"/>
      <c r="HJI5" s="5"/>
      <c r="HJJ5" s="5"/>
      <c r="HJK5" s="5"/>
      <c r="HJL5" s="5"/>
      <c r="HJM5" s="5"/>
      <c r="HJN5" s="5"/>
      <c r="HJO5" s="5"/>
      <c r="HJP5" s="5"/>
      <c r="HJQ5" s="5"/>
      <c r="HJR5" s="5"/>
      <c r="HJS5" s="5"/>
      <c r="HJT5" s="5"/>
      <c r="HJU5" s="5"/>
      <c r="HJV5" s="5"/>
      <c r="HJW5" s="5"/>
      <c r="HJX5" s="5"/>
      <c r="HJY5" s="5"/>
      <c r="HJZ5" s="5"/>
      <c r="HKA5" s="5"/>
      <c r="HKB5" s="5"/>
      <c r="HKC5" s="5"/>
      <c r="HKD5" s="5"/>
      <c r="HKE5" s="5"/>
      <c r="HKF5" s="5"/>
      <c r="HKG5" s="5"/>
      <c r="HKH5" s="5"/>
      <c r="HKI5" s="5"/>
      <c r="HKJ5" s="5"/>
      <c r="HKK5" s="5"/>
      <c r="HKL5" s="5"/>
      <c r="HKM5" s="5"/>
      <c r="HKN5" s="5"/>
      <c r="HKO5" s="5"/>
      <c r="HKP5" s="5"/>
      <c r="HKQ5" s="5"/>
      <c r="HKR5" s="5"/>
      <c r="HKS5" s="5"/>
      <c r="HKT5" s="5"/>
      <c r="HKU5" s="5"/>
      <c r="HKV5" s="5"/>
      <c r="HKW5" s="5"/>
      <c r="HKX5" s="5"/>
      <c r="HKY5" s="5"/>
      <c r="HKZ5" s="5"/>
      <c r="HLA5" s="5"/>
      <c r="HLB5" s="5"/>
      <c r="HLC5" s="5"/>
      <c r="HLD5" s="5"/>
      <c r="HLE5" s="5"/>
      <c r="HLF5" s="5"/>
      <c r="HLG5" s="5"/>
      <c r="HLH5" s="5"/>
      <c r="HLI5" s="5"/>
      <c r="HLJ5" s="5"/>
      <c r="HLK5" s="5"/>
      <c r="HLL5" s="5"/>
      <c r="HLM5" s="5"/>
      <c r="HLN5" s="5"/>
      <c r="HLO5" s="5"/>
      <c r="HLP5" s="5"/>
      <c r="HLQ5" s="5"/>
      <c r="HLR5" s="5"/>
      <c r="HLS5" s="5"/>
      <c r="HLT5" s="5"/>
      <c r="HLU5" s="5"/>
      <c r="HLV5" s="5"/>
      <c r="HLW5" s="5"/>
      <c r="HLX5" s="5"/>
      <c r="HLY5" s="5"/>
      <c r="HLZ5" s="5"/>
      <c r="HMA5" s="5"/>
      <c r="HMB5" s="5"/>
      <c r="HMC5" s="5"/>
      <c r="HMD5" s="5"/>
      <c r="HME5" s="5"/>
      <c r="HMF5" s="5"/>
      <c r="HMG5" s="5"/>
      <c r="HMH5" s="5"/>
      <c r="HMI5" s="5"/>
      <c r="HMJ5" s="5"/>
      <c r="HMK5" s="5"/>
      <c r="HML5" s="5"/>
      <c r="HMM5" s="5"/>
      <c r="HMN5" s="5"/>
      <c r="HMO5" s="5"/>
      <c r="HMP5" s="5"/>
      <c r="HMQ5" s="5"/>
      <c r="HMR5" s="5"/>
      <c r="HMS5" s="5"/>
      <c r="HMT5" s="5"/>
      <c r="HMU5" s="5"/>
      <c r="HMV5" s="5"/>
      <c r="HMW5" s="5"/>
      <c r="HMX5" s="5"/>
      <c r="HMY5" s="5"/>
      <c r="HMZ5" s="5"/>
      <c r="HNA5" s="5"/>
      <c r="HNB5" s="5"/>
      <c r="HNC5" s="5"/>
      <c r="HND5" s="5"/>
      <c r="HNE5" s="5"/>
      <c r="HNF5" s="5"/>
      <c r="HNG5" s="5"/>
      <c r="HNH5" s="5"/>
      <c r="HNI5" s="5"/>
      <c r="HNJ5" s="5"/>
      <c r="HNK5" s="5"/>
      <c r="HNL5" s="5"/>
      <c r="HNM5" s="5"/>
      <c r="HNN5" s="5"/>
      <c r="HNO5" s="5"/>
      <c r="HNP5" s="5"/>
      <c r="HNQ5" s="5"/>
      <c r="HNR5" s="5"/>
      <c r="HNS5" s="5"/>
      <c r="HNT5" s="5"/>
      <c r="HNU5" s="5"/>
      <c r="HNV5" s="5"/>
      <c r="HNW5" s="5"/>
      <c r="HNX5" s="5"/>
      <c r="HNY5" s="5"/>
      <c r="HNZ5" s="5"/>
      <c r="HOA5" s="5"/>
      <c r="HOB5" s="5"/>
      <c r="HOC5" s="5"/>
      <c r="HOD5" s="5"/>
      <c r="HOE5" s="5"/>
      <c r="HOF5" s="5"/>
      <c r="HOG5" s="5"/>
      <c r="HOH5" s="5"/>
      <c r="HOI5" s="5"/>
      <c r="HOJ5" s="5"/>
      <c r="HOK5" s="5"/>
      <c r="HOL5" s="5"/>
      <c r="HOM5" s="5"/>
      <c r="HON5" s="5"/>
      <c r="HOO5" s="5"/>
      <c r="HOP5" s="5"/>
      <c r="HOQ5" s="5"/>
      <c r="HOR5" s="5"/>
      <c r="HOS5" s="5"/>
      <c r="HOT5" s="5"/>
      <c r="HOU5" s="5"/>
      <c r="HOV5" s="5"/>
      <c r="HOW5" s="5"/>
      <c r="HOX5" s="5"/>
      <c r="HOY5" s="5"/>
      <c r="HOZ5" s="5"/>
      <c r="HPA5" s="5"/>
      <c r="HPB5" s="5"/>
      <c r="HPC5" s="5"/>
      <c r="HPD5" s="5"/>
      <c r="HPE5" s="5"/>
      <c r="HPF5" s="5"/>
      <c r="HPG5" s="5"/>
      <c r="HPH5" s="5"/>
      <c r="HPI5" s="5"/>
      <c r="HPJ5" s="5"/>
      <c r="HPK5" s="5"/>
      <c r="HPL5" s="5"/>
      <c r="HPM5" s="5"/>
      <c r="HPN5" s="5"/>
      <c r="HPO5" s="5"/>
      <c r="HPP5" s="5"/>
      <c r="HPQ5" s="5"/>
      <c r="HPR5" s="5"/>
      <c r="HPS5" s="5"/>
      <c r="HPT5" s="5"/>
      <c r="HPU5" s="5"/>
      <c r="HPV5" s="5"/>
      <c r="HPW5" s="5"/>
      <c r="HPX5" s="5"/>
      <c r="HPY5" s="5"/>
      <c r="HPZ5" s="5"/>
      <c r="HQA5" s="5"/>
      <c r="HQB5" s="5"/>
      <c r="HQC5" s="5"/>
      <c r="HQD5" s="5"/>
      <c r="HQE5" s="5"/>
      <c r="HQF5" s="5"/>
      <c r="HQG5" s="5"/>
      <c r="HQH5" s="5"/>
      <c r="HQI5" s="5"/>
      <c r="HQJ5" s="5"/>
      <c r="HQK5" s="5"/>
      <c r="HQL5" s="5"/>
      <c r="HQM5" s="5"/>
      <c r="HQN5" s="5"/>
      <c r="HQO5" s="5"/>
      <c r="HQP5" s="5"/>
      <c r="HQQ5" s="5"/>
      <c r="HQR5" s="5"/>
      <c r="HQS5" s="5"/>
      <c r="HQT5" s="5"/>
      <c r="HQU5" s="5"/>
      <c r="HQV5" s="5"/>
      <c r="HQW5" s="5"/>
      <c r="HQX5" s="5"/>
      <c r="HQY5" s="5"/>
      <c r="HQZ5" s="5"/>
      <c r="HRA5" s="5"/>
      <c r="HRB5" s="5"/>
      <c r="HRC5" s="5"/>
      <c r="HRD5" s="5"/>
      <c r="HRE5" s="5"/>
      <c r="HRF5" s="5"/>
      <c r="HRG5" s="5"/>
      <c r="HRH5" s="5"/>
      <c r="HRI5" s="5"/>
      <c r="HRJ5" s="5"/>
      <c r="HRK5" s="5"/>
      <c r="HRL5" s="5"/>
      <c r="HRM5" s="5"/>
      <c r="HRN5" s="5"/>
      <c r="HRO5" s="5"/>
      <c r="HRP5" s="5"/>
      <c r="HRQ5" s="5"/>
      <c r="HRR5" s="5"/>
      <c r="HRS5" s="5"/>
      <c r="HRT5" s="5"/>
      <c r="HRU5" s="5"/>
      <c r="HRV5" s="5"/>
      <c r="HRW5" s="5"/>
      <c r="HRX5" s="5"/>
      <c r="HRY5" s="5"/>
      <c r="HRZ5" s="5"/>
      <c r="HSA5" s="5"/>
      <c r="HSB5" s="5"/>
      <c r="HSC5" s="5"/>
      <c r="HSD5" s="5"/>
      <c r="HSE5" s="5"/>
      <c r="HSF5" s="5"/>
      <c r="HSG5" s="5"/>
      <c r="HSH5" s="5"/>
      <c r="HSI5" s="5"/>
      <c r="HSJ5" s="5"/>
      <c r="HSK5" s="5"/>
      <c r="HSL5" s="5"/>
      <c r="HSM5" s="5"/>
      <c r="HSN5" s="5"/>
      <c r="HSO5" s="5"/>
      <c r="HSP5" s="5"/>
      <c r="HSQ5" s="5"/>
      <c r="HSR5" s="5"/>
      <c r="HSS5" s="5"/>
      <c r="HST5" s="5"/>
      <c r="HSU5" s="5"/>
      <c r="HSV5" s="5"/>
      <c r="HSW5" s="5"/>
      <c r="HSX5" s="5"/>
      <c r="HSY5" s="5"/>
      <c r="HSZ5" s="5"/>
      <c r="HTA5" s="5"/>
      <c r="HTB5" s="5"/>
      <c r="HTC5" s="5"/>
      <c r="HTD5" s="5"/>
      <c r="HTE5" s="5"/>
      <c r="HTF5" s="5"/>
      <c r="HTG5" s="5"/>
      <c r="HTH5" s="5"/>
      <c r="HTI5" s="5"/>
      <c r="HTJ5" s="5"/>
      <c r="HTK5" s="5"/>
      <c r="HTL5" s="5"/>
      <c r="HTM5" s="5"/>
      <c r="HTN5" s="5"/>
      <c r="HTO5" s="5"/>
      <c r="HTP5" s="5"/>
      <c r="HTQ5" s="5"/>
      <c r="HTR5" s="5"/>
      <c r="HTS5" s="5"/>
      <c r="HTT5" s="5"/>
      <c r="HTU5" s="5"/>
      <c r="HTV5" s="5"/>
      <c r="HTW5" s="5"/>
      <c r="HTX5" s="5"/>
      <c r="HTY5" s="5"/>
      <c r="HTZ5" s="5"/>
      <c r="HUA5" s="5"/>
      <c r="HUB5" s="5"/>
      <c r="HUC5" s="5"/>
      <c r="HUD5" s="5"/>
      <c r="HUE5" s="5"/>
      <c r="HUF5" s="5"/>
      <c r="HUG5" s="5"/>
      <c r="HUH5" s="5"/>
      <c r="HUI5" s="5"/>
      <c r="HUJ5" s="5"/>
      <c r="HUK5" s="5"/>
      <c r="HUL5" s="5"/>
      <c r="HUM5" s="5"/>
      <c r="HUN5" s="5"/>
      <c r="HUO5" s="5"/>
      <c r="HUP5" s="5"/>
      <c r="HUQ5" s="5"/>
      <c r="HUR5" s="5"/>
      <c r="HUS5" s="5"/>
      <c r="HUT5" s="5"/>
      <c r="HUU5" s="5"/>
      <c r="HUV5" s="5"/>
      <c r="HUW5" s="5"/>
      <c r="HUX5" s="5"/>
      <c r="HUY5" s="5"/>
      <c r="HUZ5" s="5"/>
      <c r="HVA5" s="5"/>
      <c r="HVB5" s="5"/>
      <c r="HVC5" s="5"/>
      <c r="HVD5" s="5"/>
      <c r="HVE5" s="5"/>
      <c r="HVF5" s="5"/>
      <c r="HVG5" s="5"/>
      <c r="HVH5" s="5"/>
      <c r="HVI5" s="5"/>
      <c r="HVJ5" s="5"/>
      <c r="HVK5" s="5"/>
      <c r="HVL5" s="5"/>
      <c r="HVM5" s="5"/>
      <c r="HVN5" s="5"/>
      <c r="HVO5" s="5"/>
      <c r="HVP5" s="5"/>
      <c r="HVQ5" s="5"/>
      <c r="HVR5" s="5"/>
      <c r="HVS5" s="5"/>
      <c r="HVT5" s="5"/>
      <c r="HVU5" s="5"/>
      <c r="HVV5" s="5"/>
      <c r="HVW5" s="5"/>
      <c r="HVX5" s="5"/>
      <c r="HVY5" s="5"/>
      <c r="HVZ5" s="5"/>
      <c r="HWA5" s="5"/>
      <c r="HWB5" s="5"/>
      <c r="HWC5" s="5"/>
      <c r="HWD5" s="5"/>
      <c r="HWE5" s="5"/>
      <c r="HWF5" s="5"/>
      <c r="HWG5" s="5"/>
      <c r="HWH5" s="5"/>
      <c r="HWI5" s="5"/>
      <c r="HWJ5" s="5"/>
      <c r="HWK5" s="5"/>
      <c r="HWL5" s="5"/>
      <c r="HWM5" s="5"/>
      <c r="HWN5" s="5"/>
      <c r="HWO5" s="5"/>
      <c r="HWP5" s="5"/>
      <c r="HWQ5" s="5"/>
      <c r="HWR5" s="5"/>
      <c r="HWS5" s="5"/>
      <c r="HWT5" s="5"/>
      <c r="HWU5" s="5"/>
      <c r="HWV5" s="5"/>
      <c r="HWW5" s="5"/>
      <c r="HWX5" s="5"/>
      <c r="HWY5" s="5"/>
      <c r="HWZ5" s="5"/>
      <c r="HXA5" s="5"/>
      <c r="HXB5" s="5"/>
      <c r="HXC5" s="5"/>
      <c r="HXD5" s="5"/>
      <c r="HXE5" s="5"/>
      <c r="HXF5" s="5"/>
      <c r="HXG5" s="5"/>
      <c r="HXH5" s="5"/>
      <c r="HXI5" s="5"/>
      <c r="HXJ5" s="5"/>
      <c r="HXK5" s="5"/>
      <c r="HXL5" s="5"/>
      <c r="HXM5" s="5"/>
      <c r="HXN5" s="5"/>
      <c r="HXO5" s="5"/>
      <c r="HXP5" s="5"/>
      <c r="HXQ5" s="5"/>
      <c r="HXR5" s="5"/>
      <c r="HXS5" s="5"/>
      <c r="HXT5" s="5"/>
      <c r="HXU5" s="5"/>
      <c r="HXV5" s="5"/>
      <c r="HXW5" s="5"/>
      <c r="HXX5" s="5"/>
      <c r="HXY5" s="5"/>
      <c r="HXZ5" s="5"/>
      <c r="HYA5" s="5"/>
      <c r="HYB5" s="5"/>
      <c r="HYC5" s="5"/>
      <c r="HYD5" s="5"/>
      <c r="HYE5" s="5"/>
      <c r="HYF5" s="5"/>
      <c r="HYG5" s="5"/>
      <c r="HYH5" s="5"/>
      <c r="HYI5" s="5"/>
      <c r="HYJ5" s="5"/>
      <c r="HYK5" s="5"/>
      <c r="HYL5" s="5"/>
      <c r="HYM5" s="5"/>
      <c r="HYN5" s="5"/>
      <c r="HYO5" s="5"/>
      <c r="HYP5" s="5"/>
      <c r="HYQ5" s="5"/>
      <c r="HYR5" s="5"/>
      <c r="HYS5" s="5"/>
      <c r="HYT5" s="5"/>
      <c r="HYU5" s="5"/>
      <c r="HYV5" s="5"/>
      <c r="HYW5" s="5"/>
      <c r="HYX5" s="5"/>
      <c r="HYY5" s="5"/>
      <c r="HYZ5" s="5"/>
      <c r="HZA5" s="5"/>
      <c r="HZB5" s="5"/>
      <c r="HZC5" s="5"/>
      <c r="HZD5" s="5"/>
      <c r="HZE5" s="5"/>
      <c r="HZF5" s="5"/>
      <c r="HZG5" s="5"/>
      <c r="HZH5" s="5"/>
      <c r="HZI5" s="5"/>
      <c r="HZJ5" s="5"/>
      <c r="HZK5" s="5"/>
      <c r="HZL5" s="5"/>
      <c r="HZM5" s="5"/>
      <c r="HZN5" s="5"/>
      <c r="HZO5" s="5"/>
      <c r="HZP5" s="5"/>
      <c r="HZQ5" s="5"/>
      <c r="HZR5" s="5"/>
      <c r="HZS5" s="5"/>
      <c r="HZT5" s="5"/>
      <c r="HZU5" s="5"/>
      <c r="HZV5" s="5"/>
      <c r="HZW5" s="5"/>
      <c r="HZX5" s="5"/>
      <c r="HZY5" s="5"/>
      <c r="HZZ5" s="5"/>
      <c r="IAA5" s="5"/>
      <c r="IAB5" s="5"/>
      <c r="IAC5" s="5"/>
      <c r="IAD5" s="5"/>
      <c r="IAE5" s="5"/>
      <c r="IAF5" s="5"/>
      <c r="IAG5" s="5"/>
      <c r="IAH5" s="5"/>
      <c r="IAI5" s="5"/>
      <c r="IAJ5" s="5"/>
      <c r="IAK5" s="5"/>
      <c r="IAL5" s="5"/>
      <c r="IAM5" s="5"/>
      <c r="IAN5" s="5"/>
      <c r="IAO5" s="5"/>
      <c r="IAP5" s="5"/>
      <c r="IAQ5" s="5"/>
      <c r="IAR5" s="5"/>
      <c r="IAS5" s="5"/>
      <c r="IAT5" s="5"/>
      <c r="IAU5" s="5"/>
      <c r="IAV5" s="5"/>
      <c r="IAW5" s="5"/>
      <c r="IAX5" s="5"/>
      <c r="IAY5" s="5"/>
      <c r="IAZ5" s="5"/>
      <c r="IBA5" s="5"/>
      <c r="IBB5" s="5"/>
      <c r="IBC5" s="5"/>
      <c r="IBD5" s="5"/>
      <c r="IBE5" s="5"/>
      <c r="IBF5" s="5"/>
      <c r="IBG5" s="5"/>
      <c r="IBH5" s="5"/>
      <c r="IBI5" s="5"/>
      <c r="IBJ5" s="5"/>
      <c r="IBK5" s="5"/>
      <c r="IBL5" s="5"/>
      <c r="IBM5" s="5"/>
      <c r="IBN5" s="5"/>
      <c r="IBO5" s="5"/>
      <c r="IBP5" s="5"/>
      <c r="IBQ5" s="5"/>
      <c r="IBR5" s="5"/>
      <c r="IBS5" s="5"/>
      <c r="IBT5" s="5"/>
      <c r="IBU5" s="5"/>
      <c r="IBV5" s="5"/>
      <c r="IBW5" s="5"/>
      <c r="IBX5" s="5"/>
      <c r="IBY5" s="5"/>
      <c r="IBZ5" s="5"/>
      <c r="ICA5" s="5"/>
      <c r="ICB5" s="5"/>
      <c r="ICC5" s="5"/>
      <c r="ICD5" s="5"/>
      <c r="ICE5" s="5"/>
      <c r="ICF5" s="5"/>
      <c r="ICG5" s="5"/>
      <c r="ICH5" s="5"/>
      <c r="ICI5" s="5"/>
      <c r="ICJ5" s="5"/>
      <c r="ICK5" s="5"/>
      <c r="ICL5" s="5"/>
      <c r="ICM5" s="5"/>
      <c r="ICN5" s="5"/>
      <c r="ICO5" s="5"/>
      <c r="ICP5" s="5"/>
      <c r="ICQ5" s="5"/>
      <c r="ICR5" s="5"/>
      <c r="ICS5" s="5"/>
      <c r="ICT5" s="5"/>
      <c r="ICU5" s="5"/>
      <c r="ICV5" s="5"/>
      <c r="ICW5" s="5"/>
      <c r="ICX5" s="5"/>
      <c r="ICY5" s="5"/>
      <c r="ICZ5" s="5"/>
      <c r="IDA5" s="5"/>
      <c r="IDB5" s="5"/>
      <c r="IDC5" s="5"/>
      <c r="IDD5" s="5"/>
      <c r="IDE5" s="5"/>
      <c r="IDF5" s="5"/>
      <c r="IDG5" s="5"/>
      <c r="IDH5" s="5"/>
      <c r="IDI5" s="5"/>
      <c r="IDJ5" s="5"/>
      <c r="IDK5" s="5"/>
      <c r="IDL5" s="5"/>
      <c r="IDM5" s="5"/>
      <c r="IDN5" s="5"/>
      <c r="IDO5" s="5"/>
      <c r="IDP5" s="5"/>
      <c r="IDQ5" s="5"/>
      <c r="IDR5" s="5"/>
      <c r="IDS5" s="5"/>
      <c r="IDT5" s="5"/>
      <c r="IDU5" s="5"/>
      <c r="IDV5" s="5"/>
      <c r="IDW5" s="5"/>
      <c r="IDX5" s="5"/>
      <c r="IDY5" s="5"/>
      <c r="IDZ5" s="5"/>
      <c r="IEA5" s="5"/>
      <c r="IEB5" s="5"/>
      <c r="IEC5" s="5"/>
      <c r="IED5" s="5"/>
      <c r="IEE5" s="5"/>
      <c r="IEF5" s="5"/>
      <c r="IEG5" s="5"/>
      <c r="IEH5" s="5"/>
      <c r="IEI5" s="5"/>
      <c r="IEJ5" s="5"/>
      <c r="IEK5" s="5"/>
      <c r="IEL5" s="5"/>
      <c r="IEM5" s="5"/>
      <c r="IEN5" s="5"/>
      <c r="IEO5" s="5"/>
      <c r="IEP5" s="5"/>
      <c r="IEQ5" s="5"/>
      <c r="IER5" s="5"/>
      <c r="IES5" s="5"/>
      <c r="IET5" s="5"/>
      <c r="IEU5" s="5"/>
      <c r="IEV5" s="5"/>
      <c r="IEW5" s="5"/>
      <c r="IEX5" s="5"/>
      <c r="IEY5" s="5"/>
      <c r="IEZ5" s="5"/>
      <c r="IFA5" s="5"/>
      <c r="IFB5" s="5"/>
      <c r="IFC5" s="5"/>
      <c r="IFD5" s="5"/>
      <c r="IFE5" s="5"/>
      <c r="IFF5" s="5"/>
      <c r="IFG5" s="5"/>
      <c r="IFH5" s="5"/>
      <c r="IFI5" s="5"/>
      <c r="IFJ5" s="5"/>
      <c r="IFK5" s="5"/>
      <c r="IFL5" s="5"/>
      <c r="IFM5" s="5"/>
      <c r="IFN5" s="5"/>
      <c r="IFO5" s="5"/>
      <c r="IFP5" s="5"/>
      <c r="IFQ5" s="5"/>
      <c r="IFR5" s="5"/>
      <c r="IFS5" s="5"/>
      <c r="IFT5" s="5"/>
      <c r="IFU5" s="5"/>
      <c r="IFV5" s="5"/>
      <c r="IFW5" s="5"/>
      <c r="IFX5" s="5"/>
      <c r="IFY5" s="5"/>
      <c r="IFZ5" s="5"/>
      <c r="IGA5" s="5"/>
      <c r="IGB5" s="5"/>
      <c r="IGC5" s="5"/>
      <c r="IGD5" s="5"/>
      <c r="IGE5" s="5"/>
      <c r="IGF5" s="5"/>
      <c r="IGG5" s="5"/>
      <c r="IGH5" s="5"/>
      <c r="IGI5" s="5"/>
      <c r="IGJ5" s="5"/>
      <c r="IGK5" s="5"/>
      <c r="IGL5" s="5"/>
      <c r="IGM5" s="5"/>
      <c r="IGN5" s="5"/>
      <c r="IGO5" s="5"/>
      <c r="IGP5" s="5"/>
      <c r="IGQ5" s="5"/>
      <c r="IGR5" s="5"/>
      <c r="IGS5" s="5"/>
      <c r="IGT5" s="5"/>
      <c r="IGU5" s="5"/>
      <c r="IGV5" s="5"/>
      <c r="IGW5" s="5"/>
      <c r="IGX5" s="5"/>
      <c r="IGY5" s="5"/>
      <c r="IGZ5" s="5"/>
      <c r="IHA5" s="5"/>
      <c r="IHB5" s="5"/>
      <c r="IHC5" s="5"/>
      <c r="IHD5" s="5"/>
      <c r="IHE5" s="5"/>
      <c r="IHF5" s="5"/>
      <c r="IHG5" s="5"/>
      <c r="IHH5" s="5"/>
      <c r="IHI5" s="5"/>
      <c r="IHJ5" s="5"/>
      <c r="IHK5" s="5"/>
      <c r="IHL5" s="5"/>
      <c r="IHM5" s="5"/>
      <c r="IHN5" s="5"/>
      <c r="IHO5" s="5"/>
      <c r="IHP5" s="5"/>
      <c r="IHQ5" s="5"/>
      <c r="IHR5" s="5"/>
      <c r="IHS5" s="5"/>
      <c r="IHT5" s="5"/>
      <c r="IHU5" s="5"/>
      <c r="IHV5" s="5"/>
      <c r="IHW5" s="5"/>
      <c r="IHX5" s="5"/>
      <c r="IHY5" s="5"/>
      <c r="IHZ5" s="5"/>
      <c r="IIA5" s="5"/>
      <c r="IIB5" s="5"/>
      <c r="IIC5" s="5"/>
      <c r="IID5" s="5"/>
      <c r="IIE5" s="5"/>
      <c r="IIF5" s="5"/>
      <c r="IIG5" s="5"/>
      <c r="IIH5" s="5"/>
      <c r="III5" s="5"/>
      <c r="IIJ5" s="5"/>
      <c r="IIK5" s="5"/>
      <c r="IIL5" s="5"/>
      <c r="IIM5" s="5"/>
      <c r="IIN5" s="5"/>
      <c r="IIO5" s="5"/>
      <c r="IIP5" s="5"/>
      <c r="IIQ5" s="5"/>
      <c r="IIR5" s="5"/>
      <c r="IIS5" s="5"/>
      <c r="IIT5" s="5"/>
      <c r="IIU5" s="5"/>
      <c r="IIV5" s="5"/>
      <c r="IIW5" s="5"/>
      <c r="IIX5" s="5"/>
      <c r="IIY5" s="5"/>
      <c r="IIZ5" s="5"/>
      <c r="IJA5" s="5"/>
      <c r="IJB5" s="5"/>
      <c r="IJC5" s="5"/>
      <c r="IJD5" s="5"/>
      <c r="IJE5" s="5"/>
      <c r="IJF5" s="5"/>
      <c r="IJG5" s="5"/>
      <c r="IJH5" s="5"/>
      <c r="IJI5" s="5"/>
      <c r="IJJ5" s="5"/>
      <c r="IJK5" s="5"/>
      <c r="IJL5" s="5"/>
      <c r="IJM5" s="5"/>
      <c r="IJN5" s="5"/>
      <c r="IJO5" s="5"/>
      <c r="IJP5" s="5"/>
      <c r="IJQ5" s="5"/>
      <c r="IJR5" s="5"/>
      <c r="IJS5" s="5"/>
      <c r="IJT5" s="5"/>
      <c r="IJU5" s="5"/>
      <c r="IJV5" s="5"/>
      <c r="IJW5" s="5"/>
      <c r="IJX5" s="5"/>
      <c r="IJY5" s="5"/>
      <c r="IJZ5" s="5"/>
      <c r="IKA5" s="5"/>
      <c r="IKB5" s="5"/>
      <c r="IKC5" s="5"/>
      <c r="IKD5" s="5"/>
      <c r="IKE5" s="5"/>
      <c r="IKF5" s="5"/>
      <c r="IKG5" s="5"/>
      <c r="IKH5" s="5"/>
      <c r="IKI5" s="5"/>
      <c r="IKJ5" s="5"/>
      <c r="IKK5" s="5"/>
      <c r="IKL5" s="5"/>
      <c r="IKM5" s="5"/>
      <c r="IKN5" s="5"/>
      <c r="IKO5" s="5"/>
      <c r="IKP5" s="5"/>
      <c r="IKQ5" s="5"/>
      <c r="IKR5" s="5"/>
      <c r="IKS5" s="5"/>
      <c r="IKT5" s="5"/>
      <c r="IKU5" s="5"/>
      <c r="IKV5" s="5"/>
      <c r="IKW5" s="5"/>
      <c r="IKX5" s="5"/>
      <c r="IKY5" s="5"/>
      <c r="IKZ5" s="5"/>
      <c r="ILA5" s="5"/>
      <c r="ILB5" s="5"/>
      <c r="ILC5" s="5"/>
      <c r="ILD5" s="5"/>
      <c r="ILE5" s="5"/>
      <c r="ILF5" s="5"/>
      <c r="ILG5" s="5"/>
      <c r="ILH5" s="5"/>
      <c r="ILI5" s="5"/>
      <c r="ILJ5" s="5"/>
      <c r="ILK5" s="5"/>
      <c r="ILL5" s="5"/>
      <c r="ILM5" s="5"/>
      <c r="ILN5" s="5"/>
      <c r="ILO5" s="5"/>
      <c r="ILP5" s="5"/>
      <c r="ILQ5" s="5"/>
      <c r="ILR5" s="5"/>
      <c r="ILS5" s="5"/>
      <c r="ILT5" s="5"/>
      <c r="ILU5" s="5"/>
      <c r="ILV5" s="5"/>
      <c r="ILW5" s="5"/>
      <c r="ILX5" s="5"/>
      <c r="ILY5" s="5"/>
      <c r="ILZ5" s="5"/>
      <c r="IMA5" s="5"/>
      <c r="IMB5" s="5"/>
      <c r="IMC5" s="5"/>
      <c r="IMD5" s="5"/>
      <c r="IME5" s="5"/>
      <c r="IMF5" s="5"/>
      <c r="IMG5" s="5"/>
      <c r="IMH5" s="5"/>
      <c r="IMI5" s="5"/>
      <c r="IMJ5" s="5"/>
      <c r="IMK5" s="5"/>
      <c r="IML5" s="5"/>
      <c r="IMM5" s="5"/>
      <c r="IMN5" s="5"/>
      <c r="IMO5" s="5"/>
      <c r="IMP5" s="5"/>
      <c r="IMQ5" s="5"/>
      <c r="IMR5" s="5"/>
      <c r="IMS5" s="5"/>
      <c r="IMT5" s="5"/>
      <c r="IMU5" s="5"/>
      <c r="IMV5" s="5"/>
      <c r="IMW5" s="5"/>
      <c r="IMX5" s="5"/>
      <c r="IMY5" s="5"/>
      <c r="IMZ5" s="5"/>
      <c r="INA5" s="5"/>
      <c r="INB5" s="5"/>
      <c r="INC5" s="5"/>
      <c r="IND5" s="5"/>
      <c r="INE5" s="5"/>
      <c r="INF5" s="5"/>
      <c r="ING5" s="5"/>
      <c r="INH5" s="5"/>
      <c r="INI5" s="5"/>
      <c r="INJ5" s="5"/>
      <c r="INK5" s="5"/>
      <c r="INL5" s="5"/>
      <c r="INM5" s="5"/>
      <c r="INN5" s="5"/>
      <c r="INO5" s="5"/>
      <c r="INP5" s="5"/>
      <c r="INQ5" s="5"/>
      <c r="INR5" s="5"/>
      <c r="INS5" s="5"/>
      <c r="INT5" s="5"/>
      <c r="INU5" s="5"/>
      <c r="INV5" s="5"/>
      <c r="INW5" s="5"/>
      <c r="INX5" s="5"/>
      <c r="INY5" s="5"/>
      <c r="INZ5" s="5"/>
      <c r="IOA5" s="5"/>
      <c r="IOB5" s="5"/>
      <c r="IOC5" s="5"/>
      <c r="IOD5" s="5"/>
      <c r="IOE5" s="5"/>
      <c r="IOF5" s="5"/>
      <c r="IOG5" s="5"/>
      <c r="IOH5" s="5"/>
      <c r="IOI5" s="5"/>
      <c r="IOJ5" s="5"/>
      <c r="IOK5" s="5"/>
      <c r="IOL5" s="5"/>
      <c r="IOM5" s="5"/>
      <c r="ION5" s="5"/>
      <c r="IOO5" s="5"/>
      <c r="IOP5" s="5"/>
      <c r="IOQ5" s="5"/>
      <c r="IOR5" s="5"/>
      <c r="IOS5" s="5"/>
      <c r="IOT5" s="5"/>
      <c r="IOU5" s="5"/>
      <c r="IOV5" s="5"/>
      <c r="IOW5" s="5"/>
      <c r="IOX5" s="5"/>
      <c r="IOY5" s="5"/>
      <c r="IOZ5" s="5"/>
      <c r="IPA5" s="5"/>
      <c r="IPB5" s="5"/>
      <c r="IPC5" s="5"/>
      <c r="IPD5" s="5"/>
      <c r="IPE5" s="5"/>
      <c r="IPF5" s="5"/>
      <c r="IPG5" s="5"/>
      <c r="IPH5" s="5"/>
      <c r="IPI5" s="5"/>
      <c r="IPJ5" s="5"/>
      <c r="IPK5" s="5"/>
      <c r="IPL5" s="5"/>
      <c r="IPM5" s="5"/>
      <c r="IPN5" s="5"/>
      <c r="IPO5" s="5"/>
      <c r="IPP5" s="5"/>
      <c r="IPQ5" s="5"/>
      <c r="IPR5" s="5"/>
      <c r="IPS5" s="5"/>
      <c r="IPT5" s="5"/>
      <c r="IPU5" s="5"/>
      <c r="IPV5" s="5"/>
      <c r="IPW5" s="5"/>
      <c r="IPX5" s="5"/>
      <c r="IPY5" s="5"/>
      <c r="IPZ5" s="5"/>
      <c r="IQA5" s="5"/>
      <c r="IQB5" s="5"/>
      <c r="IQC5" s="5"/>
      <c r="IQD5" s="5"/>
      <c r="IQE5" s="5"/>
      <c r="IQF5" s="5"/>
      <c r="IQG5" s="5"/>
      <c r="IQH5" s="5"/>
      <c r="IQI5" s="5"/>
      <c r="IQJ5" s="5"/>
      <c r="IQK5" s="5"/>
      <c r="IQL5" s="5"/>
      <c r="IQM5" s="5"/>
      <c r="IQN5" s="5"/>
      <c r="IQO5" s="5"/>
      <c r="IQP5" s="5"/>
      <c r="IQQ5" s="5"/>
      <c r="IQR5" s="5"/>
      <c r="IQS5" s="5"/>
      <c r="IQT5" s="5"/>
      <c r="IQU5" s="5"/>
      <c r="IQV5" s="5"/>
      <c r="IQW5" s="5"/>
      <c r="IQX5" s="5"/>
      <c r="IQY5" s="5"/>
      <c r="IQZ5" s="5"/>
      <c r="IRA5" s="5"/>
      <c r="IRB5" s="5"/>
      <c r="IRC5" s="5"/>
      <c r="IRD5" s="5"/>
      <c r="IRE5" s="5"/>
      <c r="IRF5" s="5"/>
      <c r="IRG5" s="5"/>
      <c r="IRH5" s="5"/>
      <c r="IRI5" s="5"/>
      <c r="IRJ5" s="5"/>
      <c r="IRK5" s="5"/>
      <c r="IRL5" s="5"/>
      <c r="IRM5" s="5"/>
      <c r="IRN5" s="5"/>
      <c r="IRO5" s="5"/>
      <c r="IRP5" s="5"/>
      <c r="IRQ5" s="5"/>
      <c r="IRR5" s="5"/>
      <c r="IRS5" s="5"/>
      <c r="IRT5" s="5"/>
      <c r="IRU5" s="5"/>
      <c r="IRV5" s="5"/>
      <c r="IRW5" s="5"/>
      <c r="IRX5" s="5"/>
      <c r="IRY5" s="5"/>
      <c r="IRZ5" s="5"/>
      <c r="ISA5" s="5"/>
      <c r="ISB5" s="5"/>
      <c r="ISC5" s="5"/>
      <c r="ISD5" s="5"/>
      <c r="ISE5" s="5"/>
      <c r="ISF5" s="5"/>
      <c r="ISG5" s="5"/>
      <c r="ISH5" s="5"/>
      <c r="ISI5" s="5"/>
      <c r="ISJ5" s="5"/>
      <c r="ISK5" s="5"/>
      <c r="ISL5" s="5"/>
      <c r="ISM5" s="5"/>
      <c r="ISN5" s="5"/>
      <c r="ISO5" s="5"/>
      <c r="ISP5" s="5"/>
      <c r="ISQ5" s="5"/>
      <c r="ISR5" s="5"/>
      <c r="ISS5" s="5"/>
      <c r="IST5" s="5"/>
      <c r="ISU5" s="5"/>
      <c r="ISV5" s="5"/>
      <c r="ISW5" s="5"/>
      <c r="ISX5" s="5"/>
      <c r="ISY5" s="5"/>
      <c r="ISZ5" s="5"/>
      <c r="ITA5" s="5"/>
      <c r="ITB5" s="5"/>
      <c r="ITC5" s="5"/>
      <c r="ITD5" s="5"/>
      <c r="ITE5" s="5"/>
      <c r="ITF5" s="5"/>
      <c r="ITG5" s="5"/>
      <c r="ITH5" s="5"/>
      <c r="ITI5" s="5"/>
      <c r="ITJ5" s="5"/>
      <c r="ITK5" s="5"/>
      <c r="ITL5" s="5"/>
      <c r="ITM5" s="5"/>
      <c r="ITN5" s="5"/>
      <c r="ITO5" s="5"/>
      <c r="ITP5" s="5"/>
      <c r="ITQ5" s="5"/>
      <c r="ITR5" s="5"/>
      <c r="ITS5" s="5"/>
      <c r="ITT5" s="5"/>
      <c r="ITU5" s="5"/>
      <c r="ITV5" s="5"/>
      <c r="ITW5" s="5"/>
      <c r="ITX5" s="5"/>
      <c r="ITY5" s="5"/>
      <c r="ITZ5" s="5"/>
      <c r="IUA5" s="5"/>
      <c r="IUB5" s="5"/>
      <c r="IUC5" s="5"/>
      <c r="IUD5" s="5"/>
      <c r="IUE5" s="5"/>
      <c r="IUF5" s="5"/>
      <c r="IUG5" s="5"/>
      <c r="IUH5" s="5"/>
      <c r="IUI5" s="5"/>
      <c r="IUJ5" s="5"/>
      <c r="IUK5" s="5"/>
      <c r="IUL5" s="5"/>
      <c r="IUM5" s="5"/>
      <c r="IUN5" s="5"/>
      <c r="IUO5" s="5"/>
      <c r="IUP5" s="5"/>
      <c r="IUQ5" s="5"/>
      <c r="IUR5" s="5"/>
      <c r="IUS5" s="5"/>
      <c r="IUT5" s="5"/>
      <c r="IUU5" s="5"/>
      <c r="IUV5" s="5"/>
      <c r="IUW5" s="5"/>
      <c r="IUX5" s="5"/>
      <c r="IUY5" s="5"/>
      <c r="IUZ5" s="5"/>
      <c r="IVA5" s="5"/>
      <c r="IVB5" s="5"/>
      <c r="IVC5" s="5"/>
      <c r="IVD5" s="5"/>
      <c r="IVE5" s="5"/>
      <c r="IVF5" s="5"/>
      <c r="IVG5" s="5"/>
      <c r="IVH5" s="5"/>
      <c r="IVI5" s="5"/>
      <c r="IVJ5" s="5"/>
      <c r="IVK5" s="5"/>
      <c r="IVL5" s="5"/>
      <c r="IVM5" s="5"/>
      <c r="IVN5" s="5"/>
      <c r="IVO5" s="5"/>
      <c r="IVP5" s="5"/>
      <c r="IVQ5" s="5"/>
      <c r="IVR5" s="5"/>
      <c r="IVS5" s="5"/>
      <c r="IVT5" s="5"/>
      <c r="IVU5" s="5"/>
      <c r="IVV5" s="5"/>
      <c r="IVW5" s="5"/>
      <c r="IVX5" s="5"/>
      <c r="IVY5" s="5"/>
      <c r="IVZ5" s="5"/>
      <c r="IWA5" s="5"/>
      <c r="IWB5" s="5"/>
      <c r="IWC5" s="5"/>
      <c r="IWD5" s="5"/>
      <c r="IWE5" s="5"/>
      <c r="IWF5" s="5"/>
      <c r="IWG5" s="5"/>
      <c r="IWH5" s="5"/>
      <c r="IWI5" s="5"/>
      <c r="IWJ5" s="5"/>
      <c r="IWK5" s="5"/>
      <c r="IWL5" s="5"/>
      <c r="IWM5" s="5"/>
      <c r="IWN5" s="5"/>
      <c r="IWO5" s="5"/>
      <c r="IWP5" s="5"/>
      <c r="IWQ5" s="5"/>
      <c r="IWR5" s="5"/>
      <c r="IWS5" s="5"/>
      <c r="IWT5" s="5"/>
      <c r="IWU5" s="5"/>
      <c r="IWV5" s="5"/>
      <c r="IWW5" s="5"/>
      <c r="IWX5" s="5"/>
      <c r="IWY5" s="5"/>
      <c r="IWZ5" s="5"/>
      <c r="IXA5" s="5"/>
      <c r="IXB5" s="5"/>
      <c r="IXC5" s="5"/>
      <c r="IXD5" s="5"/>
      <c r="IXE5" s="5"/>
      <c r="IXF5" s="5"/>
      <c r="IXG5" s="5"/>
      <c r="IXH5" s="5"/>
      <c r="IXI5" s="5"/>
      <c r="IXJ5" s="5"/>
      <c r="IXK5" s="5"/>
      <c r="IXL5" s="5"/>
      <c r="IXM5" s="5"/>
      <c r="IXN5" s="5"/>
      <c r="IXO5" s="5"/>
      <c r="IXP5" s="5"/>
      <c r="IXQ5" s="5"/>
      <c r="IXR5" s="5"/>
      <c r="IXS5" s="5"/>
      <c r="IXT5" s="5"/>
      <c r="IXU5" s="5"/>
      <c r="IXV5" s="5"/>
      <c r="IXW5" s="5"/>
      <c r="IXX5" s="5"/>
      <c r="IXY5" s="5"/>
      <c r="IXZ5" s="5"/>
      <c r="IYA5" s="5"/>
      <c r="IYB5" s="5"/>
      <c r="IYC5" s="5"/>
      <c r="IYD5" s="5"/>
      <c r="IYE5" s="5"/>
      <c r="IYF5" s="5"/>
      <c r="IYG5" s="5"/>
      <c r="IYH5" s="5"/>
      <c r="IYI5" s="5"/>
      <c r="IYJ5" s="5"/>
      <c r="IYK5" s="5"/>
      <c r="IYL5" s="5"/>
      <c r="IYM5" s="5"/>
      <c r="IYN5" s="5"/>
      <c r="IYO5" s="5"/>
      <c r="IYP5" s="5"/>
      <c r="IYQ5" s="5"/>
      <c r="IYR5" s="5"/>
      <c r="IYS5" s="5"/>
      <c r="IYT5" s="5"/>
      <c r="IYU5" s="5"/>
      <c r="IYV5" s="5"/>
      <c r="IYW5" s="5"/>
      <c r="IYX5" s="5"/>
      <c r="IYY5" s="5"/>
      <c r="IYZ5" s="5"/>
      <c r="IZA5" s="5"/>
      <c r="IZB5" s="5"/>
      <c r="IZC5" s="5"/>
      <c r="IZD5" s="5"/>
      <c r="IZE5" s="5"/>
      <c r="IZF5" s="5"/>
      <c r="IZG5" s="5"/>
      <c r="IZH5" s="5"/>
      <c r="IZI5" s="5"/>
      <c r="IZJ5" s="5"/>
      <c r="IZK5" s="5"/>
      <c r="IZL5" s="5"/>
      <c r="IZM5" s="5"/>
      <c r="IZN5" s="5"/>
      <c r="IZO5" s="5"/>
      <c r="IZP5" s="5"/>
      <c r="IZQ5" s="5"/>
      <c r="IZR5" s="5"/>
      <c r="IZS5" s="5"/>
      <c r="IZT5" s="5"/>
      <c r="IZU5" s="5"/>
      <c r="IZV5" s="5"/>
      <c r="IZW5" s="5"/>
      <c r="IZX5" s="5"/>
      <c r="IZY5" s="5"/>
      <c r="IZZ5" s="5"/>
      <c r="JAA5" s="5"/>
      <c r="JAB5" s="5"/>
      <c r="JAC5" s="5"/>
      <c r="JAD5" s="5"/>
      <c r="JAE5" s="5"/>
      <c r="JAF5" s="5"/>
      <c r="JAG5" s="5"/>
      <c r="JAH5" s="5"/>
      <c r="JAI5" s="5"/>
      <c r="JAJ5" s="5"/>
      <c r="JAK5" s="5"/>
      <c r="JAL5" s="5"/>
      <c r="JAM5" s="5"/>
      <c r="JAN5" s="5"/>
      <c r="JAO5" s="5"/>
      <c r="JAP5" s="5"/>
      <c r="JAQ5" s="5"/>
      <c r="JAR5" s="5"/>
      <c r="JAS5" s="5"/>
      <c r="JAT5" s="5"/>
      <c r="JAU5" s="5"/>
      <c r="JAV5" s="5"/>
      <c r="JAW5" s="5"/>
      <c r="JAX5" s="5"/>
      <c r="JAY5" s="5"/>
      <c r="JAZ5" s="5"/>
      <c r="JBA5" s="5"/>
      <c r="JBB5" s="5"/>
      <c r="JBC5" s="5"/>
      <c r="JBD5" s="5"/>
      <c r="JBE5" s="5"/>
      <c r="JBF5" s="5"/>
      <c r="JBG5" s="5"/>
      <c r="JBH5" s="5"/>
      <c r="JBI5" s="5"/>
      <c r="JBJ5" s="5"/>
      <c r="JBK5" s="5"/>
      <c r="JBL5" s="5"/>
      <c r="JBM5" s="5"/>
      <c r="JBN5" s="5"/>
      <c r="JBO5" s="5"/>
      <c r="JBP5" s="5"/>
      <c r="JBQ5" s="5"/>
      <c r="JBR5" s="5"/>
      <c r="JBS5" s="5"/>
      <c r="JBT5" s="5"/>
      <c r="JBU5" s="5"/>
      <c r="JBV5" s="5"/>
      <c r="JBW5" s="5"/>
      <c r="JBX5" s="5"/>
      <c r="JBY5" s="5"/>
      <c r="JBZ5" s="5"/>
      <c r="JCA5" s="5"/>
      <c r="JCB5" s="5"/>
      <c r="JCC5" s="5"/>
      <c r="JCD5" s="5"/>
      <c r="JCE5" s="5"/>
      <c r="JCF5" s="5"/>
      <c r="JCG5" s="5"/>
      <c r="JCH5" s="5"/>
      <c r="JCI5" s="5"/>
      <c r="JCJ5" s="5"/>
      <c r="JCK5" s="5"/>
      <c r="JCL5" s="5"/>
      <c r="JCM5" s="5"/>
      <c r="JCN5" s="5"/>
      <c r="JCO5" s="5"/>
      <c r="JCP5" s="5"/>
      <c r="JCQ5" s="5"/>
      <c r="JCR5" s="5"/>
      <c r="JCS5" s="5"/>
      <c r="JCT5" s="5"/>
      <c r="JCU5" s="5"/>
      <c r="JCV5" s="5"/>
      <c r="JCW5" s="5"/>
      <c r="JCX5" s="5"/>
      <c r="JCY5" s="5"/>
      <c r="JCZ5" s="5"/>
      <c r="JDA5" s="5"/>
      <c r="JDB5" s="5"/>
      <c r="JDC5" s="5"/>
      <c r="JDD5" s="5"/>
      <c r="JDE5" s="5"/>
      <c r="JDF5" s="5"/>
      <c r="JDG5" s="5"/>
      <c r="JDH5" s="5"/>
      <c r="JDI5" s="5"/>
      <c r="JDJ5" s="5"/>
      <c r="JDK5" s="5"/>
      <c r="JDL5" s="5"/>
      <c r="JDM5" s="5"/>
      <c r="JDN5" s="5"/>
      <c r="JDO5" s="5"/>
      <c r="JDP5" s="5"/>
      <c r="JDQ5" s="5"/>
      <c r="JDR5" s="5"/>
      <c r="JDS5" s="5"/>
      <c r="JDT5" s="5"/>
      <c r="JDU5" s="5"/>
      <c r="JDV5" s="5"/>
      <c r="JDW5" s="5"/>
      <c r="JDX5" s="5"/>
      <c r="JDY5" s="5"/>
      <c r="JDZ5" s="5"/>
      <c r="JEA5" s="5"/>
      <c r="JEB5" s="5"/>
      <c r="JEC5" s="5"/>
      <c r="JED5" s="5"/>
      <c r="JEE5" s="5"/>
      <c r="JEF5" s="5"/>
      <c r="JEG5" s="5"/>
      <c r="JEH5" s="5"/>
      <c r="JEI5" s="5"/>
      <c r="JEJ5" s="5"/>
      <c r="JEK5" s="5"/>
      <c r="JEL5" s="5"/>
      <c r="JEM5" s="5"/>
      <c r="JEN5" s="5"/>
      <c r="JEO5" s="5"/>
      <c r="JEP5" s="5"/>
      <c r="JEQ5" s="5"/>
      <c r="JER5" s="5"/>
      <c r="JES5" s="5"/>
      <c r="JET5" s="5"/>
      <c r="JEU5" s="5"/>
      <c r="JEV5" s="5"/>
      <c r="JEW5" s="5"/>
      <c r="JEX5" s="5"/>
      <c r="JEY5" s="5"/>
      <c r="JEZ5" s="5"/>
      <c r="JFA5" s="5"/>
      <c r="JFB5" s="5"/>
      <c r="JFC5" s="5"/>
      <c r="JFD5" s="5"/>
      <c r="JFE5" s="5"/>
      <c r="JFF5" s="5"/>
      <c r="JFG5" s="5"/>
      <c r="JFH5" s="5"/>
      <c r="JFI5" s="5"/>
      <c r="JFJ5" s="5"/>
      <c r="JFK5" s="5"/>
      <c r="JFL5" s="5"/>
      <c r="JFM5" s="5"/>
      <c r="JFN5" s="5"/>
      <c r="JFO5" s="5"/>
      <c r="JFP5" s="5"/>
      <c r="JFQ5" s="5"/>
      <c r="JFR5" s="5"/>
      <c r="JFS5" s="5"/>
      <c r="JFT5" s="5"/>
      <c r="JFU5" s="5"/>
      <c r="JFV5" s="5"/>
      <c r="JFW5" s="5"/>
      <c r="JFX5" s="5"/>
      <c r="JFY5" s="5"/>
      <c r="JFZ5" s="5"/>
      <c r="JGA5" s="5"/>
      <c r="JGB5" s="5"/>
      <c r="JGC5" s="5"/>
      <c r="JGD5" s="5"/>
      <c r="JGE5" s="5"/>
      <c r="JGF5" s="5"/>
      <c r="JGG5" s="5"/>
      <c r="JGH5" s="5"/>
      <c r="JGI5" s="5"/>
      <c r="JGJ5" s="5"/>
      <c r="JGK5" s="5"/>
      <c r="JGL5" s="5"/>
      <c r="JGM5" s="5"/>
      <c r="JGN5" s="5"/>
      <c r="JGO5" s="5"/>
      <c r="JGP5" s="5"/>
      <c r="JGQ5" s="5"/>
      <c r="JGR5" s="5"/>
      <c r="JGS5" s="5"/>
      <c r="JGT5" s="5"/>
      <c r="JGU5" s="5"/>
      <c r="JGV5" s="5"/>
      <c r="JGW5" s="5"/>
      <c r="JGX5" s="5"/>
      <c r="JGY5" s="5"/>
      <c r="JGZ5" s="5"/>
      <c r="JHA5" s="5"/>
      <c r="JHB5" s="5"/>
      <c r="JHC5" s="5"/>
      <c r="JHD5" s="5"/>
      <c r="JHE5" s="5"/>
      <c r="JHF5" s="5"/>
      <c r="JHG5" s="5"/>
      <c r="JHH5" s="5"/>
      <c r="JHI5" s="5"/>
      <c r="JHJ5" s="5"/>
      <c r="JHK5" s="5"/>
      <c r="JHL5" s="5"/>
      <c r="JHM5" s="5"/>
      <c r="JHN5" s="5"/>
      <c r="JHO5" s="5"/>
      <c r="JHP5" s="5"/>
      <c r="JHQ5" s="5"/>
      <c r="JHR5" s="5"/>
      <c r="JHS5" s="5"/>
      <c r="JHT5" s="5"/>
      <c r="JHU5" s="5"/>
      <c r="JHV5" s="5"/>
      <c r="JHW5" s="5"/>
      <c r="JHX5" s="5"/>
      <c r="JHY5" s="5"/>
      <c r="JHZ5" s="5"/>
      <c r="JIA5" s="5"/>
      <c r="JIB5" s="5"/>
      <c r="JIC5" s="5"/>
      <c r="JID5" s="5"/>
      <c r="JIE5" s="5"/>
      <c r="JIF5" s="5"/>
      <c r="JIG5" s="5"/>
      <c r="JIH5" s="5"/>
      <c r="JII5" s="5"/>
      <c r="JIJ5" s="5"/>
      <c r="JIK5" s="5"/>
      <c r="JIL5" s="5"/>
      <c r="JIM5" s="5"/>
      <c r="JIN5" s="5"/>
      <c r="JIO5" s="5"/>
      <c r="JIP5" s="5"/>
      <c r="JIQ5" s="5"/>
      <c r="JIR5" s="5"/>
      <c r="JIS5" s="5"/>
      <c r="JIT5" s="5"/>
      <c r="JIU5" s="5"/>
      <c r="JIV5" s="5"/>
      <c r="JIW5" s="5"/>
      <c r="JIX5" s="5"/>
      <c r="JIY5" s="5"/>
      <c r="JIZ5" s="5"/>
      <c r="JJA5" s="5"/>
      <c r="JJB5" s="5"/>
      <c r="JJC5" s="5"/>
      <c r="JJD5" s="5"/>
      <c r="JJE5" s="5"/>
      <c r="JJF5" s="5"/>
      <c r="JJG5" s="5"/>
      <c r="JJH5" s="5"/>
      <c r="JJI5" s="5"/>
      <c r="JJJ5" s="5"/>
      <c r="JJK5" s="5"/>
      <c r="JJL5" s="5"/>
      <c r="JJM5" s="5"/>
      <c r="JJN5" s="5"/>
      <c r="JJO5" s="5"/>
      <c r="JJP5" s="5"/>
      <c r="JJQ5" s="5"/>
      <c r="JJR5" s="5"/>
      <c r="JJS5" s="5"/>
      <c r="JJT5" s="5"/>
      <c r="JJU5" s="5"/>
      <c r="JJV5" s="5"/>
      <c r="JJW5" s="5"/>
      <c r="JJX5" s="5"/>
      <c r="JJY5" s="5"/>
      <c r="JJZ5" s="5"/>
      <c r="JKA5" s="5"/>
      <c r="JKB5" s="5"/>
      <c r="JKC5" s="5"/>
      <c r="JKD5" s="5"/>
      <c r="JKE5" s="5"/>
      <c r="JKF5" s="5"/>
      <c r="JKG5" s="5"/>
      <c r="JKH5" s="5"/>
      <c r="JKI5" s="5"/>
      <c r="JKJ5" s="5"/>
      <c r="JKK5" s="5"/>
      <c r="JKL5" s="5"/>
      <c r="JKM5" s="5"/>
      <c r="JKN5" s="5"/>
      <c r="JKO5" s="5"/>
      <c r="JKP5" s="5"/>
      <c r="JKQ5" s="5"/>
      <c r="JKR5" s="5"/>
      <c r="JKS5" s="5"/>
      <c r="JKT5" s="5"/>
      <c r="JKU5" s="5"/>
      <c r="JKV5" s="5"/>
      <c r="JKW5" s="5"/>
      <c r="JKX5" s="5"/>
      <c r="JKY5" s="5"/>
      <c r="JKZ5" s="5"/>
      <c r="JLA5" s="5"/>
      <c r="JLB5" s="5"/>
      <c r="JLC5" s="5"/>
      <c r="JLD5" s="5"/>
      <c r="JLE5" s="5"/>
      <c r="JLF5" s="5"/>
      <c r="JLG5" s="5"/>
      <c r="JLH5" s="5"/>
      <c r="JLI5" s="5"/>
      <c r="JLJ5" s="5"/>
      <c r="JLK5" s="5"/>
      <c r="JLL5" s="5"/>
      <c r="JLM5" s="5"/>
      <c r="JLN5" s="5"/>
      <c r="JLO5" s="5"/>
      <c r="JLP5" s="5"/>
      <c r="JLQ5" s="5"/>
      <c r="JLR5" s="5"/>
      <c r="JLS5" s="5"/>
      <c r="JLT5" s="5"/>
      <c r="JLU5" s="5"/>
      <c r="JLV5" s="5"/>
      <c r="JLW5" s="5"/>
      <c r="JLX5" s="5"/>
      <c r="JLY5" s="5"/>
      <c r="JLZ5" s="5"/>
      <c r="JMA5" s="5"/>
      <c r="JMB5" s="5"/>
      <c r="JMC5" s="5"/>
      <c r="JMD5" s="5"/>
      <c r="JME5" s="5"/>
      <c r="JMF5" s="5"/>
      <c r="JMG5" s="5"/>
      <c r="JMH5" s="5"/>
      <c r="JMI5" s="5"/>
      <c r="JMJ5" s="5"/>
      <c r="JMK5" s="5"/>
      <c r="JML5" s="5"/>
      <c r="JMM5" s="5"/>
      <c r="JMN5" s="5"/>
      <c r="JMO5" s="5"/>
      <c r="JMP5" s="5"/>
      <c r="JMQ5" s="5"/>
      <c r="JMR5" s="5"/>
      <c r="JMS5" s="5"/>
      <c r="JMT5" s="5"/>
      <c r="JMU5" s="5"/>
      <c r="JMV5" s="5"/>
      <c r="JMW5" s="5"/>
      <c r="JMX5" s="5"/>
      <c r="JMY5" s="5"/>
      <c r="JMZ5" s="5"/>
      <c r="JNA5" s="5"/>
      <c r="JNB5" s="5"/>
      <c r="JNC5" s="5"/>
      <c r="JND5" s="5"/>
      <c r="JNE5" s="5"/>
      <c r="JNF5" s="5"/>
      <c r="JNG5" s="5"/>
      <c r="JNH5" s="5"/>
      <c r="JNI5" s="5"/>
      <c r="JNJ5" s="5"/>
      <c r="JNK5" s="5"/>
      <c r="JNL5" s="5"/>
      <c r="JNM5" s="5"/>
      <c r="JNN5" s="5"/>
      <c r="JNO5" s="5"/>
      <c r="JNP5" s="5"/>
      <c r="JNQ5" s="5"/>
      <c r="JNR5" s="5"/>
      <c r="JNS5" s="5"/>
      <c r="JNT5" s="5"/>
      <c r="JNU5" s="5"/>
      <c r="JNV5" s="5"/>
      <c r="JNW5" s="5"/>
      <c r="JNX5" s="5"/>
      <c r="JNY5" s="5"/>
      <c r="JNZ5" s="5"/>
      <c r="JOA5" s="5"/>
      <c r="JOB5" s="5"/>
      <c r="JOC5" s="5"/>
      <c r="JOD5" s="5"/>
      <c r="JOE5" s="5"/>
      <c r="JOF5" s="5"/>
      <c r="JOG5" s="5"/>
      <c r="JOH5" s="5"/>
      <c r="JOI5" s="5"/>
      <c r="JOJ5" s="5"/>
      <c r="JOK5" s="5"/>
      <c r="JOL5" s="5"/>
      <c r="JOM5" s="5"/>
      <c r="JON5" s="5"/>
      <c r="JOO5" s="5"/>
      <c r="JOP5" s="5"/>
      <c r="JOQ5" s="5"/>
      <c r="JOR5" s="5"/>
      <c r="JOS5" s="5"/>
      <c r="JOT5" s="5"/>
      <c r="JOU5" s="5"/>
      <c r="JOV5" s="5"/>
      <c r="JOW5" s="5"/>
      <c r="JOX5" s="5"/>
      <c r="JOY5" s="5"/>
      <c r="JOZ5" s="5"/>
      <c r="JPA5" s="5"/>
      <c r="JPB5" s="5"/>
      <c r="JPC5" s="5"/>
      <c r="JPD5" s="5"/>
      <c r="JPE5" s="5"/>
      <c r="JPF5" s="5"/>
      <c r="JPG5" s="5"/>
      <c r="JPH5" s="5"/>
      <c r="JPI5" s="5"/>
      <c r="JPJ5" s="5"/>
      <c r="JPK5" s="5"/>
      <c r="JPL5" s="5"/>
      <c r="JPM5" s="5"/>
      <c r="JPN5" s="5"/>
      <c r="JPO5" s="5"/>
      <c r="JPP5" s="5"/>
      <c r="JPQ5" s="5"/>
      <c r="JPR5" s="5"/>
      <c r="JPS5" s="5"/>
      <c r="JPT5" s="5"/>
      <c r="JPU5" s="5"/>
      <c r="JPV5" s="5"/>
      <c r="JPW5" s="5"/>
      <c r="JPX5" s="5"/>
      <c r="JPY5" s="5"/>
      <c r="JPZ5" s="5"/>
      <c r="JQA5" s="5"/>
      <c r="JQB5" s="5"/>
      <c r="JQC5" s="5"/>
      <c r="JQD5" s="5"/>
      <c r="JQE5" s="5"/>
      <c r="JQF5" s="5"/>
      <c r="JQG5" s="5"/>
      <c r="JQH5" s="5"/>
      <c r="JQI5" s="5"/>
      <c r="JQJ5" s="5"/>
      <c r="JQK5" s="5"/>
      <c r="JQL5" s="5"/>
      <c r="JQM5" s="5"/>
      <c r="JQN5" s="5"/>
      <c r="JQO5" s="5"/>
      <c r="JQP5" s="5"/>
      <c r="JQQ5" s="5"/>
      <c r="JQR5" s="5"/>
      <c r="JQS5" s="5"/>
      <c r="JQT5" s="5"/>
      <c r="JQU5" s="5"/>
      <c r="JQV5" s="5"/>
      <c r="JQW5" s="5"/>
      <c r="JQX5" s="5"/>
      <c r="JQY5" s="5"/>
      <c r="JQZ5" s="5"/>
      <c r="JRA5" s="5"/>
      <c r="JRB5" s="5"/>
      <c r="JRC5" s="5"/>
      <c r="JRD5" s="5"/>
      <c r="JRE5" s="5"/>
      <c r="JRF5" s="5"/>
      <c r="JRG5" s="5"/>
      <c r="JRH5" s="5"/>
      <c r="JRI5" s="5"/>
      <c r="JRJ5" s="5"/>
      <c r="JRK5" s="5"/>
      <c r="JRL5" s="5"/>
      <c r="JRM5" s="5"/>
      <c r="JRN5" s="5"/>
      <c r="JRO5" s="5"/>
      <c r="JRP5" s="5"/>
      <c r="JRQ5" s="5"/>
      <c r="JRR5" s="5"/>
      <c r="JRS5" s="5"/>
      <c r="JRT5" s="5"/>
      <c r="JRU5" s="5"/>
      <c r="JRV5" s="5"/>
      <c r="JRW5" s="5"/>
      <c r="JRX5" s="5"/>
      <c r="JRY5" s="5"/>
      <c r="JRZ5" s="5"/>
      <c r="JSA5" s="5"/>
      <c r="JSB5" s="5"/>
      <c r="JSC5" s="5"/>
      <c r="JSD5" s="5"/>
      <c r="JSE5" s="5"/>
      <c r="JSF5" s="5"/>
      <c r="JSG5" s="5"/>
      <c r="JSH5" s="5"/>
      <c r="JSI5" s="5"/>
      <c r="JSJ5" s="5"/>
      <c r="JSK5" s="5"/>
      <c r="JSL5" s="5"/>
      <c r="JSM5" s="5"/>
      <c r="JSN5" s="5"/>
      <c r="JSO5" s="5"/>
      <c r="JSP5" s="5"/>
      <c r="JSQ5" s="5"/>
      <c r="JSR5" s="5"/>
      <c r="JSS5" s="5"/>
      <c r="JST5" s="5"/>
      <c r="JSU5" s="5"/>
      <c r="JSV5" s="5"/>
      <c r="JSW5" s="5"/>
      <c r="JSX5" s="5"/>
      <c r="JSY5" s="5"/>
      <c r="JSZ5" s="5"/>
      <c r="JTA5" s="5"/>
      <c r="JTB5" s="5"/>
      <c r="JTC5" s="5"/>
      <c r="JTD5" s="5"/>
      <c r="JTE5" s="5"/>
      <c r="JTF5" s="5"/>
      <c r="JTG5" s="5"/>
      <c r="JTH5" s="5"/>
      <c r="JTI5" s="5"/>
      <c r="JTJ5" s="5"/>
      <c r="JTK5" s="5"/>
      <c r="JTL5" s="5"/>
      <c r="JTM5" s="5"/>
      <c r="JTN5" s="5"/>
      <c r="JTO5" s="5"/>
      <c r="JTP5" s="5"/>
      <c r="JTQ5" s="5"/>
      <c r="JTR5" s="5"/>
      <c r="JTS5" s="5"/>
      <c r="JTT5" s="5"/>
      <c r="JTU5" s="5"/>
      <c r="JTV5" s="5"/>
      <c r="JTW5" s="5"/>
      <c r="JTX5" s="5"/>
      <c r="JTY5" s="5"/>
      <c r="JTZ5" s="5"/>
      <c r="JUA5" s="5"/>
      <c r="JUB5" s="5"/>
      <c r="JUC5" s="5"/>
      <c r="JUD5" s="5"/>
      <c r="JUE5" s="5"/>
      <c r="JUF5" s="5"/>
      <c r="JUG5" s="5"/>
      <c r="JUH5" s="5"/>
      <c r="JUI5" s="5"/>
      <c r="JUJ5" s="5"/>
      <c r="JUK5" s="5"/>
      <c r="JUL5" s="5"/>
      <c r="JUM5" s="5"/>
      <c r="JUN5" s="5"/>
      <c r="JUO5" s="5"/>
      <c r="JUP5" s="5"/>
      <c r="JUQ5" s="5"/>
      <c r="JUR5" s="5"/>
      <c r="JUS5" s="5"/>
      <c r="JUT5" s="5"/>
      <c r="JUU5" s="5"/>
      <c r="JUV5" s="5"/>
      <c r="JUW5" s="5"/>
      <c r="JUX5" s="5"/>
      <c r="JUY5" s="5"/>
      <c r="JUZ5" s="5"/>
      <c r="JVA5" s="5"/>
      <c r="JVB5" s="5"/>
      <c r="JVC5" s="5"/>
      <c r="JVD5" s="5"/>
      <c r="JVE5" s="5"/>
      <c r="JVF5" s="5"/>
      <c r="JVG5" s="5"/>
      <c r="JVH5" s="5"/>
      <c r="JVI5" s="5"/>
      <c r="JVJ5" s="5"/>
      <c r="JVK5" s="5"/>
      <c r="JVL5" s="5"/>
      <c r="JVM5" s="5"/>
      <c r="JVN5" s="5"/>
      <c r="JVO5" s="5"/>
      <c r="JVP5" s="5"/>
      <c r="JVQ5" s="5"/>
      <c r="JVR5" s="5"/>
      <c r="JVS5" s="5"/>
      <c r="JVT5" s="5"/>
      <c r="JVU5" s="5"/>
      <c r="JVV5" s="5"/>
      <c r="JVW5" s="5"/>
      <c r="JVX5" s="5"/>
      <c r="JVY5" s="5"/>
      <c r="JVZ5" s="5"/>
      <c r="JWA5" s="5"/>
      <c r="JWB5" s="5"/>
      <c r="JWC5" s="5"/>
      <c r="JWD5" s="5"/>
      <c r="JWE5" s="5"/>
      <c r="JWF5" s="5"/>
      <c r="JWG5" s="5"/>
      <c r="JWH5" s="5"/>
      <c r="JWI5" s="5"/>
      <c r="JWJ5" s="5"/>
      <c r="JWK5" s="5"/>
      <c r="JWL5" s="5"/>
      <c r="JWM5" s="5"/>
      <c r="JWN5" s="5"/>
      <c r="JWO5" s="5"/>
      <c r="JWP5" s="5"/>
      <c r="JWQ5" s="5"/>
      <c r="JWR5" s="5"/>
      <c r="JWS5" s="5"/>
      <c r="JWT5" s="5"/>
      <c r="JWU5" s="5"/>
      <c r="JWV5" s="5"/>
      <c r="JWW5" s="5"/>
      <c r="JWX5" s="5"/>
      <c r="JWY5" s="5"/>
      <c r="JWZ5" s="5"/>
      <c r="JXA5" s="5"/>
      <c r="JXB5" s="5"/>
      <c r="JXC5" s="5"/>
      <c r="JXD5" s="5"/>
      <c r="JXE5" s="5"/>
      <c r="JXF5" s="5"/>
      <c r="JXG5" s="5"/>
      <c r="JXH5" s="5"/>
      <c r="JXI5" s="5"/>
      <c r="JXJ5" s="5"/>
      <c r="JXK5" s="5"/>
      <c r="JXL5" s="5"/>
      <c r="JXM5" s="5"/>
      <c r="JXN5" s="5"/>
      <c r="JXO5" s="5"/>
      <c r="JXP5" s="5"/>
      <c r="JXQ5" s="5"/>
      <c r="JXR5" s="5"/>
      <c r="JXS5" s="5"/>
      <c r="JXT5" s="5"/>
      <c r="JXU5" s="5"/>
      <c r="JXV5" s="5"/>
      <c r="JXW5" s="5"/>
      <c r="JXX5" s="5"/>
      <c r="JXY5" s="5"/>
      <c r="JXZ5" s="5"/>
      <c r="JYA5" s="5"/>
      <c r="JYB5" s="5"/>
      <c r="JYC5" s="5"/>
      <c r="JYD5" s="5"/>
      <c r="JYE5" s="5"/>
      <c r="JYF5" s="5"/>
      <c r="JYG5" s="5"/>
      <c r="JYH5" s="5"/>
      <c r="JYI5" s="5"/>
      <c r="JYJ5" s="5"/>
      <c r="JYK5" s="5"/>
      <c r="JYL5" s="5"/>
      <c r="JYM5" s="5"/>
      <c r="JYN5" s="5"/>
      <c r="JYO5" s="5"/>
      <c r="JYP5" s="5"/>
      <c r="JYQ5" s="5"/>
      <c r="JYR5" s="5"/>
      <c r="JYS5" s="5"/>
      <c r="JYT5" s="5"/>
      <c r="JYU5" s="5"/>
      <c r="JYV5" s="5"/>
      <c r="JYW5" s="5"/>
      <c r="JYX5" s="5"/>
      <c r="JYY5" s="5"/>
      <c r="JYZ5" s="5"/>
      <c r="JZA5" s="5"/>
      <c r="JZB5" s="5"/>
      <c r="JZC5" s="5"/>
      <c r="JZD5" s="5"/>
      <c r="JZE5" s="5"/>
      <c r="JZF5" s="5"/>
      <c r="JZG5" s="5"/>
      <c r="JZH5" s="5"/>
      <c r="JZI5" s="5"/>
      <c r="JZJ5" s="5"/>
      <c r="JZK5" s="5"/>
      <c r="JZL5" s="5"/>
      <c r="JZM5" s="5"/>
      <c r="JZN5" s="5"/>
      <c r="JZO5" s="5"/>
      <c r="JZP5" s="5"/>
      <c r="JZQ5" s="5"/>
      <c r="JZR5" s="5"/>
      <c r="JZS5" s="5"/>
      <c r="JZT5" s="5"/>
      <c r="JZU5" s="5"/>
      <c r="JZV5" s="5"/>
      <c r="JZW5" s="5"/>
      <c r="JZX5" s="5"/>
      <c r="JZY5" s="5"/>
      <c r="JZZ5" s="5"/>
      <c r="KAA5" s="5"/>
      <c r="KAB5" s="5"/>
      <c r="KAC5" s="5"/>
      <c r="KAD5" s="5"/>
      <c r="KAE5" s="5"/>
      <c r="KAF5" s="5"/>
      <c r="KAG5" s="5"/>
      <c r="KAH5" s="5"/>
      <c r="KAI5" s="5"/>
      <c r="KAJ5" s="5"/>
      <c r="KAK5" s="5"/>
      <c r="KAL5" s="5"/>
      <c r="KAM5" s="5"/>
      <c r="KAN5" s="5"/>
      <c r="KAO5" s="5"/>
      <c r="KAP5" s="5"/>
      <c r="KAQ5" s="5"/>
      <c r="KAR5" s="5"/>
      <c r="KAS5" s="5"/>
      <c r="KAT5" s="5"/>
      <c r="KAU5" s="5"/>
      <c r="KAV5" s="5"/>
      <c r="KAW5" s="5"/>
      <c r="KAX5" s="5"/>
      <c r="KAY5" s="5"/>
      <c r="KAZ5" s="5"/>
      <c r="KBA5" s="5"/>
      <c r="KBB5" s="5"/>
      <c r="KBC5" s="5"/>
      <c r="KBD5" s="5"/>
      <c r="KBE5" s="5"/>
      <c r="KBF5" s="5"/>
      <c r="KBG5" s="5"/>
      <c r="KBH5" s="5"/>
      <c r="KBI5" s="5"/>
      <c r="KBJ5" s="5"/>
      <c r="KBK5" s="5"/>
      <c r="KBL5" s="5"/>
      <c r="KBM5" s="5"/>
      <c r="KBN5" s="5"/>
      <c r="KBO5" s="5"/>
      <c r="KBP5" s="5"/>
      <c r="KBQ5" s="5"/>
      <c r="KBR5" s="5"/>
      <c r="KBS5" s="5"/>
      <c r="KBT5" s="5"/>
      <c r="KBU5" s="5"/>
      <c r="KBV5" s="5"/>
      <c r="KBW5" s="5"/>
      <c r="KBX5" s="5"/>
      <c r="KBY5" s="5"/>
      <c r="KBZ5" s="5"/>
      <c r="KCA5" s="5"/>
      <c r="KCB5" s="5"/>
      <c r="KCC5" s="5"/>
      <c r="KCD5" s="5"/>
      <c r="KCE5" s="5"/>
      <c r="KCF5" s="5"/>
      <c r="KCG5" s="5"/>
      <c r="KCH5" s="5"/>
      <c r="KCI5" s="5"/>
      <c r="KCJ5" s="5"/>
      <c r="KCK5" s="5"/>
      <c r="KCL5" s="5"/>
      <c r="KCM5" s="5"/>
      <c r="KCN5" s="5"/>
      <c r="KCO5" s="5"/>
      <c r="KCP5" s="5"/>
      <c r="KCQ5" s="5"/>
      <c r="KCR5" s="5"/>
      <c r="KCS5" s="5"/>
      <c r="KCT5" s="5"/>
      <c r="KCU5" s="5"/>
      <c r="KCV5" s="5"/>
      <c r="KCW5" s="5"/>
      <c r="KCX5" s="5"/>
      <c r="KCY5" s="5"/>
      <c r="KCZ5" s="5"/>
      <c r="KDA5" s="5"/>
      <c r="KDB5" s="5"/>
      <c r="KDC5" s="5"/>
      <c r="KDD5" s="5"/>
      <c r="KDE5" s="5"/>
      <c r="KDF5" s="5"/>
      <c r="KDG5" s="5"/>
      <c r="KDH5" s="5"/>
      <c r="KDI5" s="5"/>
      <c r="KDJ5" s="5"/>
      <c r="KDK5" s="5"/>
      <c r="KDL5" s="5"/>
      <c r="KDM5" s="5"/>
      <c r="KDN5" s="5"/>
      <c r="KDO5" s="5"/>
      <c r="KDP5" s="5"/>
      <c r="KDQ5" s="5"/>
      <c r="KDR5" s="5"/>
      <c r="KDS5" s="5"/>
      <c r="KDT5" s="5"/>
      <c r="KDU5" s="5"/>
      <c r="KDV5" s="5"/>
      <c r="KDW5" s="5"/>
      <c r="KDX5" s="5"/>
      <c r="KDY5" s="5"/>
      <c r="KDZ5" s="5"/>
      <c r="KEA5" s="5"/>
      <c r="KEB5" s="5"/>
      <c r="KEC5" s="5"/>
      <c r="KED5" s="5"/>
      <c r="KEE5" s="5"/>
      <c r="KEF5" s="5"/>
      <c r="KEG5" s="5"/>
      <c r="KEH5" s="5"/>
      <c r="KEI5" s="5"/>
      <c r="KEJ5" s="5"/>
      <c r="KEK5" s="5"/>
      <c r="KEL5" s="5"/>
      <c r="KEM5" s="5"/>
      <c r="KEN5" s="5"/>
      <c r="KEO5" s="5"/>
      <c r="KEP5" s="5"/>
      <c r="KEQ5" s="5"/>
      <c r="KER5" s="5"/>
      <c r="KES5" s="5"/>
      <c r="KET5" s="5"/>
      <c r="KEU5" s="5"/>
      <c r="KEV5" s="5"/>
      <c r="KEW5" s="5"/>
      <c r="KEX5" s="5"/>
      <c r="KEY5" s="5"/>
      <c r="KEZ5" s="5"/>
      <c r="KFA5" s="5"/>
      <c r="KFB5" s="5"/>
      <c r="KFC5" s="5"/>
      <c r="KFD5" s="5"/>
      <c r="KFE5" s="5"/>
      <c r="KFF5" s="5"/>
      <c r="KFG5" s="5"/>
      <c r="KFH5" s="5"/>
      <c r="KFI5" s="5"/>
      <c r="KFJ5" s="5"/>
      <c r="KFK5" s="5"/>
      <c r="KFL5" s="5"/>
      <c r="KFM5" s="5"/>
      <c r="KFN5" s="5"/>
      <c r="KFO5" s="5"/>
      <c r="KFP5" s="5"/>
      <c r="KFQ5" s="5"/>
      <c r="KFR5" s="5"/>
      <c r="KFS5" s="5"/>
      <c r="KFT5" s="5"/>
      <c r="KFU5" s="5"/>
      <c r="KFV5" s="5"/>
      <c r="KFW5" s="5"/>
      <c r="KFX5" s="5"/>
      <c r="KFY5" s="5"/>
      <c r="KFZ5" s="5"/>
      <c r="KGA5" s="5"/>
      <c r="KGB5" s="5"/>
      <c r="KGC5" s="5"/>
      <c r="KGD5" s="5"/>
      <c r="KGE5" s="5"/>
      <c r="KGF5" s="5"/>
      <c r="KGG5" s="5"/>
      <c r="KGH5" s="5"/>
      <c r="KGI5" s="5"/>
      <c r="KGJ5" s="5"/>
      <c r="KGK5" s="5"/>
      <c r="KGL5" s="5"/>
      <c r="KGM5" s="5"/>
      <c r="KGN5" s="5"/>
      <c r="KGO5" s="5"/>
      <c r="KGP5" s="5"/>
      <c r="KGQ5" s="5"/>
      <c r="KGR5" s="5"/>
      <c r="KGS5" s="5"/>
      <c r="KGT5" s="5"/>
      <c r="KGU5" s="5"/>
      <c r="KGV5" s="5"/>
      <c r="KGW5" s="5"/>
      <c r="KGX5" s="5"/>
      <c r="KGY5" s="5"/>
      <c r="KGZ5" s="5"/>
      <c r="KHA5" s="5"/>
      <c r="KHB5" s="5"/>
      <c r="KHC5" s="5"/>
      <c r="KHD5" s="5"/>
      <c r="KHE5" s="5"/>
      <c r="KHF5" s="5"/>
      <c r="KHG5" s="5"/>
      <c r="KHH5" s="5"/>
      <c r="KHI5" s="5"/>
      <c r="KHJ5" s="5"/>
      <c r="KHK5" s="5"/>
      <c r="KHL5" s="5"/>
      <c r="KHM5" s="5"/>
      <c r="KHN5" s="5"/>
      <c r="KHO5" s="5"/>
      <c r="KHP5" s="5"/>
      <c r="KHQ5" s="5"/>
      <c r="KHR5" s="5"/>
      <c r="KHS5" s="5"/>
      <c r="KHT5" s="5"/>
      <c r="KHU5" s="5"/>
      <c r="KHV5" s="5"/>
      <c r="KHW5" s="5"/>
      <c r="KHX5" s="5"/>
      <c r="KHY5" s="5"/>
      <c r="KHZ5" s="5"/>
      <c r="KIA5" s="5"/>
      <c r="KIB5" s="5"/>
      <c r="KIC5" s="5"/>
      <c r="KID5" s="5"/>
      <c r="KIE5" s="5"/>
      <c r="KIF5" s="5"/>
      <c r="KIG5" s="5"/>
      <c r="KIH5" s="5"/>
      <c r="KII5" s="5"/>
      <c r="KIJ5" s="5"/>
      <c r="KIK5" s="5"/>
      <c r="KIL5" s="5"/>
      <c r="KIM5" s="5"/>
      <c r="KIN5" s="5"/>
      <c r="KIO5" s="5"/>
      <c r="KIP5" s="5"/>
      <c r="KIQ5" s="5"/>
      <c r="KIR5" s="5"/>
      <c r="KIS5" s="5"/>
      <c r="KIT5" s="5"/>
      <c r="KIU5" s="5"/>
      <c r="KIV5" s="5"/>
      <c r="KIW5" s="5"/>
      <c r="KIX5" s="5"/>
      <c r="KIY5" s="5"/>
      <c r="KIZ5" s="5"/>
      <c r="KJA5" s="5"/>
      <c r="KJB5" s="5"/>
      <c r="KJC5" s="5"/>
      <c r="KJD5" s="5"/>
      <c r="KJE5" s="5"/>
      <c r="KJF5" s="5"/>
      <c r="KJG5" s="5"/>
      <c r="KJH5" s="5"/>
      <c r="KJI5" s="5"/>
      <c r="KJJ5" s="5"/>
      <c r="KJK5" s="5"/>
      <c r="KJL5" s="5"/>
      <c r="KJM5" s="5"/>
      <c r="KJN5" s="5"/>
      <c r="KJO5" s="5"/>
      <c r="KJP5" s="5"/>
      <c r="KJQ5" s="5"/>
      <c r="KJR5" s="5"/>
      <c r="KJS5" s="5"/>
      <c r="KJT5" s="5"/>
      <c r="KJU5" s="5"/>
      <c r="KJV5" s="5"/>
      <c r="KJW5" s="5"/>
      <c r="KJX5" s="5"/>
      <c r="KJY5" s="5"/>
      <c r="KJZ5" s="5"/>
      <c r="KKA5" s="5"/>
      <c r="KKB5" s="5"/>
      <c r="KKC5" s="5"/>
      <c r="KKD5" s="5"/>
      <c r="KKE5" s="5"/>
      <c r="KKF5" s="5"/>
      <c r="KKG5" s="5"/>
      <c r="KKH5" s="5"/>
      <c r="KKI5" s="5"/>
      <c r="KKJ5" s="5"/>
      <c r="KKK5" s="5"/>
      <c r="KKL5" s="5"/>
      <c r="KKM5" s="5"/>
      <c r="KKN5" s="5"/>
      <c r="KKO5" s="5"/>
      <c r="KKP5" s="5"/>
      <c r="KKQ5" s="5"/>
      <c r="KKR5" s="5"/>
      <c r="KKS5" s="5"/>
      <c r="KKT5" s="5"/>
      <c r="KKU5" s="5"/>
      <c r="KKV5" s="5"/>
      <c r="KKW5" s="5"/>
      <c r="KKX5" s="5"/>
      <c r="KKY5" s="5"/>
      <c r="KKZ5" s="5"/>
      <c r="KLA5" s="5"/>
      <c r="KLB5" s="5"/>
      <c r="KLC5" s="5"/>
      <c r="KLD5" s="5"/>
      <c r="KLE5" s="5"/>
      <c r="KLF5" s="5"/>
      <c r="KLG5" s="5"/>
      <c r="KLH5" s="5"/>
      <c r="KLI5" s="5"/>
      <c r="KLJ5" s="5"/>
      <c r="KLK5" s="5"/>
      <c r="KLL5" s="5"/>
      <c r="KLM5" s="5"/>
      <c r="KLN5" s="5"/>
      <c r="KLO5" s="5"/>
      <c r="KLP5" s="5"/>
      <c r="KLQ5" s="5"/>
      <c r="KLR5" s="5"/>
      <c r="KLS5" s="5"/>
      <c r="KLT5" s="5"/>
      <c r="KLU5" s="5"/>
      <c r="KLV5" s="5"/>
      <c r="KLW5" s="5"/>
      <c r="KLX5" s="5"/>
      <c r="KLY5" s="5"/>
      <c r="KLZ5" s="5"/>
      <c r="KMA5" s="5"/>
      <c r="KMB5" s="5"/>
      <c r="KMC5" s="5"/>
      <c r="KMD5" s="5"/>
      <c r="KME5" s="5"/>
      <c r="KMF5" s="5"/>
      <c r="KMG5" s="5"/>
      <c r="KMH5" s="5"/>
      <c r="KMI5" s="5"/>
      <c r="KMJ5" s="5"/>
      <c r="KMK5" s="5"/>
      <c r="KML5" s="5"/>
      <c r="KMM5" s="5"/>
      <c r="KMN5" s="5"/>
      <c r="KMO5" s="5"/>
      <c r="KMP5" s="5"/>
      <c r="KMQ5" s="5"/>
      <c r="KMR5" s="5"/>
      <c r="KMS5" s="5"/>
      <c r="KMT5" s="5"/>
      <c r="KMU5" s="5"/>
      <c r="KMV5" s="5"/>
      <c r="KMW5" s="5"/>
      <c r="KMX5" s="5"/>
      <c r="KMY5" s="5"/>
      <c r="KMZ5" s="5"/>
      <c r="KNA5" s="5"/>
      <c r="KNB5" s="5"/>
      <c r="KNC5" s="5"/>
      <c r="KND5" s="5"/>
      <c r="KNE5" s="5"/>
      <c r="KNF5" s="5"/>
      <c r="KNG5" s="5"/>
      <c r="KNH5" s="5"/>
      <c r="KNI5" s="5"/>
      <c r="KNJ5" s="5"/>
      <c r="KNK5" s="5"/>
      <c r="KNL5" s="5"/>
      <c r="KNM5" s="5"/>
      <c r="KNN5" s="5"/>
      <c r="KNO5" s="5"/>
      <c r="KNP5" s="5"/>
      <c r="KNQ5" s="5"/>
      <c r="KNR5" s="5"/>
      <c r="KNS5" s="5"/>
      <c r="KNT5" s="5"/>
      <c r="KNU5" s="5"/>
      <c r="KNV5" s="5"/>
      <c r="KNW5" s="5"/>
      <c r="KNX5" s="5"/>
      <c r="KNY5" s="5"/>
      <c r="KNZ5" s="5"/>
      <c r="KOA5" s="5"/>
      <c r="KOB5" s="5"/>
      <c r="KOC5" s="5"/>
      <c r="KOD5" s="5"/>
      <c r="KOE5" s="5"/>
      <c r="KOF5" s="5"/>
      <c r="KOG5" s="5"/>
      <c r="KOH5" s="5"/>
      <c r="KOI5" s="5"/>
      <c r="KOJ5" s="5"/>
      <c r="KOK5" s="5"/>
      <c r="KOL5" s="5"/>
      <c r="KOM5" s="5"/>
      <c r="KON5" s="5"/>
      <c r="KOO5" s="5"/>
      <c r="KOP5" s="5"/>
      <c r="KOQ5" s="5"/>
      <c r="KOR5" s="5"/>
      <c r="KOS5" s="5"/>
      <c r="KOT5" s="5"/>
      <c r="KOU5" s="5"/>
      <c r="KOV5" s="5"/>
      <c r="KOW5" s="5"/>
      <c r="KOX5" s="5"/>
      <c r="KOY5" s="5"/>
      <c r="KOZ5" s="5"/>
      <c r="KPA5" s="5"/>
      <c r="KPB5" s="5"/>
      <c r="KPC5" s="5"/>
      <c r="KPD5" s="5"/>
      <c r="KPE5" s="5"/>
      <c r="KPF5" s="5"/>
      <c r="KPG5" s="5"/>
      <c r="KPH5" s="5"/>
      <c r="KPI5" s="5"/>
      <c r="KPJ5" s="5"/>
      <c r="KPK5" s="5"/>
      <c r="KPL5" s="5"/>
      <c r="KPM5" s="5"/>
      <c r="KPN5" s="5"/>
      <c r="KPO5" s="5"/>
      <c r="KPP5" s="5"/>
      <c r="KPQ5" s="5"/>
      <c r="KPR5" s="5"/>
      <c r="KPS5" s="5"/>
      <c r="KPT5" s="5"/>
      <c r="KPU5" s="5"/>
      <c r="KPV5" s="5"/>
      <c r="KPW5" s="5"/>
      <c r="KPX5" s="5"/>
      <c r="KPY5" s="5"/>
      <c r="KPZ5" s="5"/>
      <c r="KQA5" s="5"/>
      <c r="KQB5" s="5"/>
      <c r="KQC5" s="5"/>
      <c r="KQD5" s="5"/>
      <c r="KQE5" s="5"/>
      <c r="KQF5" s="5"/>
      <c r="KQG5" s="5"/>
      <c r="KQH5" s="5"/>
      <c r="KQI5" s="5"/>
      <c r="KQJ5" s="5"/>
      <c r="KQK5" s="5"/>
      <c r="KQL5" s="5"/>
      <c r="KQM5" s="5"/>
      <c r="KQN5" s="5"/>
      <c r="KQO5" s="5"/>
      <c r="KQP5" s="5"/>
      <c r="KQQ5" s="5"/>
      <c r="KQR5" s="5"/>
      <c r="KQS5" s="5"/>
      <c r="KQT5" s="5"/>
      <c r="KQU5" s="5"/>
      <c r="KQV5" s="5"/>
      <c r="KQW5" s="5"/>
      <c r="KQX5" s="5"/>
      <c r="KQY5" s="5"/>
      <c r="KQZ5" s="5"/>
      <c r="KRA5" s="5"/>
      <c r="KRB5" s="5"/>
      <c r="KRC5" s="5"/>
      <c r="KRD5" s="5"/>
      <c r="KRE5" s="5"/>
      <c r="KRF5" s="5"/>
      <c r="KRG5" s="5"/>
      <c r="KRH5" s="5"/>
      <c r="KRI5" s="5"/>
      <c r="KRJ5" s="5"/>
      <c r="KRK5" s="5"/>
      <c r="KRL5" s="5"/>
      <c r="KRM5" s="5"/>
      <c r="KRN5" s="5"/>
      <c r="KRO5" s="5"/>
      <c r="KRP5" s="5"/>
      <c r="KRQ5" s="5"/>
      <c r="KRR5" s="5"/>
      <c r="KRS5" s="5"/>
      <c r="KRT5" s="5"/>
      <c r="KRU5" s="5"/>
      <c r="KRV5" s="5"/>
      <c r="KRW5" s="5"/>
      <c r="KRX5" s="5"/>
      <c r="KRY5" s="5"/>
      <c r="KRZ5" s="5"/>
      <c r="KSA5" s="5"/>
      <c r="KSB5" s="5"/>
      <c r="KSC5" s="5"/>
      <c r="KSD5" s="5"/>
      <c r="KSE5" s="5"/>
      <c r="KSF5" s="5"/>
      <c r="KSG5" s="5"/>
      <c r="KSH5" s="5"/>
      <c r="KSI5" s="5"/>
      <c r="KSJ5" s="5"/>
      <c r="KSK5" s="5"/>
      <c r="KSL5" s="5"/>
      <c r="KSM5" s="5"/>
      <c r="KSN5" s="5"/>
      <c r="KSO5" s="5"/>
      <c r="KSP5" s="5"/>
      <c r="KSQ5" s="5"/>
      <c r="KSR5" s="5"/>
      <c r="KSS5" s="5"/>
      <c r="KST5" s="5"/>
      <c r="KSU5" s="5"/>
      <c r="KSV5" s="5"/>
      <c r="KSW5" s="5"/>
      <c r="KSX5" s="5"/>
      <c r="KSY5" s="5"/>
      <c r="KSZ5" s="5"/>
      <c r="KTA5" s="5"/>
      <c r="KTB5" s="5"/>
      <c r="KTC5" s="5"/>
      <c r="KTD5" s="5"/>
      <c r="KTE5" s="5"/>
      <c r="KTF5" s="5"/>
      <c r="KTG5" s="5"/>
      <c r="KTH5" s="5"/>
      <c r="KTI5" s="5"/>
      <c r="KTJ5" s="5"/>
      <c r="KTK5" s="5"/>
      <c r="KTL5" s="5"/>
      <c r="KTM5" s="5"/>
      <c r="KTN5" s="5"/>
      <c r="KTO5" s="5"/>
      <c r="KTP5" s="5"/>
      <c r="KTQ5" s="5"/>
      <c r="KTR5" s="5"/>
      <c r="KTS5" s="5"/>
      <c r="KTT5" s="5"/>
      <c r="KTU5" s="5"/>
      <c r="KTV5" s="5"/>
      <c r="KTW5" s="5"/>
      <c r="KTX5" s="5"/>
      <c r="KTY5" s="5"/>
      <c r="KTZ5" s="5"/>
      <c r="KUA5" s="5"/>
      <c r="KUB5" s="5"/>
      <c r="KUC5" s="5"/>
      <c r="KUD5" s="5"/>
      <c r="KUE5" s="5"/>
      <c r="KUF5" s="5"/>
      <c r="KUG5" s="5"/>
      <c r="KUH5" s="5"/>
      <c r="KUI5" s="5"/>
      <c r="KUJ5" s="5"/>
      <c r="KUK5" s="5"/>
      <c r="KUL5" s="5"/>
      <c r="KUM5" s="5"/>
      <c r="KUN5" s="5"/>
      <c r="KUO5" s="5"/>
      <c r="KUP5" s="5"/>
      <c r="KUQ5" s="5"/>
      <c r="KUR5" s="5"/>
      <c r="KUS5" s="5"/>
      <c r="KUT5" s="5"/>
      <c r="KUU5" s="5"/>
      <c r="KUV5" s="5"/>
      <c r="KUW5" s="5"/>
      <c r="KUX5" s="5"/>
      <c r="KUY5" s="5"/>
      <c r="KUZ5" s="5"/>
      <c r="KVA5" s="5"/>
      <c r="KVB5" s="5"/>
      <c r="KVC5" s="5"/>
      <c r="KVD5" s="5"/>
      <c r="KVE5" s="5"/>
      <c r="KVF5" s="5"/>
      <c r="KVG5" s="5"/>
      <c r="KVH5" s="5"/>
      <c r="KVI5" s="5"/>
      <c r="KVJ5" s="5"/>
      <c r="KVK5" s="5"/>
      <c r="KVL5" s="5"/>
      <c r="KVM5" s="5"/>
      <c r="KVN5" s="5"/>
      <c r="KVO5" s="5"/>
      <c r="KVP5" s="5"/>
      <c r="KVQ5" s="5"/>
      <c r="KVR5" s="5"/>
      <c r="KVS5" s="5"/>
      <c r="KVT5" s="5"/>
      <c r="KVU5" s="5"/>
      <c r="KVV5" s="5"/>
      <c r="KVW5" s="5"/>
      <c r="KVX5" s="5"/>
      <c r="KVY5" s="5"/>
      <c r="KVZ5" s="5"/>
      <c r="KWA5" s="5"/>
      <c r="KWB5" s="5"/>
      <c r="KWC5" s="5"/>
      <c r="KWD5" s="5"/>
      <c r="KWE5" s="5"/>
      <c r="KWF5" s="5"/>
      <c r="KWG5" s="5"/>
      <c r="KWH5" s="5"/>
      <c r="KWI5" s="5"/>
      <c r="KWJ5" s="5"/>
      <c r="KWK5" s="5"/>
      <c r="KWL5" s="5"/>
      <c r="KWM5" s="5"/>
      <c r="KWN5" s="5"/>
      <c r="KWO5" s="5"/>
      <c r="KWP5" s="5"/>
      <c r="KWQ5" s="5"/>
      <c r="KWR5" s="5"/>
      <c r="KWS5" s="5"/>
      <c r="KWT5" s="5"/>
      <c r="KWU5" s="5"/>
      <c r="KWV5" s="5"/>
      <c r="KWW5" s="5"/>
      <c r="KWX5" s="5"/>
      <c r="KWY5" s="5"/>
      <c r="KWZ5" s="5"/>
      <c r="KXA5" s="5"/>
      <c r="KXB5" s="5"/>
      <c r="KXC5" s="5"/>
      <c r="KXD5" s="5"/>
      <c r="KXE5" s="5"/>
      <c r="KXF5" s="5"/>
      <c r="KXG5" s="5"/>
      <c r="KXH5" s="5"/>
      <c r="KXI5" s="5"/>
      <c r="KXJ5" s="5"/>
      <c r="KXK5" s="5"/>
      <c r="KXL5" s="5"/>
      <c r="KXM5" s="5"/>
      <c r="KXN5" s="5"/>
      <c r="KXO5" s="5"/>
      <c r="KXP5" s="5"/>
      <c r="KXQ5" s="5"/>
      <c r="KXR5" s="5"/>
      <c r="KXS5" s="5"/>
      <c r="KXT5" s="5"/>
      <c r="KXU5" s="5"/>
      <c r="KXV5" s="5"/>
      <c r="KXW5" s="5"/>
      <c r="KXX5" s="5"/>
      <c r="KXY5" s="5"/>
      <c r="KXZ5" s="5"/>
      <c r="KYA5" s="5"/>
      <c r="KYB5" s="5"/>
      <c r="KYC5" s="5"/>
      <c r="KYD5" s="5"/>
      <c r="KYE5" s="5"/>
      <c r="KYF5" s="5"/>
      <c r="KYG5" s="5"/>
      <c r="KYH5" s="5"/>
      <c r="KYI5" s="5"/>
      <c r="KYJ5" s="5"/>
      <c r="KYK5" s="5"/>
      <c r="KYL5" s="5"/>
      <c r="KYM5" s="5"/>
      <c r="KYN5" s="5"/>
      <c r="KYO5" s="5"/>
      <c r="KYP5" s="5"/>
      <c r="KYQ5" s="5"/>
      <c r="KYR5" s="5"/>
      <c r="KYS5" s="5"/>
      <c r="KYT5" s="5"/>
      <c r="KYU5" s="5"/>
      <c r="KYV5" s="5"/>
      <c r="KYW5" s="5"/>
      <c r="KYX5" s="5"/>
      <c r="KYY5" s="5"/>
      <c r="KYZ5" s="5"/>
      <c r="KZA5" s="5"/>
      <c r="KZB5" s="5"/>
      <c r="KZC5" s="5"/>
      <c r="KZD5" s="5"/>
      <c r="KZE5" s="5"/>
      <c r="KZF5" s="5"/>
      <c r="KZG5" s="5"/>
      <c r="KZH5" s="5"/>
      <c r="KZI5" s="5"/>
      <c r="KZJ5" s="5"/>
      <c r="KZK5" s="5"/>
      <c r="KZL5" s="5"/>
      <c r="KZM5" s="5"/>
      <c r="KZN5" s="5"/>
      <c r="KZO5" s="5"/>
      <c r="KZP5" s="5"/>
      <c r="KZQ5" s="5"/>
      <c r="KZR5" s="5"/>
      <c r="KZS5" s="5"/>
      <c r="KZT5" s="5"/>
      <c r="KZU5" s="5"/>
      <c r="KZV5" s="5"/>
      <c r="KZW5" s="5"/>
      <c r="KZX5" s="5"/>
      <c r="KZY5" s="5"/>
      <c r="KZZ5" s="5"/>
      <c r="LAA5" s="5"/>
      <c r="LAB5" s="5"/>
      <c r="LAC5" s="5"/>
      <c r="LAD5" s="5"/>
      <c r="LAE5" s="5"/>
      <c r="LAF5" s="5"/>
      <c r="LAG5" s="5"/>
      <c r="LAH5" s="5"/>
      <c r="LAI5" s="5"/>
      <c r="LAJ5" s="5"/>
      <c r="LAK5" s="5"/>
      <c r="LAL5" s="5"/>
      <c r="LAM5" s="5"/>
      <c r="LAN5" s="5"/>
      <c r="LAO5" s="5"/>
      <c r="LAP5" s="5"/>
      <c r="LAQ5" s="5"/>
      <c r="LAR5" s="5"/>
      <c r="LAS5" s="5"/>
      <c r="LAT5" s="5"/>
      <c r="LAU5" s="5"/>
      <c r="LAV5" s="5"/>
      <c r="LAW5" s="5"/>
      <c r="LAX5" s="5"/>
      <c r="LAY5" s="5"/>
      <c r="LAZ5" s="5"/>
      <c r="LBA5" s="5"/>
      <c r="LBB5" s="5"/>
      <c r="LBC5" s="5"/>
      <c r="LBD5" s="5"/>
      <c r="LBE5" s="5"/>
      <c r="LBF5" s="5"/>
      <c r="LBG5" s="5"/>
      <c r="LBH5" s="5"/>
      <c r="LBI5" s="5"/>
      <c r="LBJ5" s="5"/>
      <c r="LBK5" s="5"/>
      <c r="LBL5" s="5"/>
      <c r="LBM5" s="5"/>
      <c r="LBN5" s="5"/>
      <c r="LBO5" s="5"/>
      <c r="LBP5" s="5"/>
      <c r="LBQ5" s="5"/>
      <c r="LBR5" s="5"/>
      <c r="LBS5" s="5"/>
      <c r="LBT5" s="5"/>
      <c r="LBU5" s="5"/>
      <c r="LBV5" s="5"/>
      <c r="LBW5" s="5"/>
      <c r="LBX5" s="5"/>
      <c r="LBY5" s="5"/>
      <c r="LBZ5" s="5"/>
      <c r="LCA5" s="5"/>
      <c r="LCB5" s="5"/>
      <c r="LCC5" s="5"/>
      <c r="LCD5" s="5"/>
      <c r="LCE5" s="5"/>
      <c r="LCF5" s="5"/>
      <c r="LCG5" s="5"/>
      <c r="LCH5" s="5"/>
      <c r="LCI5" s="5"/>
      <c r="LCJ5" s="5"/>
      <c r="LCK5" s="5"/>
      <c r="LCL5" s="5"/>
      <c r="LCM5" s="5"/>
      <c r="LCN5" s="5"/>
      <c r="LCO5" s="5"/>
      <c r="LCP5" s="5"/>
      <c r="LCQ5" s="5"/>
      <c r="LCR5" s="5"/>
      <c r="LCS5" s="5"/>
      <c r="LCT5" s="5"/>
      <c r="LCU5" s="5"/>
      <c r="LCV5" s="5"/>
      <c r="LCW5" s="5"/>
      <c r="LCX5" s="5"/>
      <c r="LCY5" s="5"/>
      <c r="LCZ5" s="5"/>
      <c r="LDA5" s="5"/>
      <c r="LDB5" s="5"/>
      <c r="LDC5" s="5"/>
      <c r="LDD5" s="5"/>
      <c r="LDE5" s="5"/>
      <c r="LDF5" s="5"/>
      <c r="LDG5" s="5"/>
      <c r="LDH5" s="5"/>
      <c r="LDI5" s="5"/>
      <c r="LDJ5" s="5"/>
      <c r="LDK5" s="5"/>
      <c r="LDL5" s="5"/>
      <c r="LDM5" s="5"/>
      <c r="LDN5" s="5"/>
      <c r="LDO5" s="5"/>
      <c r="LDP5" s="5"/>
      <c r="LDQ5" s="5"/>
      <c r="LDR5" s="5"/>
      <c r="LDS5" s="5"/>
      <c r="LDT5" s="5"/>
      <c r="LDU5" s="5"/>
      <c r="LDV5" s="5"/>
      <c r="LDW5" s="5"/>
      <c r="LDX5" s="5"/>
      <c r="LDY5" s="5"/>
      <c r="LDZ5" s="5"/>
      <c r="LEA5" s="5"/>
      <c r="LEB5" s="5"/>
      <c r="LEC5" s="5"/>
      <c r="LED5" s="5"/>
      <c r="LEE5" s="5"/>
      <c r="LEF5" s="5"/>
      <c r="LEG5" s="5"/>
      <c r="LEH5" s="5"/>
      <c r="LEI5" s="5"/>
      <c r="LEJ5" s="5"/>
      <c r="LEK5" s="5"/>
      <c r="LEL5" s="5"/>
      <c r="LEM5" s="5"/>
      <c r="LEN5" s="5"/>
      <c r="LEO5" s="5"/>
      <c r="LEP5" s="5"/>
      <c r="LEQ5" s="5"/>
      <c r="LER5" s="5"/>
      <c r="LES5" s="5"/>
      <c r="LET5" s="5"/>
      <c r="LEU5" s="5"/>
      <c r="LEV5" s="5"/>
      <c r="LEW5" s="5"/>
      <c r="LEX5" s="5"/>
      <c r="LEY5" s="5"/>
      <c r="LEZ5" s="5"/>
      <c r="LFA5" s="5"/>
      <c r="LFB5" s="5"/>
      <c r="LFC5" s="5"/>
      <c r="LFD5" s="5"/>
      <c r="LFE5" s="5"/>
      <c r="LFF5" s="5"/>
      <c r="LFG5" s="5"/>
      <c r="LFH5" s="5"/>
      <c r="LFI5" s="5"/>
      <c r="LFJ5" s="5"/>
      <c r="LFK5" s="5"/>
      <c r="LFL5" s="5"/>
      <c r="LFM5" s="5"/>
      <c r="LFN5" s="5"/>
      <c r="LFO5" s="5"/>
      <c r="LFP5" s="5"/>
      <c r="LFQ5" s="5"/>
      <c r="LFR5" s="5"/>
      <c r="LFS5" s="5"/>
      <c r="LFT5" s="5"/>
      <c r="LFU5" s="5"/>
      <c r="LFV5" s="5"/>
      <c r="LFW5" s="5"/>
      <c r="LFX5" s="5"/>
      <c r="LFY5" s="5"/>
      <c r="LFZ5" s="5"/>
      <c r="LGA5" s="5"/>
      <c r="LGB5" s="5"/>
      <c r="LGC5" s="5"/>
      <c r="LGD5" s="5"/>
      <c r="LGE5" s="5"/>
      <c r="LGF5" s="5"/>
      <c r="LGG5" s="5"/>
      <c r="LGH5" s="5"/>
      <c r="LGI5" s="5"/>
      <c r="LGJ5" s="5"/>
      <c r="LGK5" s="5"/>
      <c r="LGL5" s="5"/>
      <c r="LGM5" s="5"/>
      <c r="LGN5" s="5"/>
      <c r="LGO5" s="5"/>
      <c r="LGP5" s="5"/>
      <c r="LGQ5" s="5"/>
      <c r="LGR5" s="5"/>
      <c r="LGS5" s="5"/>
      <c r="LGT5" s="5"/>
      <c r="LGU5" s="5"/>
      <c r="LGV5" s="5"/>
      <c r="LGW5" s="5"/>
      <c r="LGX5" s="5"/>
      <c r="LGY5" s="5"/>
      <c r="LGZ5" s="5"/>
      <c r="LHA5" s="5"/>
      <c r="LHB5" s="5"/>
      <c r="LHC5" s="5"/>
      <c r="LHD5" s="5"/>
      <c r="LHE5" s="5"/>
      <c r="LHF5" s="5"/>
      <c r="LHG5" s="5"/>
      <c r="LHH5" s="5"/>
      <c r="LHI5" s="5"/>
      <c r="LHJ5" s="5"/>
      <c r="LHK5" s="5"/>
      <c r="LHL5" s="5"/>
      <c r="LHM5" s="5"/>
      <c r="LHN5" s="5"/>
      <c r="LHO5" s="5"/>
      <c r="LHP5" s="5"/>
      <c r="LHQ5" s="5"/>
      <c r="LHR5" s="5"/>
      <c r="LHS5" s="5"/>
      <c r="LHT5" s="5"/>
      <c r="LHU5" s="5"/>
      <c r="LHV5" s="5"/>
      <c r="LHW5" s="5"/>
      <c r="LHX5" s="5"/>
      <c r="LHY5" s="5"/>
      <c r="LHZ5" s="5"/>
      <c r="LIA5" s="5"/>
      <c r="LIB5" s="5"/>
      <c r="LIC5" s="5"/>
      <c r="LID5" s="5"/>
      <c r="LIE5" s="5"/>
      <c r="LIF5" s="5"/>
      <c r="LIG5" s="5"/>
      <c r="LIH5" s="5"/>
      <c r="LII5" s="5"/>
      <c r="LIJ5" s="5"/>
      <c r="LIK5" s="5"/>
      <c r="LIL5" s="5"/>
      <c r="LIM5" s="5"/>
      <c r="LIN5" s="5"/>
      <c r="LIO5" s="5"/>
      <c r="LIP5" s="5"/>
      <c r="LIQ5" s="5"/>
      <c r="LIR5" s="5"/>
      <c r="LIS5" s="5"/>
      <c r="LIT5" s="5"/>
      <c r="LIU5" s="5"/>
      <c r="LIV5" s="5"/>
      <c r="LIW5" s="5"/>
      <c r="LIX5" s="5"/>
      <c r="LIY5" s="5"/>
      <c r="LIZ5" s="5"/>
      <c r="LJA5" s="5"/>
      <c r="LJB5" s="5"/>
      <c r="LJC5" s="5"/>
      <c r="LJD5" s="5"/>
      <c r="LJE5" s="5"/>
      <c r="LJF5" s="5"/>
      <c r="LJG5" s="5"/>
      <c r="LJH5" s="5"/>
      <c r="LJI5" s="5"/>
      <c r="LJJ5" s="5"/>
      <c r="LJK5" s="5"/>
      <c r="LJL5" s="5"/>
      <c r="LJM5" s="5"/>
      <c r="LJN5" s="5"/>
      <c r="LJO5" s="5"/>
      <c r="LJP5" s="5"/>
      <c r="LJQ5" s="5"/>
      <c r="LJR5" s="5"/>
      <c r="LJS5" s="5"/>
      <c r="LJT5" s="5"/>
      <c r="LJU5" s="5"/>
      <c r="LJV5" s="5"/>
      <c r="LJW5" s="5"/>
      <c r="LJX5" s="5"/>
      <c r="LJY5" s="5"/>
      <c r="LJZ5" s="5"/>
      <c r="LKA5" s="5"/>
      <c r="LKB5" s="5"/>
      <c r="LKC5" s="5"/>
      <c r="LKD5" s="5"/>
      <c r="LKE5" s="5"/>
      <c r="LKF5" s="5"/>
      <c r="LKG5" s="5"/>
      <c r="LKH5" s="5"/>
      <c r="LKI5" s="5"/>
      <c r="LKJ5" s="5"/>
      <c r="LKK5" s="5"/>
      <c r="LKL5" s="5"/>
      <c r="LKM5" s="5"/>
      <c r="LKN5" s="5"/>
      <c r="LKO5" s="5"/>
      <c r="LKP5" s="5"/>
      <c r="LKQ5" s="5"/>
      <c r="LKR5" s="5"/>
      <c r="LKS5" s="5"/>
      <c r="LKT5" s="5"/>
      <c r="LKU5" s="5"/>
      <c r="LKV5" s="5"/>
      <c r="LKW5" s="5"/>
      <c r="LKX5" s="5"/>
      <c r="LKY5" s="5"/>
      <c r="LKZ5" s="5"/>
      <c r="LLA5" s="5"/>
      <c r="LLB5" s="5"/>
      <c r="LLC5" s="5"/>
      <c r="LLD5" s="5"/>
      <c r="LLE5" s="5"/>
      <c r="LLF5" s="5"/>
      <c r="LLG5" s="5"/>
      <c r="LLH5" s="5"/>
      <c r="LLI5" s="5"/>
      <c r="LLJ5" s="5"/>
      <c r="LLK5" s="5"/>
      <c r="LLL5" s="5"/>
      <c r="LLM5" s="5"/>
      <c r="LLN5" s="5"/>
      <c r="LLO5" s="5"/>
      <c r="LLP5" s="5"/>
      <c r="LLQ5" s="5"/>
      <c r="LLR5" s="5"/>
      <c r="LLS5" s="5"/>
      <c r="LLT5" s="5"/>
      <c r="LLU5" s="5"/>
      <c r="LLV5" s="5"/>
      <c r="LLW5" s="5"/>
      <c r="LLX5" s="5"/>
      <c r="LLY5" s="5"/>
      <c r="LLZ5" s="5"/>
      <c r="LMA5" s="5"/>
      <c r="LMB5" s="5"/>
      <c r="LMC5" s="5"/>
      <c r="LMD5" s="5"/>
      <c r="LME5" s="5"/>
      <c r="LMF5" s="5"/>
      <c r="LMG5" s="5"/>
      <c r="LMH5" s="5"/>
      <c r="LMI5" s="5"/>
      <c r="LMJ5" s="5"/>
      <c r="LMK5" s="5"/>
      <c r="LML5" s="5"/>
      <c r="LMM5" s="5"/>
      <c r="LMN5" s="5"/>
      <c r="LMO5" s="5"/>
      <c r="LMP5" s="5"/>
      <c r="LMQ5" s="5"/>
      <c r="LMR5" s="5"/>
      <c r="LMS5" s="5"/>
      <c r="LMT5" s="5"/>
      <c r="LMU5" s="5"/>
      <c r="LMV5" s="5"/>
      <c r="LMW5" s="5"/>
      <c r="LMX5" s="5"/>
      <c r="LMY5" s="5"/>
      <c r="LMZ5" s="5"/>
      <c r="LNA5" s="5"/>
      <c r="LNB5" s="5"/>
      <c r="LNC5" s="5"/>
      <c r="LND5" s="5"/>
      <c r="LNE5" s="5"/>
      <c r="LNF5" s="5"/>
      <c r="LNG5" s="5"/>
      <c r="LNH5" s="5"/>
      <c r="LNI5" s="5"/>
      <c r="LNJ5" s="5"/>
      <c r="LNK5" s="5"/>
      <c r="LNL5" s="5"/>
      <c r="LNM5" s="5"/>
      <c r="LNN5" s="5"/>
      <c r="LNO5" s="5"/>
      <c r="LNP5" s="5"/>
      <c r="LNQ5" s="5"/>
      <c r="LNR5" s="5"/>
      <c r="LNS5" s="5"/>
      <c r="LNT5" s="5"/>
      <c r="LNU5" s="5"/>
      <c r="LNV5" s="5"/>
      <c r="LNW5" s="5"/>
      <c r="LNX5" s="5"/>
      <c r="LNY5" s="5"/>
      <c r="LNZ5" s="5"/>
      <c r="LOA5" s="5"/>
      <c r="LOB5" s="5"/>
      <c r="LOC5" s="5"/>
      <c r="LOD5" s="5"/>
      <c r="LOE5" s="5"/>
      <c r="LOF5" s="5"/>
      <c r="LOG5" s="5"/>
      <c r="LOH5" s="5"/>
      <c r="LOI5" s="5"/>
      <c r="LOJ5" s="5"/>
      <c r="LOK5" s="5"/>
      <c r="LOL5" s="5"/>
      <c r="LOM5" s="5"/>
      <c r="LON5" s="5"/>
      <c r="LOO5" s="5"/>
      <c r="LOP5" s="5"/>
      <c r="LOQ5" s="5"/>
      <c r="LOR5" s="5"/>
      <c r="LOS5" s="5"/>
      <c r="LOT5" s="5"/>
      <c r="LOU5" s="5"/>
      <c r="LOV5" s="5"/>
      <c r="LOW5" s="5"/>
      <c r="LOX5" s="5"/>
      <c r="LOY5" s="5"/>
      <c r="LOZ5" s="5"/>
      <c r="LPA5" s="5"/>
      <c r="LPB5" s="5"/>
      <c r="LPC5" s="5"/>
      <c r="LPD5" s="5"/>
      <c r="LPE5" s="5"/>
      <c r="LPF5" s="5"/>
      <c r="LPG5" s="5"/>
      <c r="LPH5" s="5"/>
      <c r="LPI5" s="5"/>
      <c r="LPJ5" s="5"/>
      <c r="LPK5" s="5"/>
      <c r="LPL5" s="5"/>
      <c r="LPM5" s="5"/>
      <c r="LPN5" s="5"/>
      <c r="LPO5" s="5"/>
      <c r="LPP5" s="5"/>
      <c r="LPQ5" s="5"/>
      <c r="LPR5" s="5"/>
      <c r="LPS5" s="5"/>
      <c r="LPT5" s="5"/>
      <c r="LPU5" s="5"/>
      <c r="LPV5" s="5"/>
      <c r="LPW5" s="5"/>
      <c r="LPX5" s="5"/>
      <c r="LPY5" s="5"/>
      <c r="LPZ5" s="5"/>
      <c r="LQA5" s="5"/>
      <c r="LQB5" s="5"/>
      <c r="LQC5" s="5"/>
      <c r="LQD5" s="5"/>
      <c r="LQE5" s="5"/>
      <c r="LQF5" s="5"/>
      <c r="LQG5" s="5"/>
      <c r="LQH5" s="5"/>
      <c r="LQI5" s="5"/>
      <c r="LQJ5" s="5"/>
      <c r="LQK5" s="5"/>
      <c r="LQL5" s="5"/>
      <c r="LQM5" s="5"/>
      <c r="LQN5" s="5"/>
      <c r="LQO5" s="5"/>
      <c r="LQP5" s="5"/>
      <c r="LQQ5" s="5"/>
      <c r="LQR5" s="5"/>
      <c r="LQS5" s="5"/>
      <c r="LQT5" s="5"/>
      <c r="LQU5" s="5"/>
      <c r="LQV5" s="5"/>
      <c r="LQW5" s="5"/>
      <c r="LQX5" s="5"/>
      <c r="LQY5" s="5"/>
      <c r="LQZ5" s="5"/>
      <c r="LRA5" s="5"/>
      <c r="LRB5" s="5"/>
      <c r="LRC5" s="5"/>
      <c r="LRD5" s="5"/>
      <c r="LRE5" s="5"/>
      <c r="LRF5" s="5"/>
      <c r="LRG5" s="5"/>
      <c r="LRH5" s="5"/>
      <c r="LRI5" s="5"/>
      <c r="LRJ5" s="5"/>
      <c r="LRK5" s="5"/>
      <c r="LRL5" s="5"/>
      <c r="LRM5" s="5"/>
      <c r="LRN5" s="5"/>
      <c r="LRO5" s="5"/>
      <c r="LRP5" s="5"/>
      <c r="LRQ5" s="5"/>
      <c r="LRR5" s="5"/>
      <c r="LRS5" s="5"/>
      <c r="LRT5" s="5"/>
      <c r="LRU5" s="5"/>
      <c r="LRV5" s="5"/>
      <c r="LRW5" s="5"/>
      <c r="LRX5" s="5"/>
      <c r="LRY5" s="5"/>
      <c r="LRZ5" s="5"/>
      <c r="LSA5" s="5"/>
      <c r="LSB5" s="5"/>
      <c r="LSC5" s="5"/>
      <c r="LSD5" s="5"/>
      <c r="LSE5" s="5"/>
      <c r="LSF5" s="5"/>
      <c r="LSG5" s="5"/>
      <c r="LSH5" s="5"/>
      <c r="LSI5" s="5"/>
      <c r="LSJ5" s="5"/>
      <c r="LSK5" s="5"/>
      <c r="LSL5" s="5"/>
      <c r="LSM5" s="5"/>
      <c r="LSN5" s="5"/>
      <c r="LSO5" s="5"/>
      <c r="LSP5" s="5"/>
      <c r="LSQ5" s="5"/>
      <c r="LSR5" s="5"/>
      <c r="LSS5" s="5"/>
      <c r="LST5" s="5"/>
      <c r="LSU5" s="5"/>
      <c r="LSV5" s="5"/>
      <c r="LSW5" s="5"/>
      <c r="LSX5" s="5"/>
      <c r="LSY5" s="5"/>
      <c r="LSZ5" s="5"/>
      <c r="LTA5" s="5"/>
      <c r="LTB5" s="5"/>
      <c r="LTC5" s="5"/>
      <c r="LTD5" s="5"/>
      <c r="LTE5" s="5"/>
      <c r="LTF5" s="5"/>
      <c r="LTG5" s="5"/>
      <c r="LTH5" s="5"/>
      <c r="LTI5" s="5"/>
      <c r="LTJ5" s="5"/>
      <c r="LTK5" s="5"/>
      <c r="LTL5" s="5"/>
      <c r="LTM5" s="5"/>
      <c r="LTN5" s="5"/>
      <c r="LTO5" s="5"/>
      <c r="LTP5" s="5"/>
      <c r="LTQ5" s="5"/>
      <c r="LTR5" s="5"/>
      <c r="LTS5" s="5"/>
      <c r="LTT5" s="5"/>
      <c r="LTU5" s="5"/>
      <c r="LTV5" s="5"/>
      <c r="LTW5" s="5"/>
      <c r="LTX5" s="5"/>
      <c r="LTY5" s="5"/>
      <c r="LTZ5" s="5"/>
      <c r="LUA5" s="5"/>
      <c r="LUB5" s="5"/>
      <c r="LUC5" s="5"/>
      <c r="LUD5" s="5"/>
      <c r="LUE5" s="5"/>
      <c r="LUF5" s="5"/>
      <c r="LUG5" s="5"/>
      <c r="LUH5" s="5"/>
      <c r="LUI5" s="5"/>
      <c r="LUJ5" s="5"/>
      <c r="LUK5" s="5"/>
      <c r="LUL5" s="5"/>
      <c r="LUM5" s="5"/>
      <c r="LUN5" s="5"/>
      <c r="LUO5" s="5"/>
      <c r="LUP5" s="5"/>
      <c r="LUQ5" s="5"/>
      <c r="LUR5" s="5"/>
      <c r="LUS5" s="5"/>
      <c r="LUT5" s="5"/>
      <c r="LUU5" s="5"/>
      <c r="LUV5" s="5"/>
      <c r="LUW5" s="5"/>
      <c r="LUX5" s="5"/>
      <c r="LUY5" s="5"/>
      <c r="LUZ5" s="5"/>
      <c r="LVA5" s="5"/>
      <c r="LVB5" s="5"/>
      <c r="LVC5" s="5"/>
      <c r="LVD5" s="5"/>
      <c r="LVE5" s="5"/>
      <c r="LVF5" s="5"/>
      <c r="LVG5" s="5"/>
      <c r="LVH5" s="5"/>
      <c r="LVI5" s="5"/>
      <c r="LVJ5" s="5"/>
      <c r="LVK5" s="5"/>
      <c r="LVL5" s="5"/>
      <c r="LVM5" s="5"/>
      <c r="LVN5" s="5"/>
      <c r="LVO5" s="5"/>
      <c r="LVP5" s="5"/>
      <c r="LVQ5" s="5"/>
      <c r="LVR5" s="5"/>
      <c r="LVS5" s="5"/>
      <c r="LVT5" s="5"/>
      <c r="LVU5" s="5"/>
      <c r="LVV5" s="5"/>
      <c r="LVW5" s="5"/>
      <c r="LVX5" s="5"/>
      <c r="LVY5" s="5"/>
      <c r="LVZ5" s="5"/>
      <c r="LWA5" s="5"/>
      <c r="LWB5" s="5"/>
      <c r="LWC5" s="5"/>
      <c r="LWD5" s="5"/>
      <c r="LWE5" s="5"/>
      <c r="LWF5" s="5"/>
      <c r="LWG5" s="5"/>
      <c r="LWH5" s="5"/>
      <c r="LWI5" s="5"/>
      <c r="LWJ5" s="5"/>
      <c r="LWK5" s="5"/>
      <c r="LWL5" s="5"/>
      <c r="LWM5" s="5"/>
      <c r="LWN5" s="5"/>
      <c r="LWO5" s="5"/>
      <c r="LWP5" s="5"/>
      <c r="LWQ5" s="5"/>
      <c r="LWR5" s="5"/>
      <c r="LWS5" s="5"/>
      <c r="LWT5" s="5"/>
      <c r="LWU5" s="5"/>
      <c r="LWV5" s="5"/>
      <c r="LWW5" s="5"/>
      <c r="LWX5" s="5"/>
      <c r="LWY5" s="5"/>
      <c r="LWZ5" s="5"/>
      <c r="LXA5" s="5"/>
      <c r="LXB5" s="5"/>
      <c r="LXC5" s="5"/>
      <c r="LXD5" s="5"/>
      <c r="LXE5" s="5"/>
      <c r="LXF5" s="5"/>
      <c r="LXG5" s="5"/>
      <c r="LXH5" s="5"/>
      <c r="LXI5" s="5"/>
      <c r="LXJ5" s="5"/>
      <c r="LXK5" s="5"/>
      <c r="LXL5" s="5"/>
      <c r="LXM5" s="5"/>
      <c r="LXN5" s="5"/>
      <c r="LXO5" s="5"/>
      <c r="LXP5" s="5"/>
      <c r="LXQ5" s="5"/>
      <c r="LXR5" s="5"/>
      <c r="LXS5" s="5"/>
      <c r="LXT5" s="5"/>
      <c r="LXU5" s="5"/>
      <c r="LXV5" s="5"/>
      <c r="LXW5" s="5"/>
      <c r="LXX5" s="5"/>
      <c r="LXY5" s="5"/>
      <c r="LXZ5" s="5"/>
      <c r="LYA5" s="5"/>
      <c r="LYB5" s="5"/>
      <c r="LYC5" s="5"/>
      <c r="LYD5" s="5"/>
      <c r="LYE5" s="5"/>
      <c r="LYF5" s="5"/>
      <c r="LYG5" s="5"/>
      <c r="LYH5" s="5"/>
      <c r="LYI5" s="5"/>
      <c r="LYJ5" s="5"/>
      <c r="LYK5" s="5"/>
      <c r="LYL5" s="5"/>
      <c r="LYM5" s="5"/>
      <c r="LYN5" s="5"/>
      <c r="LYO5" s="5"/>
      <c r="LYP5" s="5"/>
      <c r="LYQ5" s="5"/>
      <c r="LYR5" s="5"/>
      <c r="LYS5" s="5"/>
      <c r="LYT5" s="5"/>
      <c r="LYU5" s="5"/>
      <c r="LYV5" s="5"/>
      <c r="LYW5" s="5"/>
      <c r="LYX5" s="5"/>
      <c r="LYY5" s="5"/>
      <c r="LYZ5" s="5"/>
      <c r="LZA5" s="5"/>
      <c r="LZB5" s="5"/>
      <c r="LZC5" s="5"/>
      <c r="LZD5" s="5"/>
      <c r="LZE5" s="5"/>
      <c r="LZF5" s="5"/>
      <c r="LZG5" s="5"/>
      <c r="LZH5" s="5"/>
      <c r="LZI5" s="5"/>
      <c r="LZJ5" s="5"/>
      <c r="LZK5" s="5"/>
      <c r="LZL5" s="5"/>
      <c r="LZM5" s="5"/>
      <c r="LZN5" s="5"/>
      <c r="LZO5" s="5"/>
      <c r="LZP5" s="5"/>
      <c r="LZQ5" s="5"/>
      <c r="LZR5" s="5"/>
      <c r="LZS5" s="5"/>
      <c r="LZT5" s="5"/>
      <c r="LZU5" s="5"/>
      <c r="LZV5" s="5"/>
      <c r="LZW5" s="5"/>
      <c r="LZX5" s="5"/>
      <c r="LZY5" s="5"/>
      <c r="LZZ5" s="5"/>
      <c r="MAA5" s="5"/>
      <c r="MAB5" s="5"/>
      <c r="MAC5" s="5"/>
      <c r="MAD5" s="5"/>
      <c r="MAE5" s="5"/>
      <c r="MAF5" s="5"/>
      <c r="MAG5" s="5"/>
      <c r="MAH5" s="5"/>
      <c r="MAI5" s="5"/>
      <c r="MAJ5" s="5"/>
      <c r="MAK5" s="5"/>
      <c r="MAL5" s="5"/>
      <c r="MAM5" s="5"/>
      <c r="MAN5" s="5"/>
      <c r="MAO5" s="5"/>
      <c r="MAP5" s="5"/>
      <c r="MAQ5" s="5"/>
      <c r="MAR5" s="5"/>
      <c r="MAS5" s="5"/>
      <c r="MAT5" s="5"/>
      <c r="MAU5" s="5"/>
      <c r="MAV5" s="5"/>
      <c r="MAW5" s="5"/>
      <c r="MAX5" s="5"/>
      <c r="MAY5" s="5"/>
      <c r="MAZ5" s="5"/>
      <c r="MBA5" s="5"/>
      <c r="MBB5" s="5"/>
      <c r="MBC5" s="5"/>
      <c r="MBD5" s="5"/>
      <c r="MBE5" s="5"/>
      <c r="MBF5" s="5"/>
      <c r="MBG5" s="5"/>
      <c r="MBH5" s="5"/>
      <c r="MBI5" s="5"/>
      <c r="MBJ5" s="5"/>
      <c r="MBK5" s="5"/>
      <c r="MBL5" s="5"/>
      <c r="MBM5" s="5"/>
      <c r="MBN5" s="5"/>
      <c r="MBO5" s="5"/>
      <c r="MBP5" s="5"/>
      <c r="MBQ5" s="5"/>
      <c r="MBR5" s="5"/>
      <c r="MBS5" s="5"/>
      <c r="MBT5" s="5"/>
      <c r="MBU5" s="5"/>
      <c r="MBV5" s="5"/>
      <c r="MBW5" s="5"/>
      <c r="MBX5" s="5"/>
      <c r="MBY5" s="5"/>
      <c r="MBZ5" s="5"/>
      <c r="MCA5" s="5"/>
      <c r="MCB5" s="5"/>
      <c r="MCC5" s="5"/>
      <c r="MCD5" s="5"/>
      <c r="MCE5" s="5"/>
      <c r="MCF5" s="5"/>
      <c r="MCG5" s="5"/>
      <c r="MCH5" s="5"/>
      <c r="MCI5" s="5"/>
      <c r="MCJ5" s="5"/>
      <c r="MCK5" s="5"/>
      <c r="MCL5" s="5"/>
      <c r="MCM5" s="5"/>
      <c r="MCN5" s="5"/>
      <c r="MCO5" s="5"/>
      <c r="MCP5" s="5"/>
      <c r="MCQ5" s="5"/>
      <c r="MCR5" s="5"/>
      <c r="MCS5" s="5"/>
      <c r="MCT5" s="5"/>
      <c r="MCU5" s="5"/>
      <c r="MCV5" s="5"/>
      <c r="MCW5" s="5"/>
      <c r="MCX5" s="5"/>
      <c r="MCY5" s="5"/>
      <c r="MCZ5" s="5"/>
      <c r="MDA5" s="5"/>
      <c r="MDB5" s="5"/>
      <c r="MDC5" s="5"/>
      <c r="MDD5" s="5"/>
      <c r="MDE5" s="5"/>
      <c r="MDF5" s="5"/>
      <c r="MDG5" s="5"/>
      <c r="MDH5" s="5"/>
      <c r="MDI5" s="5"/>
      <c r="MDJ5" s="5"/>
      <c r="MDK5" s="5"/>
      <c r="MDL5" s="5"/>
      <c r="MDM5" s="5"/>
      <c r="MDN5" s="5"/>
      <c r="MDO5" s="5"/>
      <c r="MDP5" s="5"/>
      <c r="MDQ5" s="5"/>
      <c r="MDR5" s="5"/>
      <c r="MDS5" s="5"/>
      <c r="MDT5" s="5"/>
      <c r="MDU5" s="5"/>
      <c r="MDV5" s="5"/>
      <c r="MDW5" s="5"/>
      <c r="MDX5" s="5"/>
      <c r="MDY5" s="5"/>
      <c r="MDZ5" s="5"/>
      <c r="MEA5" s="5"/>
      <c r="MEB5" s="5"/>
      <c r="MEC5" s="5"/>
      <c r="MED5" s="5"/>
      <c r="MEE5" s="5"/>
      <c r="MEF5" s="5"/>
      <c r="MEG5" s="5"/>
      <c r="MEH5" s="5"/>
      <c r="MEI5" s="5"/>
      <c r="MEJ5" s="5"/>
      <c r="MEK5" s="5"/>
      <c r="MEL5" s="5"/>
      <c r="MEM5" s="5"/>
      <c r="MEN5" s="5"/>
      <c r="MEO5" s="5"/>
      <c r="MEP5" s="5"/>
      <c r="MEQ5" s="5"/>
      <c r="MER5" s="5"/>
      <c r="MES5" s="5"/>
      <c r="MET5" s="5"/>
      <c r="MEU5" s="5"/>
      <c r="MEV5" s="5"/>
      <c r="MEW5" s="5"/>
      <c r="MEX5" s="5"/>
      <c r="MEY5" s="5"/>
      <c r="MEZ5" s="5"/>
      <c r="MFA5" s="5"/>
      <c r="MFB5" s="5"/>
      <c r="MFC5" s="5"/>
      <c r="MFD5" s="5"/>
      <c r="MFE5" s="5"/>
      <c r="MFF5" s="5"/>
      <c r="MFG5" s="5"/>
      <c r="MFH5" s="5"/>
      <c r="MFI5" s="5"/>
      <c r="MFJ5" s="5"/>
      <c r="MFK5" s="5"/>
      <c r="MFL5" s="5"/>
      <c r="MFM5" s="5"/>
      <c r="MFN5" s="5"/>
      <c r="MFO5" s="5"/>
      <c r="MFP5" s="5"/>
      <c r="MFQ5" s="5"/>
      <c r="MFR5" s="5"/>
      <c r="MFS5" s="5"/>
      <c r="MFT5" s="5"/>
      <c r="MFU5" s="5"/>
      <c r="MFV5" s="5"/>
      <c r="MFW5" s="5"/>
      <c r="MFX5" s="5"/>
      <c r="MFY5" s="5"/>
      <c r="MFZ5" s="5"/>
      <c r="MGA5" s="5"/>
      <c r="MGB5" s="5"/>
      <c r="MGC5" s="5"/>
      <c r="MGD5" s="5"/>
      <c r="MGE5" s="5"/>
      <c r="MGF5" s="5"/>
      <c r="MGG5" s="5"/>
      <c r="MGH5" s="5"/>
      <c r="MGI5" s="5"/>
      <c r="MGJ5" s="5"/>
      <c r="MGK5" s="5"/>
      <c r="MGL5" s="5"/>
      <c r="MGM5" s="5"/>
      <c r="MGN5" s="5"/>
      <c r="MGO5" s="5"/>
      <c r="MGP5" s="5"/>
      <c r="MGQ5" s="5"/>
      <c r="MGR5" s="5"/>
      <c r="MGS5" s="5"/>
      <c r="MGT5" s="5"/>
      <c r="MGU5" s="5"/>
      <c r="MGV5" s="5"/>
      <c r="MGW5" s="5"/>
      <c r="MGX5" s="5"/>
      <c r="MGY5" s="5"/>
      <c r="MGZ5" s="5"/>
      <c r="MHA5" s="5"/>
      <c r="MHB5" s="5"/>
      <c r="MHC5" s="5"/>
      <c r="MHD5" s="5"/>
      <c r="MHE5" s="5"/>
      <c r="MHF5" s="5"/>
      <c r="MHG5" s="5"/>
      <c r="MHH5" s="5"/>
      <c r="MHI5" s="5"/>
      <c r="MHJ5" s="5"/>
      <c r="MHK5" s="5"/>
      <c r="MHL5" s="5"/>
      <c r="MHM5" s="5"/>
      <c r="MHN5" s="5"/>
      <c r="MHO5" s="5"/>
      <c r="MHP5" s="5"/>
      <c r="MHQ5" s="5"/>
      <c r="MHR5" s="5"/>
      <c r="MHS5" s="5"/>
      <c r="MHT5" s="5"/>
      <c r="MHU5" s="5"/>
      <c r="MHV5" s="5"/>
      <c r="MHW5" s="5"/>
      <c r="MHX5" s="5"/>
      <c r="MHY5" s="5"/>
      <c r="MHZ5" s="5"/>
      <c r="MIA5" s="5"/>
      <c r="MIB5" s="5"/>
      <c r="MIC5" s="5"/>
      <c r="MID5" s="5"/>
      <c r="MIE5" s="5"/>
      <c r="MIF5" s="5"/>
      <c r="MIG5" s="5"/>
      <c r="MIH5" s="5"/>
      <c r="MII5" s="5"/>
      <c r="MIJ5" s="5"/>
      <c r="MIK5" s="5"/>
      <c r="MIL5" s="5"/>
      <c r="MIM5" s="5"/>
      <c r="MIN5" s="5"/>
      <c r="MIO5" s="5"/>
      <c r="MIP5" s="5"/>
      <c r="MIQ5" s="5"/>
      <c r="MIR5" s="5"/>
      <c r="MIS5" s="5"/>
      <c r="MIT5" s="5"/>
      <c r="MIU5" s="5"/>
      <c r="MIV5" s="5"/>
      <c r="MIW5" s="5"/>
      <c r="MIX5" s="5"/>
      <c r="MIY5" s="5"/>
      <c r="MIZ5" s="5"/>
      <c r="MJA5" s="5"/>
      <c r="MJB5" s="5"/>
      <c r="MJC5" s="5"/>
      <c r="MJD5" s="5"/>
      <c r="MJE5" s="5"/>
      <c r="MJF5" s="5"/>
      <c r="MJG5" s="5"/>
      <c r="MJH5" s="5"/>
      <c r="MJI5" s="5"/>
      <c r="MJJ5" s="5"/>
      <c r="MJK5" s="5"/>
      <c r="MJL5" s="5"/>
      <c r="MJM5" s="5"/>
      <c r="MJN5" s="5"/>
      <c r="MJO5" s="5"/>
      <c r="MJP5" s="5"/>
      <c r="MJQ5" s="5"/>
      <c r="MJR5" s="5"/>
      <c r="MJS5" s="5"/>
      <c r="MJT5" s="5"/>
      <c r="MJU5" s="5"/>
      <c r="MJV5" s="5"/>
      <c r="MJW5" s="5"/>
      <c r="MJX5" s="5"/>
      <c r="MJY5" s="5"/>
      <c r="MJZ5" s="5"/>
      <c r="MKA5" s="5"/>
      <c r="MKB5" s="5"/>
      <c r="MKC5" s="5"/>
      <c r="MKD5" s="5"/>
      <c r="MKE5" s="5"/>
      <c r="MKF5" s="5"/>
      <c r="MKG5" s="5"/>
      <c r="MKH5" s="5"/>
      <c r="MKI5" s="5"/>
      <c r="MKJ5" s="5"/>
      <c r="MKK5" s="5"/>
      <c r="MKL5" s="5"/>
      <c r="MKM5" s="5"/>
      <c r="MKN5" s="5"/>
      <c r="MKO5" s="5"/>
      <c r="MKP5" s="5"/>
      <c r="MKQ5" s="5"/>
      <c r="MKR5" s="5"/>
      <c r="MKS5" s="5"/>
      <c r="MKT5" s="5"/>
      <c r="MKU5" s="5"/>
      <c r="MKV5" s="5"/>
      <c r="MKW5" s="5"/>
      <c r="MKX5" s="5"/>
      <c r="MKY5" s="5"/>
      <c r="MKZ5" s="5"/>
      <c r="MLA5" s="5"/>
      <c r="MLB5" s="5"/>
      <c r="MLC5" s="5"/>
      <c r="MLD5" s="5"/>
      <c r="MLE5" s="5"/>
      <c r="MLF5" s="5"/>
      <c r="MLG5" s="5"/>
      <c r="MLH5" s="5"/>
      <c r="MLI5" s="5"/>
      <c r="MLJ5" s="5"/>
      <c r="MLK5" s="5"/>
      <c r="MLL5" s="5"/>
      <c r="MLM5" s="5"/>
      <c r="MLN5" s="5"/>
      <c r="MLO5" s="5"/>
      <c r="MLP5" s="5"/>
      <c r="MLQ5" s="5"/>
      <c r="MLR5" s="5"/>
      <c r="MLS5" s="5"/>
      <c r="MLT5" s="5"/>
      <c r="MLU5" s="5"/>
      <c r="MLV5" s="5"/>
      <c r="MLW5" s="5"/>
      <c r="MLX5" s="5"/>
      <c r="MLY5" s="5"/>
      <c r="MLZ5" s="5"/>
      <c r="MMA5" s="5"/>
      <c r="MMB5" s="5"/>
      <c r="MMC5" s="5"/>
      <c r="MMD5" s="5"/>
      <c r="MME5" s="5"/>
      <c r="MMF5" s="5"/>
      <c r="MMG5" s="5"/>
      <c r="MMH5" s="5"/>
      <c r="MMI5" s="5"/>
      <c r="MMJ5" s="5"/>
      <c r="MMK5" s="5"/>
      <c r="MML5" s="5"/>
      <c r="MMM5" s="5"/>
      <c r="MMN5" s="5"/>
      <c r="MMO5" s="5"/>
      <c r="MMP5" s="5"/>
      <c r="MMQ5" s="5"/>
      <c r="MMR5" s="5"/>
      <c r="MMS5" s="5"/>
      <c r="MMT5" s="5"/>
      <c r="MMU5" s="5"/>
      <c r="MMV5" s="5"/>
      <c r="MMW5" s="5"/>
      <c r="MMX5" s="5"/>
      <c r="MMY5" s="5"/>
      <c r="MMZ5" s="5"/>
      <c r="MNA5" s="5"/>
      <c r="MNB5" s="5"/>
      <c r="MNC5" s="5"/>
      <c r="MND5" s="5"/>
      <c r="MNE5" s="5"/>
      <c r="MNF5" s="5"/>
      <c r="MNG5" s="5"/>
      <c r="MNH5" s="5"/>
      <c r="MNI5" s="5"/>
      <c r="MNJ5" s="5"/>
      <c r="MNK5" s="5"/>
      <c r="MNL5" s="5"/>
      <c r="MNM5" s="5"/>
      <c r="MNN5" s="5"/>
      <c r="MNO5" s="5"/>
      <c r="MNP5" s="5"/>
      <c r="MNQ5" s="5"/>
      <c r="MNR5" s="5"/>
      <c r="MNS5" s="5"/>
      <c r="MNT5" s="5"/>
      <c r="MNU5" s="5"/>
      <c r="MNV5" s="5"/>
      <c r="MNW5" s="5"/>
      <c r="MNX5" s="5"/>
      <c r="MNY5" s="5"/>
      <c r="MNZ5" s="5"/>
      <c r="MOA5" s="5"/>
      <c r="MOB5" s="5"/>
      <c r="MOC5" s="5"/>
      <c r="MOD5" s="5"/>
      <c r="MOE5" s="5"/>
      <c r="MOF5" s="5"/>
      <c r="MOG5" s="5"/>
      <c r="MOH5" s="5"/>
      <c r="MOI5" s="5"/>
      <c r="MOJ5" s="5"/>
      <c r="MOK5" s="5"/>
      <c r="MOL5" s="5"/>
      <c r="MOM5" s="5"/>
      <c r="MON5" s="5"/>
      <c r="MOO5" s="5"/>
      <c r="MOP5" s="5"/>
      <c r="MOQ5" s="5"/>
      <c r="MOR5" s="5"/>
      <c r="MOS5" s="5"/>
      <c r="MOT5" s="5"/>
      <c r="MOU5" s="5"/>
      <c r="MOV5" s="5"/>
      <c r="MOW5" s="5"/>
      <c r="MOX5" s="5"/>
      <c r="MOY5" s="5"/>
      <c r="MOZ5" s="5"/>
      <c r="MPA5" s="5"/>
      <c r="MPB5" s="5"/>
      <c r="MPC5" s="5"/>
      <c r="MPD5" s="5"/>
      <c r="MPE5" s="5"/>
      <c r="MPF5" s="5"/>
      <c r="MPG5" s="5"/>
      <c r="MPH5" s="5"/>
      <c r="MPI5" s="5"/>
      <c r="MPJ5" s="5"/>
      <c r="MPK5" s="5"/>
      <c r="MPL5" s="5"/>
      <c r="MPM5" s="5"/>
      <c r="MPN5" s="5"/>
      <c r="MPO5" s="5"/>
      <c r="MPP5" s="5"/>
      <c r="MPQ5" s="5"/>
      <c r="MPR5" s="5"/>
      <c r="MPS5" s="5"/>
      <c r="MPT5" s="5"/>
      <c r="MPU5" s="5"/>
      <c r="MPV5" s="5"/>
      <c r="MPW5" s="5"/>
      <c r="MPX5" s="5"/>
      <c r="MPY5" s="5"/>
      <c r="MPZ5" s="5"/>
      <c r="MQA5" s="5"/>
      <c r="MQB5" s="5"/>
      <c r="MQC5" s="5"/>
      <c r="MQD5" s="5"/>
      <c r="MQE5" s="5"/>
      <c r="MQF5" s="5"/>
      <c r="MQG5" s="5"/>
      <c r="MQH5" s="5"/>
      <c r="MQI5" s="5"/>
      <c r="MQJ5" s="5"/>
      <c r="MQK5" s="5"/>
      <c r="MQL5" s="5"/>
      <c r="MQM5" s="5"/>
      <c r="MQN5" s="5"/>
      <c r="MQO5" s="5"/>
      <c r="MQP5" s="5"/>
      <c r="MQQ5" s="5"/>
      <c r="MQR5" s="5"/>
      <c r="MQS5" s="5"/>
      <c r="MQT5" s="5"/>
      <c r="MQU5" s="5"/>
      <c r="MQV5" s="5"/>
      <c r="MQW5" s="5"/>
      <c r="MQX5" s="5"/>
      <c r="MQY5" s="5"/>
      <c r="MQZ5" s="5"/>
      <c r="MRA5" s="5"/>
      <c r="MRB5" s="5"/>
      <c r="MRC5" s="5"/>
      <c r="MRD5" s="5"/>
      <c r="MRE5" s="5"/>
      <c r="MRF5" s="5"/>
      <c r="MRG5" s="5"/>
      <c r="MRH5" s="5"/>
      <c r="MRI5" s="5"/>
      <c r="MRJ5" s="5"/>
      <c r="MRK5" s="5"/>
      <c r="MRL5" s="5"/>
      <c r="MRM5" s="5"/>
      <c r="MRN5" s="5"/>
      <c r="MRO5" s="5"/>
      <c r="MRP5" s="5"/>
      <c r="MRQ5" s="5"/>
      <c r="MRR5" s="5"/>
      <c r="MRS5" s="5"/>
      <c r="MRT5" s="5"/>
      <c r="MRU5" s="5"/>
      <c r="MRV5" s="5"/>
      <c r="MRW5" s="5"/>
      <c r="MRX5" s="5"/>
      <c r="MRY5" s="5"/>
      <c r="MRZ5" s="5"/>
      <c r="MSA5" s="5"/>
      <c r="MSB5" s="5"/>
      <c r="MSC5" s="5"/>
      <c r="MSD5" s="5"/>
      <c r="MSE5" s="5"/>
      <c r="MSF5" s="5"/>
      <c r="MSG5" s="5"/>
      <c r="MSH5" s="5"/>
      <c r="MSI5" s="5"/>
      <c r="MSJ5" s="5"/>
      <c r="MSK5" s="5"/>
      <c r="MSL5" s="5"/>
      <c r="MSM5" s="5"/>
      <c r="MSN5" s="5"/>
      <c r="MSO5" s="5"/>
      <c r="MSP5" s="5"/>
      <c r="MSQ5" s="5"/>
      <c r="MSR5" s="5"/>
      <c r="MSS5" s="5"/>
      <c r="MST5" s="5"/>
      <c r="MSU5" s="5"/>
      <c r="MSV5" s="5"/>
      <c r="MSW5" s="5"/>
      <c r="MSX5" s="5"/>
      <c r="MSY5" s="5"/>
      <c r="MSZ5" s="5"/>
      <c r="MTA5" s="5"/>
      <c r="MTB5" s="5"/>
      <c r="MTC5" s="5"/>
      <c r="MTD5" s="5"/>
      <c r="MTE5" s="5"/>
      <c r="MTF5" s="5"/>
      <c r="MTG5" s="5"/>
      <c r="MTH5" s="5"/>
      <c r="MTI5" s="5"/>
      <c r="MTJ5" s="5"/>
      <c r="MTK5" s="5"/>
      <c r="MTL5" s="5"/>
      <c r="MTM5" s="5"/>
      <c r="MTN5" s="5"/>
      <c r="MTO5" s="5"/>
      <c r="MTP5" s="5"/>
      <c r="MTQ5" s="5"/>
      <c r="MTR5" s="5"/>
      <c r="MTS5" s="5"/>
      <c r="MTT5" s="5"/>
      <c r="MTU5" s="5"/>
      <c r="MTV5" s="5"/>
      <c r="MTW5" s="5"/>
      <c r="MTX5" s="5"/>
      <c r="MTY5" s="5"/>
      <c r="MTZ5" s="5"/>
      <c r="MUA5" s="5"/>
      <c r="MUB5" s="5"/>
      <c r="MUC5" s="5"/>
      <c r="MUD5" s="5"/>
      <c r="MUE5" s="5"/>
      <c r="MUF5" s="5"/>
      <c r="MUG5" s="5"/>
      <c r="MUH5" s="5"/>
      <c r="MUI5" s="5"/>
      <c r="MUJ5" s="5"/>
      <c r="MUK5" s="5"/>
      <c r="MUL5" s="5"/>
      <c r="MUM5" s="5"/>
      <c r="MUN5" s="5"/>
      <c r="MUO5" s="5"/>
      <c r="MUP5" s="5"/>
      <c r="MUQ5" s="5"/>
      <c r="MUR5" s="5"/>
      <c r="MUS5" s="5"/>
      <c r="MUT5" s="5"/>
      <c r="MUU5" s="5"/>
      <c r="MUV5" s="5"/>
      <c r="MUW5" s="5"/>
      <c r="MUX5" s="5"/>
      <c r="MUY5" s="5"/>
      <c r="MUZ5" s="5"/>
      <c r="MVA5" s="5"/>
      <c r="MVB5" s="5"/>
      <c r="MVC5" s="5"/>
      <c r="MVD5" s="5"/>
      <c r="MVE5" s="5"/>
      <c r="MVF5" s="5"/>
      <c r="MVG5" s="5"/>
      <c r="MVH5" s="5"/>
      <c r="MVI5" s="5"/>
      <c r="MVJ5" s="5"/>
      <c r="MVK5" s="5"/>
      <c r="MVL5" s="5"/>
      <c r="MVM5" s="5"/>
      <c r="MVN5" s="5"/>
      <c r="MVO5" s="5"/>
      <c r="MVP5" s="5"/>
      <c r="MVQ5" s="5"/>
      <c r="MVR5" s="5"/>
      <c r="MVS5" s="5"/>
      <c r="MVT5" s="5"/>
      <c r="MVU5" s="5"/>
      <c r="MVV5" s="5"/>
      <c r="MVW5" s="5"/>
      <c r="MVX5" s="5"/>
      <c r="MVY5" s="5"/>
      <c r="MVZ5" s="5"/>
      <c r="MWA5" s="5"/>
      <c r="MWB5" s="5"/>
      <c r="MWC5" s="5"/>
      <c r="MWD5" s="5"/>
      <c r="MWE5" s="5"/>
      <c r="MWF5" s="5"/>
      <c r="MWG5" s="5"/>
      <c r="MWH5" s="5"/>
      <c r="MWI5" s="5"/>
      <c r="MWJ5" s="5"/>
      <c r="MWK5" s="5"/>
      <c r="MWL5" s="5"/>
      <c r="MWM5" s="5"/>
      <c r="MWN5" s="5"/>
      <c r="MWO5" s="5"/>
      <c r="MWP5" s="5"/>
      <c r="MWQ5" s="5"/>
      <c r="MWR5" s="5"/>
      <c r="MWS5" s="5"/>
      <c r="MWT5" s="5"/>
      <c r="MWU5" s="5"/>
      <c r="MWV5" s="5"/>
      <c r="MWW5" s="5"/>
      <c r="MWX5" s="5"/>
      <c r="MWY5" s="5"/>
      <c r="MWZ5" s="5"/>
      <c r="MXA5" s="5"/>
      <c r="MXB5" s="5"/>
      <c r="MXC5" s="5"/>
      <c r="MXD5" s="5"/>
      <c r="MXE5" s="5"/>
      <c r="MXF5" s="5"/>
      <c r="MXG5" s="5"/>
      <c r="MXH5" s="5"/>
      <c r="MXI5" s="5"/>
      <c r="MXJ5" s="5"/>
      <c r="MXK5" s="5"/>
      <c r="MXL5" s="5"/>
      <c r="MXM5" s="5"/>
      <c r="MXN5" s="5"/>
      <c r="MXO5" s="5"/>
      <c r="MXP5" s="5"/>
      <c r="MXQ5" s="5"/>
      <c r="MXR5" s="5"/>
      <c r="MXS5" s="5"/>
      <c r="MXT5" s="5"/>
      <c r="MXU5" s="5"/>
      <c r="MXV5" s="5"/>
      <c r="MXW5" s="5"/>
      <c r="MXX5" s="5"/>
      <c r="MXY5" s="5"/>
      <c r="MXZ5" s="5"/>
      <c r="MYA5" s="5"/>
      <c r="MYB5" s="5"/>
      <c r="MYC5" s="5"/>
      <c r="MYD5" s="5"/>
      <c r="MYE5" s="5"/>
      <c r="MYF5" s="5"/>
      <c r="MYG5" s="5"/>
      <c r="MYH5" s="5"/>
      <c r="MYI5" s="5"/>
      <c r="MYJ5" s="5"/>
      <c r="MYK5" s="5"/>
      <c r="MYL5" s="5"/>
      <c r="MYM5" s="5"/>
      <c r="MYN5" s="5"/>
      <c r="MYO5" s="5"/>
      <c r="MYP5" s="5"/>
      <c r="MYQ5" s="5"/>
      <c r="MYR5" s="5"/>
      <c r="MYS5" s="5"/>
      <c r="MYT5" s="5"/>
      <c r="MYU5" s="5"/>
      <c r="MYV5" s="5"/>
      <c r="MYW5" s="5"/>
      <c r="MYX5" s="5"/>
      <c r="MYY5" s="5"/>
      <c r="MYZ5" s="5"/>
      <c r="MZA5" s="5"/>
      <c r="MZB5" s="5"/>
      <c r="MZC5" s="5"/>
      <c r="MZD5" s="5"/>
      <c r="MZE5" s="5"/>
      <c r="MZF5" s="5"/>
      <c r="MZG5" s="5"/>
      <c r="MZH5" s="5"/>
      <c r="MZI5" s="5"/>
      <c r="MZJ5" s="5"/>
      <c r="MZK5" s="5"/>
      <c r="MZL5" s="5"/>
      <c r="MZM5" s="5"/>
      <c r="MZN5" s="5"/>
      <c r="MZO5" s="5"/>
      <c r="MZP5" s="5"/>
      <c r="MZQ5" s="5"/>
      <c r="MZR5" s="5"/>
      <c r="MZS5" s="5"/>
      <c r="MZT5" s="5"/>
      <c r="MZU5" s="5"/>
      <c r="MZV5" s="5"/>
      <c r="MZW5" s="5"/>
      <c r="MZX5" s="5"/>
      <c r="MZY5" s="5"/>
      <c r="MZZ5" s="5"/>
      <c r="NAA5" s="5"/>
      <c r="NAB5" s="5"/>
      <c r="NAC5" s="5"/>
      <c r="NAD5" s="5"/>
      <c r="NAE5" s="5"/>
      <c r="NAF5" s="5"/>
      <c r="NAG5" s="5"/>
      <c r="NAH5" s="5"/>
      <c r="NAI5" s="5"/>
      <c r="NAJ5" s="5"/>
      <c r="NAK5" s="5"/>
      <c r="NAL5" s="5"/>
      <c r="NAM5" s="5"/>
      <c r="NAN5" s="5"/>
      <c r="NAO5" s="5"/>
      <c r="NAP5" s="5"/>
      <c r="NAQ5" s="5"/>
      <c r="NAR5" s="5"/>
      <c r="NAS5" s="5"/>
      <c r="NAT5" s="5"/>
      <c r="NAU5" s="5"/>
      <c r="NAV5" s="5"/>
      <c r="NAW5" s="5"/>
      <c r="NAX5" s="5"/>
      <c r="NAY5" s="5"/>
      <c r="NAZ5" s="5"/>
      <c r="NBA5" s="5"/>
      <c r="NBB5" s="5"/>
      <c r="NBC5" s="5"/>
      <c r="NBD5" s="5"/>
      <c r="NBE5" s="5"/>
      <c r="NBF5" s="5"/>
      <c r="NBG5" s="5"/>
      <c r="NBH5" s="5"/>
      <c r="NBI5" s="5"/>
      <c r="NBJ5" s="5"/>
      <c r="NBK5" s="5"/>
      <c r="NBL5" s="5"/>
      <c r="NBM5" s="5"/>
      <c r="NBN5" s="5"/>
      <c r="NBO5" s="5"/>
      <c r="NBP5" s="5"/>
      <c r="NBQ5" s="5"/>
      <c r="NBR5" s="5"/>
      <c r="NBS5" s="5"/>
      <c r="NBT5" s="5"/>
      <c r="NBU5" s="5"/>
      <c r="NBV5" s="5"/>
      <c r="NBW5" s="5"/>
      <c r="NBX5" s="5"/>
      <c r="NBY5" s="5"/>
      <c r="NBZ5" s="5"/>
      <c r="NCA5" s="5"/>
      <c r="NCB5" s="5"/>
      <c r="NCC5" s="5"/>
      <c r="NCD5" s="5"/>
      <c r="NCE5" s="5"/>
      <c r="NCF5" s="5"/>
      <c r="NCG5" s="5"/>
      <c r="NCH5" s="5"/>
      <c r="NCI5" s="5"/>
      <c r="NCJ5" s="5"/>
      <c r="NCK5" s="5"/>
      <c r="NCL5" s="5"/>
      <c r="NCM5" s="5"/>
      <c r="NCN5" s="5"/>
      <c r="NCO5" s="5"/>
      <c r="NCP5" s="5"/>
      <c r="NCQ5" s="5"/>
      <c r="NCR5" s="5"/>
      <c r="NCS5" s="5"/>
      <c r="NCT5" s="5"/>
      <c r="NCU5" s="5"/>
      <c r="NCV5" s="5"/>
      <c r="NCW5" s="5"/>
      <c r="NCX5" s="5"/>
      <c r="NCY5" s="5"/>
      <c r="NCZ5" s="5"/>
      <c r="NDA5" s="5"/>
      <c r="NDB5" s="5"/>
      <c r="NDC5" s="5"/>
      <c r="NDD5" s="5"/>
      <c r="NDE5" s="5"/>
      <c r="NDF5" s="5"/>
      <c r="NDG5" s="5"/>
      <c r="NDH5" s="5"/>
      <c r="NDI5" s="5"/>
      <c r="NDJ5" s="5"/>
      <c r="NDK5" s="5"/>
      <c r="NDL5" s="5"/>
      <c r="NDM5" s="5"/>
      <c r="NDN5" s="5"/>
      <c r="NDO5" s="5"/>
      <c r="NDP5" s="5"/>
      <c r="NDQ5" s="5"/>
      <c r="NDR5" s="5"/>
      <c r="NDS5" s="5"/>
      <c r="NDT5" s="5"/>
      <c r="NDU5" s="5"/>
      <c r="NDV5" s="5"/>
      <c r="NDW5" s="5"/>
      <c r="NDX5" s="5"/>
      <c r="NDY5" s="5"/>
      <c r="NDZ5" s="5"/>
      <c r="NEA5" s="5"/>
      <c r="NEB5" s="5"/>
      <c r="NEC5" s="5"/>
      <c r="NED5" s="5"/>
      <c r="NEE5" s="5"/>
      <c r="NEF5" s="5"/>
      <c r="NEG5" s="5"/>
      <c r="NEH5" s="5"/>
      <c r="NEI5" s="5"/>
      <c r="NEJ5" s="5"/>
      <c r="NEK5" s="5"/>
      <c r="NEL5" s="5"/>
      <c r="NEM5" s="5"/>
      <c r="NEN5" s="5"/>
      <c r="NEO5" s="5"/>
      <c r="NEP5" s="5"/>
      <c r="NEQ5" s="5"/>
      <c r="NER5" s="5"/>
      <c r="NES5" s="5"/>
      <c r="NET5" s="5"/>
      <c r="NEU5" s="5"/>
      <c r="NEV5" s="5"/>
      <c r="NEW5" s="5"/>
      <c r="NEX5" s="5"/>
      <c r="NEY5" s="5"/>
      <c r="NEZ5" s="5"/>
      <c r="NFA5" s="5"/>
      <c r="NFB5" s="5"/>
      <c r="NFC5" s="5"/>
      <c r="NFD5" s="5"/>
      <c r="NFE5" s="5"/>
      <c r="NFF5" s="5"/>
      <c r="NFG5" s="5"/>
      <c r="NFH5" s="5"/>
      <c r="NFI5" s="5"/>
      <c r="NFJ5" s="5"/>
      <c r="NFK5" s="5"/>
      <c r="NFL5" s="5"/>
      <c r="NFM5" s="5"/>
      <c r="NFN5" s="5"/>
      <c r="NFO5" s="5"/>
      <c r="NFP5" s="5"/>
      <c r="NFQ5" s="5"/>
      <c r="NFR5" s="5"/>
      <c r="NFS5" s="5"/>
      <c r="NFT5" s="5"/>
      <c r="NFU5" s="5"/>
      <c r="NFV5" s="5"/>
      <c r="NFW5" s="5"/>
      <c r="NFX5" s="5"/>
      <c r="NFY5" s="5"/>
      <c r="NFZ5" s="5"/>
      <c r="NGA5" s="5"/>
      <c r="NGB5" s="5"/>
      <c r="NGC5" s="5"/>
      <c r="NGD5" s="5"/>
      <c r="NGE5" s="5"/>
      <c r="NGF5" s="5"/>
      <c r="NGG5" s="5"/>
      <c r="NGH5" s="5"/>
      <c r="NGI5" s="5"/>
      <c r="NGJ5" s="5"/>
      <c r="NGK5" s="5"/>
      <c r="NGL5" s="5"/>
      <c r="NGM5" s="5"/>
      <c r="NGN5" s="5"/>
      <c r="NGO5" s="5"/>
      <c r="NGP5" s="5"/>
      <c r="NGQ5" s="5"/>
      <c r="NGR5" s="5"/>
      <c r="NGS5" s="5"/>
      <c r="NGT5" s="5"/>
      <c r="NGU5" s="5"/>
      <c r="NGV5" s="5"/>
      <c r="NGW5" s="5"/>
      <c r="NGX5" s="5"/>
      <c r="NGY5" s="5"/>
      <c r="NGZ5" s="5"/>
      <c r="NHA5" s="5"/>
      <c r="NHB5" s="5"/>
      <c r="NHC5" s="5"/>
      <c r="NHD5" s="5"/>
      <c r="NHE5" s="5"/>
      <c r="NHF5" s="5"/>
      <c r="NHG5" s="5"/>
      <c r="NHH5" s="5"/>
      <c r="NHI5" s="5"/>
      <c r="NHJ5" s="5"/>
      <c r="NHK5" s="5"/>
      <c r="NHL5" s="5"/>
      <c r="NHM5" s="5"/>
      <c r="NHN5" s="5"/>
      <c r="NHO5" s="5"/>
      <c r="NHP5" s="5"/>
      <c r="NHQ5" s="5"/>
      <c r="NHR5" s="5"/>
      <c r="NHS5" s="5"/>
      <c r="NHT5" s="5"/>
      <c r="NHU5" s="5"/>
      <c r="NHV5" s="5"/>
      <c r="NHW5" s="5"/>
      <c r="NHX5" s="5"/>
      <c r="NHY5" s="5"/>
      <c r="NHZ5" s="5"/>
      <c r="NIA5" s="5"/>
      <c r="NIB5" s="5"/>
      <c r="NIC5" s="5"/>
      <c r="NID5" s="5"/>
      <c r="NIE5" s="5"/>
      <c r="NIF5" s="5"/>
      <c r="NIG5" s="5"/>
      <c r="NIH5" s="5"/>
      <c r="NII5" s="5"/>
      <c r="NIJ5" s="5"/>
      <c r="NIK5" s="5"/>
      <c r="NIL5" s="5"/>
      <c r="NIM5" s="5"/>
      <c r="NIN5" s="5"/>
      <c r="NIO5" s="5"/>
      <c r="NIP5" s="5"/>
      <c r="NIQ5" s="5"/>
      <c r="NIR5" s="5"/>
      <c r="NIS5" s="5"/>
      <c r="NIT5" s="5"/>
      <c r="NIU5" s="5"/>
      <c r="NIV5" s="5"/>
      <c r="NIW5" s="5"/>
      <c r="NIX5" s="5"/>
      <c r="NIY5" s="5"/>
      <c r="NIZ5" s="5"/>
      <c r="NJA5" s="5"/>
      <c r="NJB5" s="5"/>
      <c r="NJC5" s="5"/>
      <c r="NJD5" s="5"/>
      <c r="NJE5" s="5"/>
      <c r="NJF5" s="5"/>
      <c r="NJG5" s="5"/>
      <c r="NJH5" s="5"/>
      <c r="NJI5" s="5"/>
      <c r="NJJ5" s="5"/>
      <c r="NJK5" s="5"/>
      <c r="NJL5" s="5"/>
      <c r="NJM5" s="5"/>
      <c r="NJN5" s="5"/>
      <c r="NJO5" s="5"/>
      <c r="NJP5" s="5"/>
      <c r="NJQ5" s="5"/>
      <c r="NJR5" s="5"/>
      <c r="NJS5" s="5"/>
      <c r="NJT5" s="5"/>
      <c r="NJU5" s="5"/>
      <c r="NJV5" s="5"/>
      <c r="NJW5" s="5"/>
      <c r="NJX5" s="5"/>
      <c r="NJY5" s="5"/>
      <c r="NJZ5" s="5"/>
      <c r="NKA5" s="5"/>
      <c r="NKB5" s="5"/>
      <c r="NKC5" s="5"/>
      <c r="NKD5" s="5"/>
      <c r="NKE5" s="5"/>
      <c r="NKF5" s="5"/>
      <c r="NKG5" s="5"/>
      <c r="NKH5" s="5"/>
      <c r="NKI5" s="5"/>
      <c r="NKJ5" s="5"/>
      <c r="NKK5" s="5"/>
      <c r="NKL5" s="5"/>
      <c r="NKM5" s="5"/>
      <c r="NKN5" s="5"/>
      <c r="NKO5" s="5"/>
      <c r="NKP5" s="5"/>
      <c r="NKQ5" s="5"/>
      <c r="NKR5" s="5"/>
      <c r="NKS5" s="5"/>
      <c r="NKT5" s="5"/>
      <c r="NKU5" s="5"/>
      <c r="NKV5" s="5"/>
      <c r="NKW5" s="5"/>
      <c r="NKX5" s="5"/>
      <c r="NKY5" s="5"/>
      <c r="NKZ5" s="5"/>
      <c r="NLA5" s="5"/>
      <c r="NLB5" s="5"/>
      <c r="NLC5" s="5"/>
      <c r="NLD5" s="5"/>
      <c r="NLE5" s="5"/>
      <c r="NLF5" s="5"/>
      <c r="NLG5" s="5"/>
      <c r="NLH5" s="5"/>
      <c r="NLI5" s="5"/>
      <c r="NLJ5" s="5"/>
      <c r="NLK5" s="5"/>
      <c r="NLL5" s="5"/>
      <c r="NLM5" s="5"/>
      <c r="NLN5" s="5"/>
      <c r="NLO5" s="5"/>
      <c r="NLP5" s="5"/>
      <c r="NLQ5" s="5"/>
      <c r="NLR5" s="5"/>
      <c r="NLS5" s="5"/>
      <c r="NLT5" s="5"/>
      <c r="NLU5" s="5"/>
      <c r="NLV5" s="5"/>
      <c r="NLW5" s="5"/>
      <c r="NLX5" s="5"/>
      <c r="NLY5" s="5"/>
      <c r="NLZ5" s="5"/>
      <c r="NMA5" s="5"/>
      <c r="NMB5" s="5"/>
      <c r="NMC5" s="5"/>
      <c r="NMD5" s="5"/>
      <c r="NME5" s="5"/>
      <c r="NMF5" s="5"/>
      <c r="NMG5" s="5"/>
      <c r="NMH5" s="5"/>
      <c r="NMI5" s="5"/>
      <c r="NMJ5" s="5"/>
      <c r="NMK5" s="5"/>
      <c r="NML5" s="5"/>
      <c r="NMM5" s="5"/>
      <c r="NMN5" s="5"/>
      <c r="NMO5" s="5"/>
      <c r="NMP5" s="5"/>
      <c r="NMQ5" s="5"/>
      <c r="NMR5" s="5"/>
      <c r="NMS5" s="5"/>
      <c r="NMT5" s="5"/>
      <c r="NMU5" s="5"/>
      <c r="NMV5" s="5"/>
      <c r="NMW5" s="5"/>
      <c r="NMX5" s="5"/>
      <c r="NMY5" s="5"/>
      <c r="NMZ5" s="5"/>
      <c r="NNA5" s="5"/>
      <c r="NNB5" s="5"/>
      <c r="NNC5" s="5"/>
      <c r="NND5" s="5"/>
      <c r="NNE5" s="5"/>
      <c r="NNF5" s="5"/>
      <c r="NNG5" s="5"/>
      <c r="NNH5" s="5"/>
      <c r="NNI5" s="5"/>
      <c r="NNJ5" s="5"/>
      <c r="NNK5" s="5"/>
      <c r="NNL5" s="5"/>
      <c r="NNM5" s="5"/>
      <c r="NNN5" s="5"/>
      <c r="NNO5" s="5"/>
      <c r="NNP5" s="5"/>
      <c r="NNQ5" s="5"/>
      <c r="NNR5" s="5"/>
      <c r="NNS5" s="5"/>
      <c r="NNT5" s="5"/>
      <c r="NNU5" s="5"/>
      <c r="NNV5" s="5"/>
      <c r="NNW5" s="5"/>
      <c r="NNX5" s="5"/>
      <c r="NNY5" s="5"/>
      <c r="NNZ5" s="5"/>
      <c r="NOA5" s="5"/>
      <c r="NOB5" s="5"/>
      <c r="NOC5" s="5"/>
      <c r="NOD5" s="5"/>
      <c r="NOE5" s="5"/>
      <c r="NOF5" s="5"/>
      <c r="NOG5" s="5"/>
      <c r="NOH5" s="5"/>
      <c r="NOI5" s="5"/>
      <c r="NOJ5" s="5"/>
      <c r="NOK5" s="5"/>
      <c r="NOL5" s="5"/>
      <c r="NOM5" s="5"/>
      <c r="NON5" s="5"/>
      <c r="NOO5" s="5"/>
      <c r="NOP5" s="5"/>
      <c r="NOQ5" s="5"/>
      <c r="NOR5" s="5"/>
      <c r="NOS5" s="5"/>
      <c r="NOT5" s="5"/>
      <c r="NOU5" s="5"/>
      <c r="NOV5" s="5"/>
      <c r="NOW5" s="5"/>
      <c r="NOX5" s="5"/>
      <c r="NOY5" s="5"/>
      <c r="NOZ5" s="5"/>
      <c r="NPA5" s="5"/>
      <c r="NPB5" s="5"/>
      <c r="NPC5" s="5"/>
      <c r="NPD5" s="5"/>
      <c r="NPE5" s="5"/>
      <c r="NPF5" s="5"/>
      <c r="NPG5" s="5"/>
      <c r="NPH5" s="5"/>
      <c r="NPI5" s="5"/>
      <c r="NPJ5" s="5"/>
      <c r="NPK5" s="5"/>
      <c r="NPL5" s="5"/>
      <c r="NPM5" s="5"/>
      <c r="NPN5" s="5"/>
      <c r="NPO5" s="5"/>
      <c r="NPP5" s="5"/>
      <c r="NPQ5" s="5"/>
      <c r="NPR5" s="5"/>
      <c r="NPS5" s="5"/>
      <c r="NPT5" s="5"/>
      <c r="NPU5" s="5"/>
      <c r="NPV5" s="5"/>
      <c r="NPW5" s="5"/>
      <c r="NPX5" s="5"/>
      <c r="NPY5" s="5"/>
      <c r="NPZ5" s="5"/>
      <c r="NQA5" s="5"/>
      <c r="NQB5" s="5"/>
      <c r="NQC5" s="5"/>
      <c r="NQD5" s="5"/>
      <c r="NQE5" s="5"/>
      <c r="NQF5" s="5"/>
      <c r="NQG5" s="5"/>
      <c r="NQH5" s="5"/>
      <c r="NQI5" s="5"/>
      <c r="NQJ5" s="5"/>
      <c r="NQK5" s="5"/>
      <c r="NQL5" s="5"/>
      <c r="NQM5" s="5"/>
      <c r="NQN5" s="5"/>
      <c r="NQO5" s="5"/>
      <c r="NQP5" s="5"/>
      <c r="NQQ5" s="5"/>
      <c r="NQR5" s="5"/>
      <c r="NQS5" s="5"/>
      <c r="NQT5" s="5"/>
      <c r="NQU5" s="5"/>
      <c r="NQV5" s="5"/>
      <c r="NQW5" s="5"/>
      <c r="NQX5" s="5"/>
      <c r="NQY5" s="5"/>
      <c r="NQZ5" s="5"/>
      <c r="NRA5" s="5"/>
      <c r="NRB5" s="5"/>
      <c r="NRC5" s="5"/>
      <c r="NRD5" s="5"/>
      <c r="NRE5" s="5"/>
      <c r="NRF5" s="5"/>
      <c r="NRG5" s="5"/>
      <c r="NRH5" s="5"/>
      <c r="NRI5" s="5"/>
      <c r="NRJ5" s="5"/>
      <c r="NRK5" s="5"/>
      <c r="NRL5" s="5"/>
      <c r="NRM5" s="5"/>
      <c r="NRN5" s="5"/>
      <c r="NRO5" s="5"/>
      <c r="NRP5" s="5"/>
      <c r="NRQ5" s="5"/>
      <c r="NRR5" s="5"/>
      <c r="NRS5" s="5"/>
      <c r="NRT5" s="5"/>
      <c r="NRU5" s="5"/>
      <c r="NRV5" s="5"/>
      <c r="NRW5" s="5"/>
      <c r="NRX5" s="5"/>
      <c r="NRY5" s="5"/>
      <c r="NRZ5" s="5"/>
      <c r="NSA5" s="5"/>
      <c r="NSB5" s="5"/>
      <c r="NSC5" s="5"/>
      <c r="NSD5" s="5"/>
      <c r="NSE5" s="5"/>
      <c r="NSF5" s="5"/>
      <c r="NSG5" s="5"/>
      <c r="NSH5" s="5"/>
      <c r="NSI5" s="5"/>
      <c r="NSJ5" s="5"/>
      <c r="NSK5" s="5"/>
      <c r="NSL5" s="5"/>
      <c r="NSM5" s="5"/>
      <c r="NSN5" s="5"/>
      <c r="NSO5" s="5"/>
      <c r="NSP5" s="5"/>
      <c r="NSQ5" s="5"/>
      <c r="NSR5" s="5"/>
      <c r="NSS5" s="5"/>
      <c r="NST5" s="5"/>
      <c r="NSU5" s="5"/>
      <c r="NSV5" s="5"/>
      <c r="NSW5" s="5"/>
      <c r="NSX5" s="5"/>
      <c r="NSY5" s="5"/>
      <c r="NSZ5" s="5"/>
      <c r="NTA5" s="5"/>
      <c r="NTB5" s="5"/>
      <c r="NTC5" s="5"/>
      <c r="NTD5" s="5"/>
      <c r="NTE5" s="5"/>
      <c r="NTF5" s="5"/>
      <c r="NTG5" s="5"/>
      <c r="NTH5" s="5"/>
      <c r="NTI5" s="5"/>
      <c r="NTJ5" s="5"/>
      <c r="NTK5" s="5"/>
      <c r="NTL5" s="5"/>
      <c r="NTM5" s="5"/>
      <c r="NTN5" s="5"/>
      <c r="NTO5" s="5"/>
      <c r="NTP5" s="5"/>
      <c r="NTQ5" s="5"/>
      <c r="NTR5" s="5"/>
      <c r="NTS5" s="5"/>
      <c r="NTT5" s="5"/>
      <c r="NTU5" s="5"/>
      <c r="NTV5" s="5"/>
      <c r="NTW5" s="5"/>
      <c r="NTX5" s="5"/>
      <c r="NTY5" s="5"/>
      <c r="NTZ5" s="5"/>
      <c r="NUA5" s="5"/>
      <c r="NUB5" s="5"/>
      <c r="NUC5" s="5"/>
      <c r="NUD5" s="5"/>
      <c r="NUE5" s="5"/>
      <c r="NUF5" s="5"/>
      <c r="NUG5" s="5"/>
      <c r="NUH5" s="5"/>
      <c r="NUI5" s="5"/>
      <c r="NUJ5" s="5"/>
      <c r="NUK5" s="5"/>
      <c r="NUL5" s="5"/>
      <c r="NUM5" s="5"/>
      <c r="NUN5" s="5"/>
      <c r="NUO5" s="5"/>
      <c r="NUP5" s="5"/>
      <c r="NUQ5" s="5"/>
      <c r="NUR5" s="5"/>
      <c r="NUS5" s="5"/>
      <c r="NUT5" s="5"/>
      <c r="NUU5" s="5"/>
      <c r="NUV5" s="5"/>
      <c r="NUW5" s="5"/>
      <c r="NUX5" s="5"/>
      <c r="NUY5" s="5"/>
      <c r="NUZ5" s="5"/>
      <c r="NVA5" s="5"/>
      <c r="NVB5" s="5"/>
      <c r="NVC5" s="5"/>
      <c r="NVD5" s="5"/>
      <c r="NVE5" s="5"/>
      <c r="NVF5" s="5"/>
      <c r="NVG5" s="5"/>
      <c r="NVH5" s="5"/>
      <c r="NVI5" s="5"/>
      <c r="NVJ5" s="5"/>
      <c r="NVK5" s="5"/>
      <c r="NVL5" s="5"/>
      <c r="NVM5" s="5"/>
      <c r="NVN5" s="5"/>
      <c r="NVO5" s="5"/>
      <c r="NVP5" s="5"/>
      <c r="NVQ5" s="5"/>
      <c r="NVR5" s="5"/>
      <c r="NVS5" s="5"/>
      <c r="NVT5" s="5"/>
      <c r="NVU5" s="5"/>
      <c r="NVV5" s="5"/>
      <c r="NVW5" s="5"/>
      <c r="NVX5" s="5"/>
      <c r="NVY5" s="5"/>
      <c r="NVZ5" s="5"/>
      <c r="NWA5" s="5"/>
      <c r="NWB5" s="5"/>
      <c r="NWC5" s="5"/>
      <c r="NWD5" s="5"/>
      <c r="NWE5" s="5"/>
      <c r="NWF5" s="5"/>
      <c r="NWG5" s="5"/>
      <c r="NWH5" s="5"/>
      <c r="NWI5" s="5"/>
      <c r="NWJ5" s="5"/>
      <c r="NWK5" s="5"/>
      <c r="NWL5" s="5"/>
      <c r="NWM5" s="5"/>
      <c r="NWN5" s="5"/>
      <c r="NWO5" s="5"/>
      <c r="NWP5" s="5"/>
      <c r="NWQ5" s="5"/>
      <c r="NWR5" s="5"/>
      <c r="NWS5" s="5"/>
      <c r="NWT5" s="5"/>
      <c r="NWU5" s="5"/>
      <c r="NWV5" s="5"/>
      <c r="NWW5" s="5"/>
      <c r="NWX5" s="5"/>
      <c r="NWY5" s="5"/>
      <c r="NWZ5" s="5"/>
      <c r="NXA5" s="5"/>
      <c r="NXB5" s="5"/>
      <c r="NXC5" s="5"/>
      <c r="NXD5" s="5"/>
      <c r="NXE5" s="5"/>
      <c r="NXF5" s="5"/>
      <c r="NXG5" s="5"/>
      <c r="NXH5" s="5"/>
      <c r="NXI5" s="5"/>
      <c r="NXJ5" s="5"/>
      <c r="NXK5" s="5"/>
      <c r="NXL5" s="5"/>
      <c r="NXM5" s="5"/>
      <c r="NXN5" s="5"/>
      <c r="NXO5" s="5"/>
      <c r="NXP5" s="5"/>
      <c r="NXQ5" s="5"/>
      <c r="NXR5" s="5"/>
      <c r="NXS5" s="5"/>
      <c r="NXT5" s="5"/>
      <c r="NXU5" s="5"/>
      <c r="NXV5" s="5"/>
      <c r="NXW5" s="5"/>
      <c r="NXX5" s="5"/>
      <c r="NXY5" s="5"/>
      <c r="NXZ5" s="5"/>
      <c r="NYA5" s="5"/>
      <c r="NYB5" s="5"/>
      <c r="NYC5" s="5"/>
      <c r="NYD5" s="5"/>
      <c r="NYE5" s="5"/>
      <c r="NYF5" s="5"/>
      <c r="NYG5" s="5"/>
      <c r="NYH5" s="5"/>
      <c r="NYI5" s="5"/>
      <c r="NYJ5" s="5"/>
      <c r="NYK5" s="5"/>
      <c r="NYL5" s="5"/>
      <c r="NYM5" s="5"/>
      <c r="NYN5" s="5"/>
      <c r="NYO5" s="5"/>
      <c r="NYP5" s="5"/>
      <c r="NYQ5" s="5"/>
      <c r="NYR5" s="5"/>
      <c r="NYS5" s="5"/>
      <c r="NYT5" s="5"/>
      <c r="NYU5" s="5"/>
      <c r="NYV5" s="5"/>
      <c r="NYW5" s="5"/>
      <c r="NYX5" s="5"/>
      <c r="NYY5" s="5"/>
      <c r="NYZ5" s="5"/>
      <c r="NZA5" s="5"/>
      <c r="NZB5" s="5"/>
      <c r="NZC5" s="5"/>
      <c r="NZD5" s="5"/>
      <c r="NZE5" s="5"/>
      <c r="NZF5" s="5"/>
      <c r="NZG5" s="5"/>
      <c r="NZH5" s="5"/>
      <c r="NZI5" s="5"/>
      <c r="NZJ5" s="5"/>
      <c r="NZK5" s="5"/>
      <c r="NZL5" s="5"/>
      <c r="NZM5" s="5"/>
      <c r="NZN5" s="5"/>
      <c r="NZO5" s="5"/>
      <c r="NZP5" s="5"/>
      <c r="NZQ5" s="5"/>
      <c r="NZR5" s="5"/>
      <c r="NZS5" s="5"/>
      <c r="NZT5" s="5"/>
      <c r="NZU5" s="5"/>
      <c r="NZV5" s="5"/>
      <c r="NZW5" s="5"/>
      <c r="NZX5" s="5"/>
      <c r="NZY5" s="5"/>
      <c r="NZZ5" s="5"/>
      <c r="OAA5" s="5"/>
      <c r="OAB5" s="5"/>
      <c r="OAC5" s="5"/>
      <c r="OAD5" s="5"/>
      <c r="OAE5" s="5"/>
      <c r="OAF5" s="5"/>
      <c r="OAG5" s="5"/>
      <c r="OAH5" s="5"/>
      <c r="OAI5" s="5"/>
      <c r="OAJ5" s="5"/>
      <c r="OAK5" s="5"/>
      <c r="OAL5" s="5"/>
      <c r="OAM5" s="5"/>
      <c r="OAN5" s="5"/>
      <c r="OAO5" s="5"/>
      <c r="OAP5" s="5"/>
      <c r="OAQ5" s="5"/>
      <c r="OAR5" s="5"/>
      <c r="OAS5" s="5"/>
      <c r="OAT5" s="5"/>
      <c r="OAU5" s="5"/>
      <c r="OAV5" s="5"/>
      <c r="OAW5" s="5"/>
      <c r="OAX5" s="5"/>
      <c r="OAY5" s="5"/>
      <c r="OAZ5" s="5"/>
      <c r="OBA5" s="5"/>
      <c r="OBB5" s="5"/>
      <c r="OBC5" s="5"/>
      <c r="OBD5" s="5"/>
      <c r="OBE5" s="5"/>
      <c r="OBF5" s="5"/>
      <c r="OBG5" s="5"/>
      <c r="OBH5" s="5"/>
      <c r="OBI5" s="5"/>
      <c r="OBJ5" s="5"/>
      <c r="OBK5" s="5"/>
      <c r="OBL5" s="5"/>
      <c r="OBM5" s="5"/>
      <c r="OBN5" s="5"/>
      <c r="OBO5" s="5"/>
      <c r="OBP5" s="5"/>
      <c r="OBQ5" s="5"/>
      <c r="OBR5" s="5"/>
      <c r="OBS5" s="5"/>
      <c r="OBT5" s="5"/>
      <c r="OBU5" s="5"/>
      <c r="OBV5" s="5"/>
      <c r="OBW5" s="5"/>
      <c r="OBX5" s="5"/>
      <c r="OBY5" s="5"/>
      <c r="OBZ5" s="5"/>
      <c r="OCA5" s="5"/>
      <c r="OCB5" s="5"/>
      <c r="OCC5" s="5"/>
      <c r="OCD5" s="5"/>
      <c r="OCE5" s="5"/>
      <c r="OCF5" s="5"/>
      <c r="OCG5" s="5"/>
      <c r="OCH5" s="5"/>
      <c r="OCI5" s="5"/>
      <c r="OCJ5" s="5"/>
      <c r="OCK5" s="5"/>
      <c r="OCL5" s="5"/>
      <c r="OCM5" s="5"/>
      <c r="OCN5" s="5"/>
      <c r="OCO5" s="5"/>
      <c r="OCP5" s="5"/>
      <c r="OCQ5" s="5"/>
      <c r="OCR5" s="5"/>
      <c r="OCS5" s="5"/>
      <c r="OCT5" s="5"/>
      <c r="OCU5" s="5"/>
      <c r="OCV5" s="5"/>
      <c r="OCW5" s="5"/>
      <c r="OCX5" s="5"/>
      <c r="OCY5" s="5"/>
      <c r="OCZ5" s="5"/>
      <c r="ODA5" s="5"/>
      <c r="ODB5" s="5"/>
      <c r="ODC5" s="5"/>
      <c r="ODD5" s="5"/>
      <c r="ODE5" s="5"/>
      <c r="ODF5" s="5"/>
      <c r="ODG5" s="5"/>
      <c r="ODH5" s="5"/>
      <c r="ODI5" s="5"/>
      <c r="ODJ5" s="5"/>
      <c r="ODK5" s="5"/>
      <c r="ODL5" s="5"/>
      <c r="ODM5" s="5"/>
      <c r="ODN5" s="5"/>
      <c r="ODO5" s="5"/>
      <c r="ODP5" s="5"/>
      <c r="ODQ5" s="5"/>
      <c r="ODR5" s="5"/>
      <c r="ODS5" s="5"/>
      <c r="ODT5" s="5"/>
      <c r="ODU5" s="5"/>
      <c r="ODV5" s="5"/>
      <c r="ODW5" s="5"/>
      <c r="ODX5" s="5"/>
      <c r="ODY5" s="5"/>
      <c r="ODZ5" s="5"/>
      <c r="OEA5" s="5"/>
      <c r="OEB5" s="5"/>
      <c r="OEC5" s="5"/>
      <c r="OED5" s="5"/>
      <c r="OEE5" s="5"/>
      <c r="OEF5" s="5"/>
      <c r="OEG5" s="5"/>
      <c r="OEH5" s="5"/>
      <c r="OEI5" s="5"/>
      <c r="OEJ5" s="5"/>
      <c r="OEK5" s="5"/>
      <c r="OEL5" s="5"/>
      <c r="OEM5" s="5"/>
      <c r="OEN5" s="5"/>
      <c r="OEO5" s="5"/>
      <c r="OEP5" s="5"/>
      <c r="OEQ5" s="5"/>
      <c r="OER5" s="5"/>
      <c r="OES5" s="5"/>
      <c r="OET5" s="5"/>
      <c r="OEU5" s="5"/>
      <c r="OEV5" s="5"/>
      <c r="OEW5" s="5"/>
      <c r="OEX5" s="5"/>
      <c r="OEY5" s="5"/>
      <c r="OEZ5" s="5"/>
      <c r="OFA5" s="5"/>
      <c r="OFB5" s="5"/>
      <c r="OFC5" s="5"/>
      <c r="OFD5" s="5"/>
      <c r="OFE5" s="5"/>
      <c r="OFF5" s="5"/>
      <c r="OFG5" s="5"/>
      <c r="OFH5" s="5"/>
      <c r="OFI5" s="5"/>
      <c r="OFJ5" s="5"/>
      <c r="OFK5" s="5"/>
      <c r="OFL5" s="5"/>
      <c r="OFM5" s="5"/>
      <c r="OFN5" s="5"/>
      <c r="OFO5" s="5"/>
      <c r="OFP5" s="5"/>
      <c r="OFQ5" s="5"/>
      <c r="OFR5" s="5"/>
      <c r="OFS5" s="5"/>
      <c r="OFT5" s="5"/>
      <c r="OFU5" s="5"/>
      <c r="OFV5" s="5"/>
      <c r="OFW5" s="5"/>
      <c r="OFX5" s="5"/>
      <c r="OFY5" s="5"/>
      <c r="OFZ5" s="5"/>
      <c r="OGA5" s="5"/>
      <c r="OGB5" s="5"/>
      <c r="OGC5" s="5"/>
      <c r="OGD5" s="5"/>
      <c r="OGE5" s="5"/>
      <c r="OGF5" s="5"/>
      <c r="OGG5" s="5"/>
      <c r="OGH5" s="5"/>
      <c r="OGI5" s="5"/>
      <c r="OGJ5" s="5"/>
      <c r="OGK5" s="5"/>
      <c r="OGL5" s="5"/>
      <c r="OGM5" s="5"/>
      <c r="OGN5" s="5"/>
      <c r="OGO5" s="5"/>
      <c r="OGP5" s="5"/>
      <c r="OGQ5" s="5"/>
      <c r="OGR5" s="5"/>
      <c r="OGS5" s="5"/>
      <c r="OGT5" s="5"/>
      <c r="OGU5" s="5"/>
      <c r="OGV5" s="5"/>
      <c r="OGW5" s="5"/>
      <c r="OGX5" s="5"/>
      <c r="OGY5" s="5"/>
      <c r="OGZ5" s="5"/>
      <c r="OHA5" s="5"/>
      <c r="OHB5" s="5"/>
      <c r="OHC5" s="5"/>
      <c r="OHD5" s="5"/>
      <c r="OHE5" s="5"/>
      <c r="OHF5" s="5"/>
      <c r="OHG5" s="5"/>
      <c r="OHH5" s="5"/>
      <c r="OHI5" s="5"/>
      <c r="OHJ5" s="5"/>
      <c r="OHK5" s="5"/>
      <c r="OHL5" s="5"/>
      <c r="OHM5" s="5"/>
      <c r="OHN5" s="5"/>
      <c r="OHO5" s="5"/>
      <c r="OHP5" s="5"/>
      <c r="OHQ5" s="5"/>
      <c r="OHR5" s="5"/>
      <c r="OHS5" s="5"/>
      <c r="OHT5" s="5"/>
      <c r="OHU5" s="5"/>
      <c r="OHV5" s="5"/>
      <c r="OHW5" s="5"/>
      <c r="OHX5" s="5"/>
      <c r="OHY5" s="5"/>
      <c r="OHZ5" s="5"/>
      <c r="OIA5" s="5"/>
      <c r="OIB5" s="5"/>
      <c r="OIC5" s="5"/>
      <c r="OID5" s="5"/>
      <c r="OIE5" s="5"/>
      <c r="OIF5" s="5"/>
      <c r="OIG5" s="5"/>
      <c r="OIH5" s="5"/>
      <c r="OII5" s="5"/>
      <c r="OIJ5" s="5"/>
      <c r="OIK5" s="5"/>
      <c r="OIL5" s="5"/>
      <c r="OIM5" s="5"/>
      <c r="OIN5" s="5"/>
      <c r="OIO5" s="5"/>
      <c r="OIP5" s="5"/>
      <c r="OIQ5" s="5"/>
      <c r="OIR5" s="5"/>
      <c r="OIS5" s="5"/>
      <c r="OIT5" s="5"/>
      <c r="OIU5" s="5"/>
      <c r="OIV5" s="5"/>
      <c r="OIW5" s="5"/>
      <c r="OIX5" s="5"/>
      <c r="OIY5" s="5"/>
      <c r="OIZ5" s="5"/>
      <c r="OJA5" s="5"/>
      <c r="OJB5" s="5"/>
      <c r="OJC5" s="5"/>
      <c r="OJD5" s="5"/>
      <c r="OJE5" s="5"/>
      <c r="OJF5" s="5"/>
      <c r="OJG5" s="5"/>
      <c r="OJH5" s="5"/>
      <c r="OJI5" s="5"/>
      <c r="OJJ5" s="5"/>
      <c r="OJK5" s="5"/>
      <c r="OJL5" s="5"/>
      <c r="OJM5" s="5"/>
      <c r="OJN5" s="5"/>
      <c r="OJO5" s="5"/>
      <c r="OJP5" s="5"/>
      <c r="OJQ5" s="5"/>
      <c r="OJR5" s="5"/>
      <c r="OJS5" s="5"/>
      <c r="OJT5" s="5"/>
      <c r="OJU5" s="5"/>
      <c r="OJV5" s="5"/>
      <c r="OJW5" s="5"/>
      <c r="OJX5" s="5"/>
      <c r="OJY5" s="5"/>
      <c r="OJZ5" s="5"/>
      <c r="OKA5" s="5"/>
      <c r="OKB5" s="5"/>
      <c r="OKC5" s="5"/>
      <c r="OKD5" s="5"/>
      <c r="OKE5" s="5"/>
      <c r="OKF5" s="5"/>
      <c r="OKG5" s="5"/>
      <c r="OKH5" s="5"/>
      <c r="OKI5" s="5"/>
      <c r="OKJ5" s="5"/>
      <c r="OKK5" s="5"/>
      <c r="OKL5" s="5"/>
      <c r="OKM5" s="5"/>
      <c r="OKN5" s="5"/>
      <c r="OKO5" s="5"/>
      <c r="OKP5" s="5"/>
      <c r="OKQ5" s="5"/>
      <c r="OKR5" s="5"/>
      <c r="OKS5" s="5"/>
      <c r="OKT5" s="5"/>
      <c r="OKU5" s="5"/>
      <c r="OKV5" s="5"/>
      <c r="OKW5" s="5"/>
      <c r="OKX5" s="5"/>
      <c r="OKY5" s="5"/>
      <c r="OKZ5" s="5"/>
      <c r="OLA5" s="5"/>
      <c r="OLB5" s="5"/>
      <c r="OLC5" s="5"/>
      <c r="OLD5" s="5"/>
      <c r="OLE5" s="5"/>
      <c r="OLF5" s="5"/>
      <c r="OLG5" s="5"/>
      <c r="OLH5" s="5"/>
      <c r="OLI5" s="5"/>
      <c r="OLJ5" s="5"/>
      <c r="OLK5" s="5"/>
      <c r="OLL5" s="5"/>
      <c r="OLM5" s="5"/>
      <c r="OLN5" s="5"/>
      <c r="OLO5" s="5"/>
      <c r="OLP5" s="5"/>
      <c r="OLQ5" s="5"/>
      <c r="OLR5" s="5"/>
      <c r="OLS5" s="5"/>
      <c r="OLT5" s="5"/>
      <c r="OLU5" s="5"/>
      <c r="OLV5" s="5"/>
      <c r="OLW5" s="5"/>
      <c r="OLX5" s="5"/>
      <c r="OLY5" s="5"/>
      <c r="OLZ5" s="5"/>
      <c r="OMA5" s="5"/>
      <c r="OMB5" s="5"/>
      <c r="OMC5" s="5"/>
      <c r="OMD5" s="5"/>
      <c r="OME5" s="5"/>
      <c r="OMF5" s="5"/>
      <c r="OMG5" s="5"/>
      <c r="OMH5" s="5"/>
      <c r="OMI5" s="5"/>
      <c r="OMJ5" s="5"/>
      <c r="OMK5" s="5"/>
      <c r="OML5" s="5"/>
      <c r="OMM5" s="5"/>
      <c r="OMN5" s="5"/>
      <c r="OMO5" s="5"/>
      <c r="OMP5" s="5"/>
      <c r="OMQ5" s="5"/>
      <c r="OMR5" s="5"/>
      <c r="OMS5" s="5"/>
      <c r="OMT5" s="5"/>
      <c r="OMU5" s="5"/>
      <c r="OMV5" s="5"/>
      <c r="OMW5" s="5"/>
      <c r="OMX5" s="5"/>
      <c r="OMY5" s="5"/>
      <c r="OMZ5" s="5"/>
      <c r="ONA5" s="5"/>
      <c r="ONB5" s="5"/>
      <c r="ONC5" s="5"/>
      <c r="OND5" s="5"/>
      <c r="ONE5" s="5"/>
      <c r="ONF5" s="5"/>
      <c r="ONG5" s="5"/>
      <c r="ONH5" s="5"/>
      <c r="ONI5" s="5"/>
      <c r="ONJ5" s="5"/>
      <c r="ONK5" s="5"/>
      <c r="ONL5" s="5"/>
      <c r="ONM5" s="5"/>
      <c r="ONN5" s="5"/>
      <c r="ONO5" s="5"/>
      <c r="ONP5" s="5"/>
      <c r="ONQ5" s="5"/>
      <c r="ONR5" s="5"/>
      <c r="ONS5" s="5"/>
      <c r="ONT5" s="5"/>
      <c r="ONU5" s="5"/>
      <c r="ONV5" s="5"/>
      <c r="ONW5" s="5"/>
      <c r="ONX5" s="5"/>
      <c r="ONY5" s="5"/>
      <c r="ONZ5" s="5"/>
      <c r="OOA5" s="5"/>
      <c r="OOB5" s="5"/>
      <c r="OOC5" s="5"/>
      <c r="OOD5" s="5"/>
      <c r="OOE5" s="5"/>
      <c r="OOF5" s="5"/>
      <c r="OOG5" s="5"/>
      <c r="OOH5" s="5"/>
      <c r="OOI5" s="5"/>
      <c r="OOJ5" s="5"/>
      <c r="OOK5" s="5"/>
      <c r="OOL5" s="5"/>
      <c r="OOM5" s="5"/>
      <c r="OON5" s="5"/>
      <c r="OOO5" s="5"/>
      <c r="OOP5" s="5"/>
      <c r="OOQ5" s="5"/>
      <c r="OOR5" s="5"/>
      <c r="OOS5" s="5"/>
      <c r="OOT5" s="5"/>
      <c r="OOU5" s="5"/>
      <c r="OOV5" s="5"/>
      <c r="OOW5" s="5"/>
      <c r="OOX5" s="5"/>
      <c r="OOY5" s="5"/>
      <c r="OOZ5" s="5"/>
      <c r="OPA5" s="5"/>
      <c r="OPB5" s="5"/>
      <c r="OPC5" s="5"/>
      <c r="OPD5" s="5"/>
      <c r="OPE5" s="5"/>
      <c r="OPF5" s="5"/>
      <c r="OPG5" s="5"/>
      <c r="OPH5" s="5"/>
      <c r="OPI5" s="5"/>
      <c r="OPJ5" s="5"/>
      <c r="OPK5" s="5"/>
      <c r="OPL5" s="5"/>
      <c r="OPM5" s="5"/>
      <c r="OPN5" s="5"/>
      <c r="OPO5" s="5"/>
      <c r="OPP5" s="5"/>
      <c r="OPQ5" s="5"/>
      <c r="OPR5" s="5"/>
      <c r="OPS5" s="5"/>
      <c r="OPT5" s="5"/>
      <c r="OPU5" s="5"/>
      <c r="OPV5" s="5"/>
      <c r="OPW5" s="5"/>
      <c r="OPX5" s="5"/>
      <c r="OPY5" s="5"/>
      <c r="OPZ5" s="5"/>
      <c r="OQA5" s="5"/>
      <c r="OQB5" s="5"/>
      <c r="OQC5" s="5"/>
      <c r="OQD5" s="5"/>
      <c r="OQE5" s="5"/>
      <c r="OQF5" s="5"/>
      <c r="OQG5" s="5"/>
      <c r="OQH5" s="5"/>
      <c r="OQI5" s="5"/>
      <c r="OQJ5" s="5"/>
      <c r="OQK5" s="5"/>
      <c r="OQL5" s="5"/>
      <c r="OQM5" s="5"/>
      <c r="OQN5" s="5"/>
      <c r="OQO5" s="5"/>
      <c r="OQP5" s="5"/>
      <c r="OQQ5" s="5"/>
      <c r="OQR5" s="5"/>
      <c r="OQS5" s="5"/>
      <c r="OQT5" s="5"/>
      <c r="OQU5" s="5"/>
      <c r="OQV5" s="5"/>
      <c r="OQW5" s="5"/>
      <c r="OQX5" s="5"/>
      <c r="OQY5" s="5"/>
      <c r="OQZ5" s="5"/>
      <c r="ORA5" s="5"/>
      <c r="ORB5" s="5"/>
      <c r="ORC5" s="5"/>
      <c r="ORD5" s="5"/>
      <c r="ORE5" s="5"/>
      <c r="ORF5" s="5"/>
      <c r="ORG5" s="5"/>
      <c r="ORH5" s="5"/>
      <c r="ORI5" s="5"/>
      <c r="ORJ5" s="5"/>
      <c r="ORK5" s="5"/>
      <c r="ORL5" s="5"/>
      <c r="ORM5" s="5"/>
      <c r="ORN5" s="5"/>
      <c r="ORO5" s="5"/>
      <c r="ORP5" s="5"/>
      <c r="ORQ5" s="5"/>
      <c r="ORR5" s="5"/>
      <c r="ORS5" s="5"/>
      <c r="ORT5" s="5"/>
      <c r="ORU5" s="5"/>
      <c r="ORV5" s="5"/>
      <c r="ORW5" s="5"/>
      <c r="ORX5" s="5"/>
      <c r="ORY5" s="5"/>
      <c r="ORZ5" s="5"/>
      <c r="OSA5" s="5"/>
      <c r="OSB5" s="5"/>
      <c r="OSC5" s="5"/>
      <c r="OSD5" s="5"/>
      <c r="OSE5" s="5"/>
      <c r="OSF5" s="5"/>
      <c r="OSG5" s="5"/>
      <c r="OSH5" s="5"/>
      <c r="OSI5" s="5"/>
      <c r="OSJ5" s="5"/>
      <c r="OSK5" s="5"/>
      <c r="OSL5" s="5"/>
      <c r="OSM5" s="5"/>
      <c r="OSN5" s="5"/>
      <c r="OSO5" s="5"/>
      <c r="OSP5" s="5"/>
      <c r="OSQ5" s="5"/>
      <c r="OSR5" s="5"/>
      <c r="OSS5" s="5"/>
      <c r="OST5" s="5"/>
      <c r="OSU5" s="5"/>
      <c r="OSV5" s="5"/>
      <c r="OSW5" s="5"/>
      <c r="OSX5" s="5"/>
      <c r="OSY5" s="5"/>
      <c r="OSZ5" s="5"/>
      <c r="OTA5" s="5"/>
      <c r="OTB5" s="5"/>
      <c r="OTC5" s="5"/>
      <c r="OTD5" s="5"/>
      <c r="OTE5" s="5"/>
      <c r="OTF5" s="5"/>
      <c r="OTG5" s="5"/>
      <c r="OTH5" s="5"/>
      <c r="OTI5" s="5"/>
      <c r="OTJ5" s="5"/>
      <c r="OTK5" s="5"/>
      <c r="OTL5" s="5"/>
      <c r="OTM5" s="5"/>
      <c r="OTN5" s="5"/>
      <c r="OTO5" s="5"/>
      <c r="OTP5" s="5"/>
      <c r="OTQ5" s="5"/>
      <c r="OTR5" s="5"/>
      <c r="OTS5" s="5"/>
      <c r="OTT5" s="5"/>
      <c r="OTU5" s="5"/>
      <c r="OTV5" s="5"/>
      <c r="OTW5" s="5"/>
      <c r="OTX5" s="5"/>
      <c r="OTY5" s="5"/>
      <c r="OTZ5" s="5"/>
      <c r="OUA5" s="5"/>
      <c r="OUB5" s="5"/>
      <c r="OUC5" s="5"/>
      <c r="OUD5" s="5"/>
      <c r="OUE5" s="5"/>
      <c r="OUF5" s="5"/>
      <c r="OUG5" s="5"/>
      <c r="OUH5" s="5"/>
      <c r="OUI5" s="5"/>
      <c r="OUJ5" s="5"/>
      <c r="OUK5" s="5"/>
      <c r="OUL5" s="5"/>
      <c r="OUM5" s="5"/>
      <c r="OUN5" s="5"/>
      <c r="OUO5" s="5"/>
      <c r="OUP5" s="5"/>
      <c r="OUQ5" s="5"/>
      <c r="OUR5" s="5"/>
      <c r="OUS5" s="5"/>
      <c r="OUT5" s="5"/>
      <c r="OUU5" s="5"/>
      <c r="OUV5" s="5"/>
      <c r="OUW5" s="5"/>
      <c r="OUX5" s="5"/>
      <c r="OUY5" s="5"/>
      <c r="OUZ5" s="5"/>
      <c r="OVA5" s="5"/>
      <c r="OVB5" s="5"/>
      <c r="OVC5" s="5"/>
      <c r="OVD5" s="5"/>
      <c r="OVE5" s="5"/>
      <c r="OVF5" s="5"/>
      <c r="OVG5" s="5"/>
      <c r="OVH5" s="5"/>
      <c r="OVI5" s="5"/>
      <c r="OVJ5" s="5"/>
      <c r="OVK5" s="5"/>
      <c r="OVL5" s="5"/>
      <c r="OVM5" s="5"/>
      <c r="OVN5" s="5"/>
      <c r="OVO5" s="5"/>
      <c r="OVP5" s="5"/>
      <c r="OVQ5" s="5"/>
      <c r="OVR5" s="5"/>
      <c r="OVS5" s="5"/>
      <c r="OVT5" s="5"/>
      <c r="OVU5" s="5"/>
      <c r="OVV5" s="5"/>
      <c r="OVW5" s="5"/>
      <c r="OVX5" s="5"/>
      <c r="OVY5" s="5"/>
      <c r="OVZ5" s="5"/>
      <c r="OWA5" s="5"/>
      <c r="OWB5" s="5"/>
      <c r="OWC5" s="5"/>
      <c r="OWD5" s="5"/>
      <c r="OWE5" s="5"/>
      <c r="OWF5" s="5"/>
      <c r="OWG5" s="5"/>
      <c r="OWH5" s="5"/>
      <c r="OWI5" s="5"/>
      <c r="OWJ5" s="5"/>
      <c r="OWK5" s="5"/>
      <c r="OWL5" s="5"/>
      <c r="OWM5" s="5"/>
      <c r="OWN5" s="5"/>
      <c r="OWO5" s="5"/>
      <c r="OWP5" s="5"/>
      <c r="OWQ5" s="5"/>
      <c r="OWR5" s="5"/>
      <c r="OWS5" s="5"/>
      <c r="OWT5" s="5"/>
      <c r="OWU5" s="5"/>
      <c r="OWV5" s="5"/>
      <c r="OWW5" s="5"/>
      <c r="OWX5" s="5"/>
      <c r="OWY5" s="5"/>
      <c r="OWZ5" s="5"/>
      <c r="OXA5" s="5"/>
      <c r="OXB5" s="5"/>
      <c r="OXC5" s="5"/>
      <c r="OXD5" s="5"/>
      <c r="OXE5" s="5"/>
      <c r="OXF5" s="5"/>
      <c r="OXG5" s="5"/>
      <c r="OXH5" s="5"/>
      <c r="OXI5" s="5"/>
      <c r="OXJ5" s="5"/>
      <c r="OXK5" s="5"/>
      <c r="OXL5" s="5"/>
      <c r="OXM5" s="5"/>
      <c r="OXN5" s="5"/>
      <c r="OXO5" s="5"/>
      <c r="OXP5" s="5"/>
      <c r="OXQ5" s="5"/>
      <c r="OXR5" s="5"/>
      <c r="OXS5" s="5"/>
      <c r="OXT5" s="5"/>
      <c r="OXU5" s="5"/>
      <c r="OXV5" s="5"/>
      <c r="OXW5" s="5"/>
      <c r="OXX5" s="5"/>
      <c r="OXY5" s="5"/>
      <c r="OXZ5" s="5"/>
      <c r="OYA5" s="5"/>
      <c r="OYB5" s="5"/>
      <c r="OYC5" s="5"/>
      <c r="OYD5" s="5"/>
      <c r="OYE5" s="5"/>
      <c r="OYF5" s="5"/>
      <c r="OYG5" s="5"/>
      <c r="OYH5" s="5"/>
      <c r="OYI5" s="5"/>
      <c r="OYJ5" s="5"/>
      <c r="OYK5" s="5"/>
      <c r="OYL5" s="5"/>
      <c r="OYM5" s="5"/>
      <c r="OYN5" s="5"/>
      <c r="OYO5" s="5"/>
      <c r="OYP5" s="5"/>
      <c r="OYQ5" s="5"/>
      <c r="OYR5" s="5"/>
      <c r="OYS5" s="5"/>
      <c r="OYT5" s="5"/>
      <c r="OYU5" s="5"/>
      <c r="OYV5" s="5"/>
      <c r="OYW5" s="5"/>
      <c r="OYX5" s="5"/>
      <c r="OYY5" s="5"/>
      <c r="OYZ5" s="5"/>
      <c r="OZA5" s="5"/>
      <c r="OZB5" s="5"/>
      <c r="OZC5" s="5"/>
      <c r="OZD5" s="5"/>
      <c r="OZE5" s="5"/>
      <c r="OZF5" s="5"/>
      <c r="OZG5" s="5"/>
      <c r="OZH5" s="5"/>
      <c r="OZI5" s="5"/>
      <c r="OZJ5" s="5"/>
      <c r="OZK5" s="5"/>
      <c r="OZL5" s="5"/>
      <c r="OZM5" s="5"/>
      <c r="OZN5" s="5"/>
      <c r="OZO5" s="5"/>
      <c r="OZP5" s="5"/>
      <c r="OZQ5" s="5"/>
      <c r="OZR5" s="5"/>
      <c r="OZS5" s="5"/>
      <c r="OZT5" s="5"/>
      <c r="OZU5" s="5"/>
      <c r="OZV5" s="5"/>
      <c r="OZW5" s="5"/>
      <c r="OZX5" s="5"/>
      <c r="OZY5" s="5"/>
      <c r="OZZ5" s="5"/>
      <c r="PAA5" s="5"/>
      <c r="PAB5" s="5"/>
      <c r="PAC5" s="5"/>
      <c r="PAD5" s="5"/>
      <c r="PAE5" s="5"/>
      <c r="PAF5" s="5"/>
      <c r="PAG5" s="5"/>
      <c r="PAH5" s="5"/>
      <c r="PAI5" s="5"/>
      <c r="PAJ5" s="5"/>
      <c r="PAK5" s="5"/>
      <c r="PAL5" s="5"/>
      <c r="PAM5" s="5"/>
      <c r="PAN5" s="5"/>
      <c r="PAO5" s="5"/>
      <c r="PAP5" s="5"/>
      <c r="PAQ5" s="5"/>
      <c r="PAR5" s="5"/>
      <c r="PAS5" s="5"/>
      <c r="PAT5" s="5"/>
      <c r="PAU5" s="5"/>
      <c r="PAV5" s="5"/>
      <c r="PAW5" s="5"/>
      <c r="PAX5" s="5"/>
      <c r="PAY5" s="5"/>
      <c r="PAZ5" s="5"/>
      <c r="PBA5" s="5"/>
      <c r="PBB5" s="5"/>
      <c r="PBC5" s="5"/>
      <c r="PBD5" s="5"/>
      <c r="PBE5" s="5"/>
      <c r="PBF5" s="5"/>
      <c r="PBG5" s="5"/>
      <c r="PBH5" s="5"/>
      <c r="PBI5" s="5"/>
      <c r="PBJ5" s="5"/>
      <c r="PBK5" s="5"/>
      <c r="PBL5" s="5"/>
      <c r="PBM5" s="5"/>
      <c r="PBN5" s="5"/>
      <c r="PBO5" s="5"/>
      <c r="PBP5" s="5"/>
      <c r="PBQ5" s="5"/>
      <c r="PBR5" s="5"/>
      <c r="PBS5" s="5"/>
      <c r="PBT5" s="5"/>
      <c r="PBU5" s="5"/>
      <c r="PBV5" s="5"/>
      <c r="PBW5" s="5"/>
      <c r="PBX5" s="5"/>
      <c r="PBY5" s="5"/>
      <c r="PBZ5" s="5"/>
      <c r="PCA5" s="5"/>
      <c r="PCB5" s="5"/>
      <c r="PCC5" s="5"/>
      <c r="PCD5" s="5"/>
      <c r="PCE5" s="5"/>
      <c r="PCF5" s="5"/>
      <c r="PCG5" s="5"/>
      <c r="PCH5" s="5"/>
      <c r="PCI5" s="5"/>
      <c r="PCJ5" s="5"/>
      <c r="PCK5" s="5"/>
      <c r="PCL5" s="5"/>
      <c r="PCM5" s="5"/>
      <c r="PCN5" s="5"/>
      <c r="PCO5" s="5"/>
      <c r="PCP5" s="5"/>
      <c r="PCQ5" s="5"/>
      <c r="PCR5" s="5"/>
      <c r="PCS5" s="5"/>
      <c r="PCT5" s="5"/>
      <c r="PCU5" s="5"/>
      <c r="PCV5" s="5"/>
      <c r="PCW5" s="5"/>
      <c r="PCX5" s="5"/>
      <c r="PCY5" s="5"/>
      <c r="PCZ5" s="5"/>
      <c r="PDA5" s="5"/>
      <c r="PDB5" s="5"/>
      <c r="PDC5" s="5"/>
      <c r="PDD5" s="5"/>
      <c r="PDE5" s="5"/>
      <c r="PDF5" s="5"/>
      <c r="PDG5" s="5"/>
      <c r="PDH5" s="5"/>
      <c r="PDI5" s="5"/>
      <c r="PDJ5" s="5"/>
      <c r="PDK5" s="5"/>
      <c r="PDL5" s="5"/>
      <c r="PDM5" s="5"/>
      <c r="PDN5" s="5"/>
      <c r="PDO5" s="5"/>
      <c r="PDP5" s="5"/>
      <c r="PDQ5" s="5"/>
      <c r="PDR5" s="5"/>
      <c r="PDS5" s="5"/>
      <c r="PDT5" s="5"/>
      <c r="PDU5" s="5"/>
      <c r="PDV5" s="5"/>
      <c r="PDW5" s="5"/>
      <c r="PDX5" s="5"/>
      <c r="PDY5" s="5"/>
      <c r="PDZ5" s="5"/>
      <c r="PEA5" s="5"/>
      <c r="PEB5" s="5"/>
      <c r="PEC5" s="5"/>
      <c r="PED5" s="5"/>
      <c r="PEE5" s="5"/>
      <c r="PEF5" s="5"/>
      <c r="PEG5" s="5"/>
      <c r="PEH5" s="5"/>
      <c r="PEI5" s="5"/>
      <c r="PEJ5" s="5"/>
      <c r="PEK5" s="5"/>
      <c r="PEL5" s="5"/>
      <c r="PEM5" s="5"/>
      <c r="PEN5" s="5"/>
      <c r="PEO5" s="5"/>
      <c r="PEP5" s="5"/>
      <c r="PEQ5" s="5"/>
      <c r="PER5" s="5"/>
      <c r="PES5" s="5"/>
      <c r="PET5" s="5"/>
      <c r="PEU5" s="5"/>
      <c r="PEV5" s="5"/>
      <c r="PEW5" s="5"/>
      <c r="PEX5" s="5"/>
      <c r="PEY5" s="5"/>
      <c r="PEZ5" s="5"/>
      <c r="PFA5" s="5"/>
      <c r="PFB5" s="5"/>
      <c r="PFC5" s="5"/>
      <c r="PFD5" s="5"/>
      <c r="PFE5" s="5"/>
      <c r="PFF5" s="5"/>
      <c r="PFG5" s="5"/>
      <c r="PFH5" s="5"/>
      <c r="PFI5" s="5"/>
      <c r="PFJ5" s="5"/>
      <c r="PFK5" s="5"/>
      <c r="PFL5" s="5"/>
      <c r="PFM5" s="5"/>
      <c r="PFN5" s="5"/>
      <c r="PFO5" s="5"/>
      <c r="PFP5" s="5"/>
      <c r="PFQ5" s="5"/>
      <c r="PFR5" s="5"/>
      <c r="PFS5" s="5"/>
      <c r="PFT5" s="5"/>
      <c r="PFU5" s="5"/>
      <c r="PFV5" s="5"/>
      <c r="PFW5" s="5"/>
      <c r="PFX5" s="5"/>
      <c r="PFY5" s="5"/>
      <c r="PFZ5" s="5"/>
      <c r="PGA5" s="5"/>
      <c r="PGB5" s="5"/>
      <c r="PGC5" s="5"/>
      <c r="PGD5" s="5"/>
      <c r="PGE5" s="5"/>
      <c r="PGF5" s="5"/>
      <c r="PGG5" s="5"/>
      <c r="PGH5" s="5"/>
      <c r="PGI5" s="5"/>
      <c r="PGJ5" s="5"/>
      <c r="PGK5" s="5"/>
      <c r="PGL5" s="5"/>
      <c r="PGM5" s="5"/>
      <c r="PGN5" s="5"/>
      <c r="PGO5" s="5"/>
      <c r="PGP5" s="5"/>
      <c r="PGQ5" s="5"/>
      <c r="PGR5" s="5"/>
      <c r="PGS5" s="5"/>
      <c r="PGT5" s="5"/>
      <c r="PGU5" s="5"/>
      <c r="PGV5" s="5"/>
      <c r="PGW5" s="5"/>
      <c r="PGX5" s="5"/>
      <c r="PGY5" s="5"/>
      <c r="PGZ5" s="5"/>
      <c r="PHA5" s="5"/>
      <c r="PHB5" s="5"/>
      <c r="PHC5" s="5"/>
      <c r="PHD5" s="5"/>
      <c r="PHE5" s="5"/>
      <c r="PHF5" s="5"/>
      <c r="PHG5" s="5"/>
      <c r="PHH5" s="5"/>
      <c r="PHI5" s="5"/>
      <c r="PHJ5" s="5"/>
      <c r="PHK5" s="5"/>
      <c r="PHL5" s="5"/>
      <c r="PHM5" s="5"/>
      <c r="PHN5" s="5"/>
      <c r="PHO5" s="5"/>
      <c r="PHP5" s="5"/>
      <c r="PHQ5" s="5"/>
      <c r="PHR5" s="5"/>
      <c r="PHS5" s="5"/>
      <c r="PHT5" s="5"/>
      <c r="PHU5" s="5"/>
      <c r="PHV5" s="5"/>
      <c r="PHW5" s="5"/>
      <c r="PHX5" s="5"/>
      <c r="PHY5" s="5"/>
      <c r="PHZ5" s="5"/>
      <c r="PIA5" s="5"/>
      <c r="PIB5" s="5"/>
      <c r="PIC5" s="5"/>
      <c r="PID5" s="5"/>
      <c r="PIE5" s="5"/>
      <c r="PIF5" s="5"/>
      <c r="PIG5" s="5"/>
      <c r="PIH5" s="5"/>
      <c r="PII5" s="5"/>
      <c r="PIJ5" s="5"/>
      <c r="PIK5" s="5"/>
      <c r="PIL5" s="5"/>
      <c r="PIM5" s="5"/>
      <c r="PIN5" s="5"/>
      <c r="PIO5" s="5"/>
      <c r="PIP5" s="5"/>
      <c r="PIQ5" s="5"/>
      <c r="PIR5" s="5"/>
      <c r="PIS5" s="5"/>
      <c r="PIT5" s="5"/>
      <c r="PIU5" s="5"/>
      <c r="PIV5" s="5"/>
      <c r="PIW5" s="5"/>
      <c r="PIX5" s="5"/>
      <c r="PIY5" s="5"/>
      <c r="PIZ5" s="5"/>
      <c r="PJA5" s="5"/>
      <c r="PJB5" s="5"/>
      <c r="PJC5" s="5"/>
      <c r="PJD5" s="5"/>
      <c r="PJE5" s="5"/>
      <c r="PJF5" s="5"/>
      <c r="PJG5" s="5"/>
      <c r="PJH5" s="5"/>
      <c r="PJI5" s="5"/>
      <c r="PJJ5" s="5"/>
      <c r="PJK5" s="5"/>
      <c r="PJL5" s="5"/>
      <c r="PJM5" s="5"/>
      <c r="PJN5" s="5"/>
      <c r="PJO5" s="5"/>
      <c r="PJP5" s="5"/>
      <c r="PJQ5" s="5"/>
      <c r="PJR5" s="5"/>
      <c r="PJS5" s="5"/>
      <c r="PJT5" s="5"/>
      <c r="PJU5" s="5"/>
      <c r="PJV5" s="5"/>
      <c r="PJW5" s="5"/>
      <c r="PJX5" s="5"/>
      <c r="PJY5" s="5"/>
      <c r="PJZ5" s="5"/>
      <c r="PKA5" s="5"/>
      <c r="PKB5" s="5"/>
      <c r="PKC5" s="5"/>
      <c r="PKD5" s="5"/>
      <c r="PKE5" s="5"/>
      <c r="PKF5" s="5"/>
      <c r="PKG5" s="5"/>
      <c r="PKH5" s="5"/>
      <c r="PKI5" s="5"/>
      <c r="PKJ5" s="5"/>
      <c r="PKK5" s="5"/>
      <c r="PKL5" s="5"/>
      <c r="PKM5" s="5"/>
      <c r="PKN5" s="5"/>
      <c r="PKO5" s="5"/>
      <c r="PKP5" s="5"/>
      <c r="PKQ5" s="5"/>
      <c r="PKR5" s="5"/>
      <c r="PKS5" s="5"/>
      <c r="PKT5" s="5"/>
      <c r="PKU5" s="5"/>
      <c r="PKV5" s="5"/>
      <c r="PKW5" s="5"/>
      <c r="PKX5" s="5"/>
      <c r="PKY5" s="5"/>
      <c r="PKZ5" s="5"/>
      <c r="PLA5" s="5"/>
      <c r="PLB5" s="5"/>
      <c r="PLC5" s="5"/>
      <c r="PLD5" s="5"/>
      <c r="PLE5" s="5"/>
      <c r="PLF5" s="5"/>
      <c r="PLG5" s="5"/>
      <c r="PLH5" s="5"/>
      <c r="PLI5" s="5"/>
      <c r="PLJ5" s="5"/>
      <c r="PLK5" s="5"/>
      <c r="PLL5" s="5"/>
      <c r="PLM5" s="5"/>
      <c r="PLN5" s="5"/>
      <c r="PLO5" s="5"/>
      <c r="PLP5" s="5"/>
      <c r="PLQ5" s="5"/>
      <c r="PLR5" s="5"/>
      <c r="PLS5" s="5"/>
      <c r="PLT5" s="5"/>
      <c r="PLU5" s="5"/>
      <c r="PLV5" s="5"/>
      <c r="PLW5" s="5"/>
      <c r="PLX5" s="5"/>
      <c r="PLY5" s="5"/>
      <c r="PLZ5" s="5"/>
      <c r="PMA5" s="5"/>
      <c r="PMB5" s="5"/>
      <c r="PMC5" s="5"/>
      <c r="PMD5" s="5"/>
      <c r="PME5" s="5"/>
      <c r="PMF5" s="5"/>
      <c r="PMG5" s="5"/>
      <c r="PMH5" s="5"/>
      <c r="PMI5" s="5"/>
      <c r="PMJ5" s="5"/>
      <c r="PMK5" s="5"/>
      <c r="PML5" s="5"/>
      <c r="PMM5" s="5"/>
      <c r="PMN5" s="5"/>
      <c r="PMO5" s="5"/>
      <c r="PMP5" s="5"/>
      <c r="PMQ5" s="5"/>
      <c r="PMR5" s="5"/>
      <c r="PMS5" s="5"/>
      <c r="PMT5" s="5"/>
      <c r="PMU5" s="5"/>
      <c r="PMV5" s="5"/>
      <c r="PMW5" s="5"/>
      <c r="PMX5" s="5"/>
      <c r="PMY5" s="5"/>
      <c r="PMZ5" s="5"/>
      <c r="PNA5" s="5"/>
      <c r="PNB5" s="5"/>
      <c r="PNC5" s="5"/>
      <c r="PND5" s="5"/>
      <c r="PNE5" s="5"/>
      <c r="PNF5" s="5"/>
      <c r="PNG5" s="5"/>
      <c r="PNH5" s="5"/>
      <c r="PNI5" s="5"/>
      <c r="PNJ5" s="5"/>
      <c r="PNK5" s="5"/>
      <c r="PNL5" s="5"/>
      <c r="PNM5" s="5"/>
      <c r="PNN5" s="5"/>
      <c r="PNO5" s="5"/>
      <c r="PNP5" s="5"/>
      <c r="PNQ5" s="5"/>
      <c r="PNR5" s="5"/>
      <c r="PNS5" s="5"/>
      <c r="PNT5" s="5"/>
      <c r="PNU5" s="5"/>
      <c r="PNV5" s="5"/>
      <c r="PNW5" s="5"/>
      <c r="PNX5" s="5"/>
      <c r="PNY5" s="5"/>
      <c r="PNZ5" s="5"/>
      <c r="POA5" s="5"/>
      <c r="POB5" s="5"/>
      <c r="POC5" s="5"/>
      <c r="POD5" s="5"/>
      <c r="POE5" s="5"/>
      <c r="POF5" s="5"/>
      <c r="POG5" s="5"/>
      <c r="POH5" s="5"/>
      <c r="POI5" s="5"/>
      <c r="POJ5" s="5"/>
      <c r="POK5" s="5"/>
      <c r="POL5" s="5"/>
      <c r="POM5" s="5"/>
      <c r="PON5" s="5"/>
      <c r="POO5" s="5"/>
      <c r="POP5" s="5"/>
      <c r="POQ5" s="5"/>
      <c r="POR5" s="5"/>
      <c r="POS5" s="5"/>
      <c r="POT5" s="5"/>
      <c r="POU5" s="5"/>
      <c r="POV5" s="5"/>
      <c r="POW5" s="5"/>
      <c r="POX5" s="5"/>
      <c r="POY5" s="5"/>
      <c r="POZ5" s="5"/>
      <c r="PPA5" s="5"/>
      <c r="PPB5" s="5"/>
      <c r="PPC5" s="5"/>
      <c r="PPD5" s="5"/>
      <c r="PPE5" s="5"/>
      <c r="PPF5" s="5"/>
      <c r="PPG5" s="5"/>
      <c r="PPH5" s="5"/>
      <c r="PPI5" s="5"/>
      <c r="PPJ5" s="5"/>
      <c r="PPK5" s="5"/>
      <c r="PPL5" s="5"/>
      <c r="PPM5" s="5"/>
      <c r="PPN5" s="5"/>
      <c r="PPO5" s="5"/>
      <c r="PPP5" s="5"/>
      <c r="PPQ5" s="5"/>
      <c r="PPR5" s="5"/>
      <c r="PPS5" s="5"/>
      <c r="PPT5" s="5"/>
      <c r="PPU5" s="5"/>
      <c r="PPV5" s="5"/>
      <c r="PPW5" s="5"/>
      <c r="PPX5" s="5"/>
      <c r="PPY5" s="5"/>
      <c r="PPZ5" s="5"/>
      <c r="PQA5" s="5"/>
      <c r="PQB5" s="5"/>
      <c r="PQC5" s="5"/>
      <c r="PQD5" s="5"/>
      <c r="PQE5" s="5"/>
      <c r="PQF5" s="5"/>
      <c r="PQG5" s="5"/>
      <c r="PQH5" s="5"/>
      <c r="PQI5" s="5"/>
      <c r="PQJ5" s="5"/>
      <c r="PQK5" s="5"/>
      <c r="PQL5" s="5"/>
      <c r="PQM5" s="5"/>
      <c r="PQN5" s="5"/>
      <c r="PQO5" s="5"/>
      <c r="PQP5" s="5"/>
      <c r="PQQ5" s="5"/>
      <c r="PQR5" s="5"/>
      <c r="PQS5" s="5"/>
      <c r="PQT5" s="5"/>
      <c r="PQU5" s="5"/>
      <c r="PQV5" s="5"/>
      <c r="PQW5" s="5"/>
      <c r="PQX5" s="5"/>
      <c r="PQY5" s="5"/>
      <c r="PQZ5" s="5"/>
      <c r="PRA5" s="5"/>
      <c r="PRB5" s="5"/>
      <c r="PRC5" s="5"/>
      <c r="PRD5" s="5"/>
      <c r="PRE5" s="5"/>
      <c r="PRF5" s="5"/>
      <c r="PRG5" s="5"/>
      <c r="PRH5" s="5"/>
      <c r="PRI5" s="5"/>
      <c r="PRJ5" s="5"/>
      <c r="PRK5" s="5"/>
      <c r="PRL5" s="5"/>
      <c r="PRM5" s="5"/>
      <c r="PRN5" s="5"/>
      <c r="PRO5" s="5"/>
      <c r="PRP5" s="5"/>
      <c r="PRQ5" s="5"/>
      <c r="PRR5" s="5"/>
      <c r="PRS5" s="5"/>
      <c r="PRT5" s="5"/>
      <c r="PRU5" s="5"/>
      <c r="PRV5" s="5"/>
      <c r="PRW5" s="5"/>
      <c r="PRX5" s="5"/>
      <c r="PRY5" s="5"/>
      <c r="PRZ5" s="5"/>
      <c r="PSA5" s="5"/>
      <c r="PSB5" s="5"/>
      <c r="PSC5" s="5"/>
      <c r="PSD5" s="5"/>
      <c r="PSE5" s="5"/>
      <c r="PSF5" s="5"/>
      <c r="PSG5" s="5"/>
      <c r="PSH5" s="5"/>
      <c r="PSI5" s="5"/>
      <c r="PSJ5" s="5"/>
      <c r="PSK5" s="5"/>
      <c r="PSL5" s="5"/>
      <c r="PSM5" s="5"/>
      <c r="PSN5" s="5"/>
      <c r="PSO5" s="5"/>
      <c r="PSP5" s="5"/>
      <c r="PSQ5" s="5"/>
      <c r="PSR5" s="5"/>
      <c r="PSS5" s="5"/>
      <c r="PST5" s="5"/>
      <c r="PSU5" s="5"/>
      <c r="PSV5" s="5"/>
      <c r="PSW5" s="5"/>
      <c r="PSX5" s="5"/>
      <c r="PSY5" s="5"/>
      <c r="PSZ5" s="5"/>
      <c r="PTA5" s="5"/>
      <c r="PTB5" s="5"/>
      <c r="PTC5" s="5"/>
      <c r="PTD5" s="5"/>
      <c r="PTE5" s="5"/>
      <c r="PTF5" s="5"/>
      <c r="PTG5" s="5"/>
      <c r="PTH5" s="5"/>
      <c r="PTI5" s="5"/>
      <c r="PTJ5" s="5"/>
      <c r="PTK5" s="5"/>
      <c r="PTL5" s="5"/>
      <c r="PTM5" s="5"/>
      <c r="PTN5" s="5"/>
      <c r="PTO5" s="5"/>
      <c r="PTP5" s="5"/>
      <c r="PTQ5" s="5"/>
      <c r="PTR5" s="5"/>
      <c r="PTS5" s="5"/>
      <c r="PTT5" s="5"/>
      <c r="PTU5" s="5"/>
      <c r="PTV5" s="5"/>
      <c r="PTW5" s="5"/>
      <c r="PTX5" s="5"/>
      <c r="PTY5" s="5"/>
      <c r="PTZ5" s="5"/>
      <c r="PUA5" s="5"/>
      <c r="PUB5" s="5"/>
      <c r="PUC5" s="5"/>
      <c r="PUD5" s="5"/>
      <c r="PUE5" s="5"/>
      <c r="PUF5" s="5"/>
      <c r="PUG5" s="5"/>
      <c r="PUH5" s="5"/>
      <c r="PUI5" s="5"/>
      <c r="PUJ5" s="5"/>
      <c r="PUK5" s="5"/>
      <c r="PUL5" s="5"/>
      <c r="PUM5" s="5"/>
      <c r="PUN5" s="5"/>
      <c r="PUO5" s="5"/>
      <c r="PUP5" s="5"/>
      <c r="PUQ5" s="5"/>
      <c r="PUR5" s="5"/>
      <c r="PUS5" s="5"/>
      <c r="PUT5" s="5"/>
      <c r="PUU5" s="5"/>
      <c r="PUV5" s="5"/>
      <c r="PUW5" s="5"/>
      <c r="PUX5" s="5"/>
      <c r="PUY5" s="5"/>
      <c r="PUZ5" s="5"/>
      <c r="PVA5" s="5"/>
      <c r="PVB5" s="5"/>
      <c r="PVC5" s="5"/>
      <c r="PVD5" s="5"/>
      <c r="PVE5" s="5"/>
      <c r="PVF5" s="5"/>
      <c r="PVG5" s="5"/>
      <c r="PVH5" s="5"/>
      <c r="PVI5" s="5"/>
      <c r="PVJ5" s="5"/>
      <c r="PVK5" s="5"/>
      <c r="PVL5" s="5"/>
      <c r="PVM5" s="5"/>
      <c r="PVN5" s="5"/>
      <c r="PVO5" s="5"/>
      <c r="PVP5" s="5"/>
      <c r="PVQ5" s="5"/>
      <c r="PVR5" s="5"/>
      <c r="PVS5" s="5"/>
      <c r="PVT5" s="5"/>
      <c r="PVU5" s="5"/>
      <c r="PVV5" s="5"/>
      <c r="PVW5" s="5"/>
      <c r="PVX5" s="5"/>
      <c r="PVY5" s="5"/>
      <c r="PVZ5" s="5"/>
      <c r="PWA5" s="5"/>
      <c r="PWB5" s="5"/>
      <c r="PWC5" s="5"/>
      <c r="PWD5" s="5"/>
      <c r="PWE5" s="5"/>
      <c r="PWF5" s="5"/>
      <c r="PWG5" s="5"/>
      <c r="PWH5" s="5"/>
      <c r="PWI5" s="5"/>
      <c r="PWJ5" s="5"/>
      <c r="PWK5" s="5"/>
      <c r="PWL5" s="5"/>
      <c r="PWM5" s="5"/>
      <c r="PWN5" s="5"/>
      <c r="PWO5" s="5"/>
      <c r="PWP5" s="5"/>
      <c r="PWQ5" s="5"/>
      <c r="PWR5" s="5"/>
      <c r="PWS5" s="5"/>
      <c r="PWT5" s="5"/>
      <c r="PWU5" s="5"/>
      <c r="PWV5" s="5"/>
      <c r="PWW5" s="5"/>
      <c r="PWX5" s="5"/>
      <c r="PWY5" s="5"/>
      <c r="PWZ5" s="5"/>
      <c r="PXA5" s="5"/>
      <c r="PXB5" s="5"/>
      <c r="PXC5" s="5"/>
      <c r="PXD5" s="5"/>
      <c r="PXE5" s="5"/>
      <c r="PXF5" s="5"/>
      <c r="PXG5" s="5"/>
      <c r="PXH5" s="5"/>
      <c r="PXI5" s="5"/>
      <c r="PXJ5" s="5"/>
      <c r="PXK5" s="5"/>
      <c r="PXL5" s="5"/>
      <c r="PXM5" s="5"/>
      <c r="PXN5" s="5"/>
      <c r="PXO5" s="5"/>
      <c r="PXP5" s="5"/>
      <c r="PXQ5" s="5"/>
      <c r="PXR5" s="5"/>
      <c r="PXS5" s="5"/>
      <c r="PXT5" s="5"/>
      <c r="PXU5" s="5"/>
      <c r="PXV5" s="5"/>
      <c r="PXW5" s="5"/>
      <c r="PXX5" s="5"/>
      <c r="PXY5" s="5"/>
      <c r="PXZ5" s="5"/>
      <c r="PYA5" s="5"/>
      <c r="PYB5" s="5"/>
      <c r="PYC5" s="5"/>
      <c r="PYD5" s="5"/>
      <c r="PYE5" s="5"/>
      <c r="PYF5" s="5"/>
      <c r="PYG5" s="5"/>
      <c r="PYH5" s="5"/>
      <c r="PYI5" s="5"/>
      <c r="PYJ5" s="5"/>
      <c r="PYK5" s="5"/>
      <c r="PYL5" s="5"/>
      <c r="PYM5" s="5"/>
      <c r="PYN5" s="5"/>
      <c r="PYO5" s="5"/>
      <c r="PYP5" s="5"/>
      <c r="PYQ5" s="5"/>
      <c r="PYR5" s="5"/>
      <c r="PYS5" s="5"/>
      <c r="PYT5" s="5"/>
      <c r="PYU5" s="5"/>
      <c r="PYV5" s="5"/>
      <c r="PYW5" s="5"/>
      <c r="PYX5" s="5"/>
      <c r="PYY5" s="5"/>
      <c r="PYZ5" s="5"/>
      <c r="PZA5" s="5"/>
      <c r="PZB5" s="5"/>
      <c r="PZC5" s="5"/>
      <c r="PZD5" s="5"/>
      <c r="PZE5" s="5"/>
      <c r="PZF5" s="5"/>
      <c r="PZG5" s="5"/>
      <c r="PZH5" s="5"/>
      <c r="PZI5" s="5"/>
      <c r="PZJ5" s="5"/>
      <c r="PZK5" s="5"/>
      <c r="PZL5" s="5"/>
      <c r="PZM5" s="5"/>
      <c r="PZN5" s="5"/>
      <c r="PZO5" s="5"/>
      <c r="PZP5" s="5"/>
      <c r="PZQ5" s="5"/>
      <c r="PZR5" s="5"/>
      <c r="PZS5" s="5"/>
      <c r="PZT5" s="5"/>
      <c r="PZU5" s="5"/>
      <c r="PZV5" s="5"/>
      <c r="PZW5" s="5"/>
      <c r="PZX5" s="5"/>
      <c r="PZY5" s="5"/>
      <c r="PZZ5" s="5"/>
      <c r="QAA5" s="5"/>
      <c r="QAB5" s="5"/>
      <c r="QAC5" s="5"/>
      <c r="QAD5" s="5"/>
      <c r="QAE5" s="5"/>
      <c r="QAF5" s="5"/>
      <c r="QAG5" s="5"/>
      <c r="QAH5" s="5"/>
      <c r="QAI5" s="5"/>
      <c r="QAJ5" s="5"/>
      <c r="QAK5" s="5"/>
      <c r="QAL5" s="5"/>
      <c r="QAM5" s="5"/>
      <c r="QAN5" s="5"/>
      <c r="QAO5" s="5"/>
      <c r="QAP5" s="5"/>
      <c r="QAQ5" s="5"/>
      <c r="QAR5" s="5"/>
      <c r="QAS5" s="5"/>
      <c r="QAT5" s="5"/>
      <c r="QAU5" s="5"/>
      <c r="QAV5" s="5"/>
      <c r="QAW5" s="5"/>
      <c r="QAX5" s="5"/>
      <c r="QAY5" s="5"/>
      <c r="QAZ5" s="5"/>
      <c r="QBA5" s="5"/>
      <c r="QBB5" s="5"/>
      <c r="QBC5" s="5"/>
      <c r="QBD5" s="5"/>
      <c r="QBE5" s="5"/>
      <c r="QBF5" s="5"/>
      <c r="QBG5" s="5"/>
      <c r="QBH5" s="5"/>
      <c r="QBI5" s="5"/>
      <c r="QBJ5" s="5"/>
      <c r="QBK5" s="5"/>
      <c r="QBL5" s="5"/>
      <c r="QBM5" s="5"/>
      <c r="QBN5" s="5"/>
      <c r="QBO5" s="5"/>
      <c r="QBP5" s="5"/>
      <c r="QBQ5" s="5"/>
      <c r="QBR5" s="5"/>
      <c r="QBS5" s="5"/>
      <c r="QBT5" s="5"/>
      <c r="QBU5" s="5"/>
      <c r="QBV5" s="5"/>
      <c r="QBW5" s="5"/>
      <c r="QBX5" s="5"/>
      <c r="QBY5" s="5"/>
      <c r="QBZ5" s="5"/>
      <c r="QCA5" s="5"/>
      <c r="QCB5" s="5"/>
      <c r="QCC5" s="5"/>
      <c r="QCD5" s="5"/>
      <c r="QCE5" s="5"/>
      <c r="QCF5" s="5"/>
      <c r="QCG5" s="5"/>
      <c r="QCH5" s="5"/>
      <c r="QCI5" s="5"/>
      <c r="QCJ5" s="5"/>
      <c r="QCK5" s="5"/>
      <c r="QCL5" s="5"/>
      <c r="QCM5" s="5"/>
      <c r="QCN5" s="5"/>
      <c r="QCO5" s="5"/>
      <c r="QCP5" s="5"/>
      <c r="QCQ5" s="5"/>
      <c r="QCR5" s="5"/>
      <c r="QCS5" s="5"/>
      <c r="QCT5" s="5"/>
      <c r="QCU5" s="5"/>
      <c r="QCV5" s="5"/>
      <c r="QCW5" s="5"/>
      <c r="QCX5" s="5"/>
      <c r="QCY5" s="5"/>
      <c r="QCZ5" s="5"/>
      <c r="QDA5" s="5"/>
      <c r="QDB5" s="5"/>
      <c r="QDC5" s="5"/>
      <c r="QDD5" s="5"/>
      <c r="QDE5" s="5"/>
      <c r="QDF5" s="5"/>
      <c r="QDG5" s="5"/>
      <c r="QDH5" s="5"/>
      <c r="QDI5" s="5"/>
      <c r="QDJ5" s="5"/>
      <c r="QDK5" s="5"/>
      <c r="QDL5" s="5"/>
      <c r="QDM5" s="5"/>
      <c r="QDN5" s="5"/>
      <c r="QDO5" s="5"/>
      <c r="QDP5" s="5"/>
      <c r="QDQ5" s="5"/>
      <c r="QDR5" s="5"/>
      <c r="QDS5" s="5"/>
      <c r="QDT5" s="5"/>
      <c r="QDU5" s="5"/>
      <c r="QDV5" s="5"/>
      <c r="QDW5" s="5"/>
      <c r="QDX5" s="5"/>
      <c r="QDY5" s="5"/>
      <c r="QDZ5" s="5"/>
      <c r="QEA5" s="5"/>
      <c r="QEB5" s="5"/>
      <c r="QEC5" s="5"/>
      <c r="QED5" s="5"/>
      <c r="QEE5" s="5"/>
      <c r="QEF5" s="5"/>
      <c r="QEG5" s="5"/>
      <c r="QEH5" s="5"/>
      <c r="QEI5" s="5"/>
      <c r="QEJ5" s="5"/>
      <c r="QEK5" s="5"/>
      <c r="QEL5" s="5"/>
      <c r="QEM5" s="5"/>
      <c r="QEN5" s="5"/>
      <c r="QEO5" s="5"/>
      <c r="QEP5" s="5"/>
      <c r="QEQ5" s="5"/>
      <c r="QER5" s="5"/>
      <c r="QES5" s="5"/>
      <c r="QET5" s="5"/>
      <c r="QEU5" s="5"/>
      <c r="QEV5" s="5"/>
      <c r="QEW5" s="5"/>
      <c r="QEX5" s="5"/>
      <c r="QEY5" s="5"/>
      <c r="QEZ5" s="5"/>
      <c r="QFA5" s="5"/>
      <c r="QFB5" s="5"/>
      <c r="QFC5" s="5"/>
      <c r="QFD5" s="5"/>
      <c r="QFE5" s="5"/>
      <c r="QFF5" s="5"/>
      <c r="QFG5" s="5"/>
      <c r="QFH5" s="5"/>
      <c r="QFI5" s="5"/>
      <c r="QFJ5" s="5"/>
      <c r="QFK5" s="5"/>
      <c r="QFL5" s="5"/>
      <c r="QFM5" s="5"/>
      <c r="QFN5" s="5"/>
      <c r="QFO5" s="5"/>
      <c r="QFP5" s="5"/>
      <c r="QFQ5" s="5"/>
      <c r="QFR5" s="5"/>
      <c r="QFS5" s="5"/>
      <c r="QFT5" s="5"/>
      <c r="QFU5" s="5"/>
      <c r="QFV5" s="5"/>
      <c r="QFW5" s="5"/>
      <c r="QFX5" s="5"/>
      <c r="QFY5" s="5"/>
      <c r="QFZ5" s="5"/>
      <c r="QGA5" s="5"/>
      <c r="QGB5" s="5"/>
      <c r="QGC5" s="5"/>
      <c r="QGD5" s="5"/>
      <c r="QGE5" s="5"/>
      <c r="QGF5" s="5"/>
      <c r="QGG5" s="5"/>
      <c r="QGH5" s="5"/>
      <c r="QGI5" s="5"/>
      <c r="QGJ5" s="5"/>
      <c r="QGK5" s="5"/>
      <c r="QGL5" s="5"/>
      <c r="QGM5" s="5"/>
      <c r="QGN5" s="5"/>
      <c r="QGO5" s="5"/>
      <c r="QGP5" s="5"/>
      <c r="QGQ5" s="5"/>
      <c r="QGR5" s="5"/>
      <c r="QGS5" s="5"/>
      <c r="QGT5" s="5"/>
      <c r="QGU5" s="5"/>
      <c r="QGV5" s="5"/>
      <c r="QGW5" s="5"/>
      <c r="QGX5" s="5"/>
      <c r="QGY5" s="5"/>
      <c r="QGZ5" s="5"/>
      <c r="QHA5" s="5"/>
      <c r="QHB5" s="5"/>
      <c r="QHC5" s="5"/>
      <c r="QHD5" s="5"/>
      <c r="QHE5" s="5"/>
      <c r="QHF5" s="5"/>
      <c r="QHG5" s="5"/>
      <c r="QHH5" s="5"/>
      <c r="QHI5" s="5"/>
      <c r="QHJ5" s="5"/>
      <c r="QHK5" s="5"/>
      <c r="QHL5" s="5"/>
      <c r="QHM5" s="5"/>
      <c r="QHN5" s="5"/>
      <c r="QHO5" s="5"/>
      <c r="QHP5" s="5"/>
      <c r="QHQ5" s="5"/>
      <c r="QHR5" s="5"/>
      <c r="QHS5" s="5"/>
      <c r="QHT5" s="5"/>
      <c r="QHU5" s="5"/>
      <c r="QHV5" s="5"/>
      <c r="QHW5" s="5"/>
      <c r="QHX5" s="5"/>
      <c r="QHY5" s="5"/>
      <c r="QHZ5" s="5"/>
      <c r="QIA5" s="5"/>
      <c r="QIB5" s="5"/>
      <c r="QIC5" s="5"/>
      <c r="QID5" s="5"/>
      <c r="QIE5" s="5"/>
      <c r="QIF5" s="5"/>
      <c r="QIG5" s="5"/>
      <c r="QIH5" s="5"/>
      <c r="QII5" s="5"/>
      <c r="QIJ5" s="5"/>
      <c r="QIK5" s="5"/>
      <c r="QIL5" s="5"/>
      <c r="QIM5" s="5"/>
      <c r="QIN5" s="5"/>
      <c r="QIO5" s="5"/>
      <c r="QIP5" s="5"/>
      <c r="QIQ5" s="5"/>
      <c r="QIR5" s="5"/>
      <c r="QIS5" s="5"/>
      <c r="QIT5" s="5"/>
      <c r="QIU5" s="5"/>
      <c r="QIV5" s="5"/>
      <c r="QIW5" s="5"/>
      <c r="QIX5" s="5"/>
      <c r="QIY5" s="5"/>
      <c r="QIZ5" s="5"/>
      <c r="QJA5" s="5"/>
      <c r="QJB5" s="5"/>
      <c r="QJC5" s="5"/>
      <c r="QJD5" s="5"/>
      <c r="QJE5" s="5"/>
      <c r="QJF5" s="5"/>
      <c r="QJG5" s="5"/>
      <c r="QJH5" s="5"/>
      <c r="QJI5" s="5"/>
      <c r="QJJ5" s="5"/>
      <c r="QJK5" s="5"/>
      <c r="QJL5" s="5"/>
      <c r="QJM5" s="5"/>
      <c r="QJN5" s="5"/>
      <c r="QJO5" s="5"/>
      <c r="QJP5" s="5"/>
      <c r="QJQ5" s="5"/>
      <c r="QJR5" s="5"/>
      <c r="QJS5" s="5"/>
      <c r="QJT5" s="5"/>
      <c r="QJU5" s="5"/>
      <c r="QJV5" s="5"/>
      <c r="QJW5" s="5"/>
      <c r="QJX5" s="5"/>
      <c r="QJY5" s="5"/>
      <c r="QJZ5" s="5"/>
      <c r="QKA5" s="5"/>
      <c r="QKB5" s="5"/>
      <c r="QKC5" s="5"/>
      <c r="QKD5" s="5"/>
      <c r="QKE5" s="5"/>
      <c r="QKF5" s="5"/>
      <c r="QKG5" s="5"/>
      <c r="QKH5" s="5"/>
      <c r="QKI5" s="5"/>
      <c r="QKJ5" s="5"/>
      <c r="QKK5" s="5"/>
      <c r="QKL5" s="5"/>
      <c r="QKM5" s="5"/>
      <c r="QKN5" s="5"/>
      <c r="QKO5" s="5"/>
      <c r="QKP5" s="5"/>
      <c r="QKQ5" s="5"/>
      <c r="QKR5" s="5"/>
      <c r="QKS5" s="5"/>
      <c r="QKT5" s="5"/>
      <c r="QKU5" s="5"/>
      <c r="QKV5" s="5"/>
      <c r="QKW5" s="5"/>
      <c r="QKX5" s="5"/>
      <c r="QKY5" s="5"/>
      <c r="QKZ5" s="5"/>
      <c r="QLA5" s="5"/>
      <c r="QLB5" s="5"/>
      <c r="QLC5" s="5"/>
      <c r="QLD5" s="5"/>
      <c r="QLE5" s="5"/>
      <c r="QLF5" s="5"/>
      <c r="QLG5" s="5"/>
      <c r="QLH5" s="5"/>
      <c r="QLI5" s="5"/>
      <c r="QLJ5" s="5"/>
      <c r="QLK5" s="5"/>
      <c r="QLL5" s="5"/>
      <c r="QLM5" s="5"/>
      <c r="QLN5" s="5"/>
      <c r="QLO5" s="5"/>
      <c r="QLP5" s="5"/>
      <c r="QLQ5" s="5"/>
      <c r="QLR5" s="5"/>
      <c r="QLS5" s="5"/>
      <c r="QLT5" s="5"/>
      <c r="QLU5" s="5"/>
      <c r="QLV5" s="5"/>
      <c r="QLW5" s="5"/>
      <c r="QLX5" s="5"/>
      <c r="QLY5" s="5"/>
      <c r="QLZ5" s="5"/>
      <c r="QMA5" s="5"/>
      <c r="QMB5" s="5"/>
      <c r="QMC5" s="5"/>
      <c r="QMD5" s="5"/>
      <c r="QME5" s="5"/>
      <c r="QMF5" s="5"/>
      <c r="QMG5" s="5"/>
      <c r="QMH5" s="5"/>
      <c r="QMI5" s="5"/>
      <c r="QMJ5" s="5"/>
      <c r="QMK5" s="5"/>
      <c r="QML5" s="5"/>
      <c r="QMM5" s="5"/>
      <c r="QMN5" s="5"/>
      <c r="QMO5" s="5"/>
      <c r="QMP5" s="5"/>
      <c r="QMQ5" s="5"/>
      <c r="QMR5" s="5"/>
      <c r="QMS5" s="5"/>
      <c r="QMT5" s="5"/>
      <c r="QMU5" s="5"/>
      <c r="QMV5" s="5"/>
      <c r="QMW5" s="5"/>
      <c r="QMX5" s="5"/>
      <c r="QMY5" s="5"/>
      <c r="QMZ5" s="5"/>
      <c r="QNA5" s="5"/>
      <c r="QNB5" s="5"/>
      <c r="QNC5" s="5"/>
      <c r="QND5" s="5"/>
      <c r="QNE5" s="5"/>
      <c r="QNF5" s="5"/>
      <c r="QNG5" s="5"/>
      <c r="QNH5" s="5"/>
      <c r="QNI5" s="5"/>
      <c r="QNJ5" s="5"/>
      <c r="QNK5" s="5"/>
      <c r="QNL5" s="5"/>
      <c r="QNM5" s="5"/>
      <c r="QNN5" s="5"/>
      <c r="QNO5" s="5"/>
      <c r="QNP5" s="5"/>
      <c r="QNQ5" s="5"/>
      <c r="QNR5" s="5"/>
      <c r="QNS5" s="5"/>
      <c r="QNT5" s="5"/>
      <c r="QNU5" s="5"/>
      <c r="QNV5" s="5"/>
      <c r="QNW5" s="5"/>
      <c r="QNX5" s="5"/>
      <c r="QNY5" s="5"/>
      <c r="QNZ5" s="5"/>
      <c r="QOA5" s="5"/>
      <c r="QOB5" s="5"/>
      <c r="QOC5" s="5"/>
      <c r="QOD5" s="5"/>
      <c r="QOE5" s="5"/>
      <c r="QOF5" s="5"/>
      <c r="QOG5" s="5"/>
      <c r="QOH5" s="5"/>
      <c r="QOI5" s="5"/>
      <c r="QOJ5" s="5"/>
      <c r="QOK5" s="5"/>
      <c r="QOL5" s="5"/>
      <c r="QOM5" s="5"/>
      <c r="QON5" s="5"/>
      <c r="QOO5" s="5"/>
      <c r="QOP5" s="5"/>
      <c r="QOQ5" s="5"/>
      <c r="QOR5" s="5"/>
      <c r="QOS5" s="5"/>
      <c r="QOT5" s="5"/>
      <c r="QOU5" s="5"/>
      <c r="QOV5" s="5"/>
      <c r="QOW5" s="5"/>
      <c r="QOX5" s="5"/>
      <c r="QOY5" s="5"/>
      <c r="QOZ5" s="5"/>
      <c r="QPA5" s="5"/>
      <c r="QPB5" s="5"/>
      <c r="QPC5" s="5"/>
      <c r="QPD5" s="5"/>
      <c r="QPE5" s="5"/>
      <c r="QPF5" s="5"/>
      <c r="QPG5" s="5"/>
      <c r="QPH5" s="5"/>
      <c r="QPI5" s="5"/>
      <c r="QPJ5" s="5"/>
      <c r="QPK5" s="5"/>
      <c r="QPL5" s="5"/>
      <c r="QPM5" s="5"/>
      <c r="QPN5" s="5"/>
      <c r="QPO5" s="5"/>
      <c r="QPP5" s="5"/>
      <c r="QPQ5" s="5"/>
      <c r="QPR5" s="5"/>
      <c r="QPS5" s="5"/>
      <c r="QPT5" s="5"/>
      <c r="QPU5" s="5"/>
      <c r="QPV5" s="5"/>
      <c r="QPW5" s="5"/>
      <c r="QPX5" s="5"/>
      <c r="QPY5" s="5"/>
      <c r="QPZ5" s="5"/>
      <c r="QQA5" s="5"/>
      <c r="QQB5" s="5"/>
      <c r="QQC5" s="5"/>
      <c r="QQD5" s="5"/>
      <c r="QQE5" s="5"/>
      <c r="QQF5" s="5"/>
      <c r="QQG5" s="5"/>
      <c r="QQH5" s="5"/>
      <c r="QQI5" s="5"/>
      <c r="QQJ5" s="5"/>
      <c r="QQK5" s="5"/>
      <c r="QQL5" s="5"/>
      <c r="QQM5" s="5"/>
      <c r="QQN5" s="5"/>
      <c r="QQO5" s="5"/>
      <c r="QQP5" s="5"/>
      <c r="QQQ5" s="5"/>
      <c r="QQR5" s="5"/>
      <c r="QQS5" s="5"/>
      <c r="QQT5" s="5"/>
      <c r="QQU5" s="5"/>
      <c r="QQV5" s="5"/>
      <c r="QQW5" s="5"/>
      <c r="QQX5" s="5"/>
      <c r="QQY5" s="5"/>
      <c r="QQZ5" s="5"/>
      <c r="QRA5" s="5"/>
      <c r="QRB5" s="5"/>
      <c r="QRC5" s="5"/>
      <c r="QRD5" s="5"/>
      <c r="QRE5" s="5"/>
      <c r="QRF5" s="5"/>
      <c r="QRG5" s="5"/>
      <c r="QRH5" s="5"/>
      <c r="QRI5" s="5"/>
      <c r="QRJ5" s="5"/>
      <c r="QRK5" s="5"/>
      <c r="QRL5" s="5"/>
      <c r="QRM5" s="5"/>
      <c r="QRN5" s="5"/>
      <c r="QRO5" s="5"/>
      <c r="QRP5" s="5"/>
      <c r="QRQ5" s="5"/>
      <c r="QRR5" s="5"/>
      <c r="QRS5" s="5"/>
      <c r="QRT5" s="5"/>
      <c r="QRU5" s="5"/>
      <c r="QRV5" s="5"/>
      <c r="QRW5" s="5"/>
      <c r="QRX5" s="5"/>
      <c r="QRY5" s="5"/>
      <c r="QRZ5" s="5"/>
      <c r="QSA5" s="5"/>
      <c r="QSB5" s="5"/>
      <c r="QSC5" s="5"/>
      <c r="QSD5" s="5"/>
      <c r="QSE5" s="5"/>
      <c r="QSF5" s="5"/>
      <c r="QSG5" s="5"/>
      <c r="QSH5" s="5"/>
      <c r="QSI5" s="5"/>
      <c r="QSJ5" s="5"/>
      <c r="QSK5" s="5"/>
      <c r="QSL5" s="5"/>
      <c r="QSM5" s="5"/>
      <c r="QSN5" s="5"/>
      <c r="QSO5" s="5"/>
      <c r="QSP5" s="5"/>
      <c r="QSQ5" s="5"/>
      <c r="QSR5" s="5"/>
      <c r="QSS5" s="5"/>
      <c r="QST5" s="5"/>
      <c r="QSU5" s="5"/>
      <c r="QSV5" s="5"/>
      <c r="QSW5" s="5"/>
      <c r="QSX5" s="5"/>
      <c r="QSY5" s="5"/>
      <c r="QSZ5" s="5"/>
      <c r="QTA5" s="5"/>
      <c r="QTB5" s="5"/>
      <c r="QTC5" s="5"/>
      <c r="QTD5" s="5"/>
      <c r="QTE5" s="5"/>
      <c r="QTF5" s="5"/>
      <c r="QTG5" s="5"/>
      <c r="QTH5" s="5"/>
      <c r="QTI5" s="5"/>
      <c r="QTJ5" s="5"/>
      <c r="QTK5" s="5"/>
      <c r="QTL5" s="5"/>
      <c r="QTM5" s="5"/>
      <c r="QTN5" s="5"/>
      <c r="QTO5" s="5"/>
      <c r="QTP5" s="5"/>
      <c r="QTQ5" s="5"/>
      <c r="QTR5" s="5"/>
      <c r="QTS5" s="5"/>
      <c r="QTT5" s="5"/>
      <c r="QTU5" s="5"/>
      <c r="QTV5" s="5"/>
      <c r="QTW5" s="5"/>
      <c r="QTX5" s="5"/>
      <c r="QTY5" s="5"/>
      <c r="QTZ5" s="5"/>
      <c r="QUA5" s="5"/>
      <c r="QUB5" s="5"/>
      <c r="QUC5" s="5"/>
      <c r="QUD5" s="5"/>
      <c r="QUE5" s="5"/>
      <c r="QUF5" s="5"/>
      <c r="QUG5" s="5"/>
      <c r="QUH5" s="5"/>
      <c r="QUI5" s="5"/>
      <c r="QUJ5" s="5"/>
      <c r="QUK5" s="5"/>
      <c r="QUL5" s="5"/>
      <c r="QUM5" s="5"/>
      <c r="QUN5" s="5"/>
      <c r="QUO5" s="5"/>
      <c r="QUP5" s="5"/>
      <c r="QUQ5" s="5"/>
      <c r="QUR5" s="5"/>
      <c r="QUS5" s="5"/>
      <c r="QUT5" s="5"/>
      <c r="QUU5" s="5"/>
      <c r="QUV5" s="5"/>
      <c r="QUW5" s="5"/>
      <c r="QUX5" s="5"/>
      <c r="QUY5" s="5"/>
      <c r="QUZ5" s="5"/>
      <c r="QVA5" s="5"/>
      <c r="QVB5" s="5"/>
      <c r="QVC5" s="5"/>
      <c r="QVD5" s="5"/>
      <c r="QVE5" s="5"/>
      <c r="QVF5" s="5"/>
      <c r="QVG5" s="5"/>
      <c r="QVH5" s="5"/>
      <c r="QVI5" s="5"/>
      <c r="QVJ5" s="5"/>
      <c r="QVK5" s="5"/>
      <c r="QVL5" s="5"/>
      <c r="QVM5" s="5"/>
      <c r="QVN5" s="5"/>
      <c r="QVO5" s="5"/>
      <c r="QVP5" s="5"/>
      <c r="QVQ5" s="5"/>
      <c r="QVR5" s="5"/>
      <c r="QVS5" s="5"/>
      <c r="QVT5" s="5"/>
      <c r="QVU5" s="5"/>
      <c r="QVV5" s="5"/>
      <c r="QVW5" s="5"/>
      <c r="QVX5" s="5"/>
      <c r="QVY5" s="5"/>
      <c r="QVZ5" s="5"/>
      <c r="QWA5" s="5"/>
      <c r="QWB5" s="5"/>
      <c r="QWC5" s="5"/>
      <c r="QWD5" s="5"/>
      <c r="QWE5" s="5"/>
      <c r="QWF5" s="5"/>
      <c r="QWG5" s="5"/>
      <c r="QWH5" s="5"/>
      <c r="QWI5" s="5"/>
      <c r="QWJ5" s="5"/>
      <c r="QWK5" s="5"/>
      <c r="QWL5" s="5"/>
      <c r="QWM5" s="5"/>
      <c r="QWN5" s="5"/>
      <c r="QWO5" s="5"/>
      <c r="QWP5" s="5"/>
      <c r="QWQ5" s="5"/>
      <c r="QWR5" s="5"/>
      <c r="QWS5" s="5"/>
      <c r="QWT5" s="5"/>
      <c r="QWU5" s="5"/>
      <c r="QWV5" s="5"/>
      <c r="QWW5" s="5"/>
      <c r="QWX5" s="5"/>
      <c r="QWY5" s="5"/>
      <c r="QWZ5" s="5"/>
      <c r="QXA5" s="5"/>
      <c r="QXB5" s="5"/>
      <c r="QXC5" s="5"/>
      <c r="QXD5" s="5"/>
      <c r="QXE5" s="5"/>
      <c r="QXF5" s="5"/>
      <c r="QXG5" s="5"/>
      <c r="QXH5" s="5"/>
      <c r="QXI5" s="5"/>
      <c r="QXJ5" s="5"/>
      <c r="QXK5" s="5"/>
      <c r="QXL5" s="5"/>
      <c r="QXM5" s="5"/>
      <c r="QXN5" s="5"/>
      <c r="QXO5" s="5"/>
      <c r="QXP5" s="5"/>
      <c r="QXQ5" s="5"/>
      <c r="QXR5" s="5"/>
      <c r="QXS5" s="5"/>
      <c r="QXT5" s="5"/>
      <c r="QXU5" s="5"/>
      <c r="QXV5" s="5"/>
      <c r="QXW5" s="5"/>
      <c r="QXX5" s="5"/>
      <c r="QXY5" s="5"/>
      <c r="QXZ5" s="5"/>
      <c r="QYA5" s="5"/>
      <c r="QYB5" s="5"/>
      <c r="QYC5" s="5"/>
      <c r="QYD5" s="5"/>
      <c r="QYE5" s="5"/>
      <c r="QYF5" s="5"/>
      <c r="QYG5" s="5"/>
      <c r="QYH5" s="5"/>
      <c r="QYI5" s="5"/>
      <c r="QYJ5" s="5"/>
      <c r="QYK5" s="5"/>
      <c r="QYL5" s="5"/>
      <c r="QYM5" s="5"/>
      <c r="QYN5" s="5"/>
      <c r="QYO5" s="5"/>
      <c r="QYP5" s="5"/>
      <c r="QYQ5" s="5"/>
      <c r="QYR5" s="5"/>
      <c r="QYS5" s="5"/>
      <c r="QYT5" s="5"/>
      <c r="QYU5" s="5"/>
      <c r="QYV5" s="5"/>
      <c r="QYW5" s="5"/>
      <c r="QYX5" s="5"/>
      <c r="QYY5" s="5"/>
      <c r="QYZ5" s="5"/>
      <c r="QZA5" s="5"/>
      <c r="QZB5" s="5"/>
      <c r="QZC5" s="5"/>
      <c r="QZD5" s="5"/>
      <c r="QZE5" s="5"/>
      <c r="QZF5" s="5"/>
      <c r="QZG5" s="5"/>
      <c r="QZH5" s="5"/>
      <c r="QZI5" s="5"/>
      <c r="QZJ5" s="5"/>
      <c r="QZK5" s="5"/>
      <c r="QZL5" s="5"/>
      <c r="QZM5" s="5"/>
      <c r="QZN5" s="5"/>
      <c r="QZO5" s="5"/>
      <c r="QZP5" s="5"/>
      <c r="QZQ5" s="5"/>
      <c r="QZR5" s="5"/>
      <c r="QZS5" s="5"/>
      <c r="QZT5" s="5"/>
      <c r="QZU5" s="5"/>
      <c r="QZV5" s="5"/>
      <c r="QZW5" s="5"/>
      <c r="QZX5" s="5"/>
      <c r="QZY5" s="5"/>
      <c r="QZZ5" s="5"/>
      <c r="RAA5" s="5"/>
      <c r="RAB5" s="5"/>
      <c r="RAC5" s="5"/>
      <c r="RAD5" s="5"/>
      <c r="RAE5" s="5"/>
      <c r="RAF5" s="5"/>
      <c r="RAG5" s="5"/>
      <c r="RAH5" s="5"/>
      <c r="RAI5" s="5"/>
      <c r="RAJ5" s="5"/>
      <c r="RAK5" s="5"/>
      <c r="RAL5" s="5"/>
      <c r="RAM5" s="5"/>
      <c r="RAN5" s="5"/>
      <c r="RAO5" s="5"/>
      <c r="RAP5" s="5"/>
      <c r="RAQ5" s="5"/>
      <c r="RAR5" s="5"/>
      <c r="RAS5" s="5"/>
      <c r="RAT5" s="5"/>
      <c r="RAU5" s="5"/>
      <c r="RAV5" s="5"/>
      <c r="RAW5" s="5"/>
      <c r="RAX5" s="5"/>
      <c r="RAY5" s="5"/>
      <c r="RAZ5" s="5"/>
      <c r="RBA5" s="5"/>
      <c r="RBB5" s="5"/>
      <c r="RBC5" s="5"/>
      <c r="RBD5" s="5"/>
      <c r="RBE5" s="5"/>
      <c r="RBF5" s="5"/>
      <c r="RBG5" s="5"/>
      <c r="RBH5" s="5"/>
      <c r="RBI5" s="5"/>
      <c r="RBJ5" s="5"/>
      <c r="RBK5" s="5"/>
      <c r="RBL5" s="5"/>
      <c r="RBM5" s="5"/>
      <c r="RBN5" s="5"/>
      <c r="RBO5" s="5"/>
      <c r="RBP5" s="5"/>
      <c r="RBQ5" s="5"/>
      <c r="RBR5" s="5"/>
      <c r="RBS5" s="5"/>
      <c r="RBT5" s="5"/>
      <c r="RBU5" s="5"/>
      <c r="RBV5" s="5"/>
      <c r="RBW5" s="5"/>
      <c r="RBX5" s="5"/>
      <c r="RBY5" s="5"/>
      <c r="RBZ5" s="5"/>
      <c r="RCA5" s="5"/>
      <c r="RCB5" s="5"/>
      <c r="RCC5" s="5"/>
      <c r="RCD5" s="5"/>
      <c r="RCE5" s="5"/>
      <c r="RCF5" s="5"/>
      <c r="RCG5" s="5"/>
      <c r="RCH5" s="5"/>
      <c r="RCI5" s="5"/>
      <c r="RCJ5" s="5"/>
      <c r="RCK5" s="5"/>
      <c r="RCL5" s="5"/>
      <c r="RCM5" s="5"/>
      <c r="RCN5" s="5"/>
      <c r="RCO5" s="5"/>
      <c r="RCP5" s="5"/>
      <c r="RCQ5" s="5"/>
      <c r="RCR5" s="5"/>
      <c r="RCS5" s="5"/>
      <c r="RCT5" s="5"/>
      <c r="RCU5" s="5"/>
      <c r="RCV5" s="5"/>
      <c r="RCW5" s="5"/>
      <c r="RCX5" s="5"/>
      <c r="RCY5" s="5"/>
      <c r="RCZ5" s="5"/>
      <c r="RDA5" s="5"/>
      <c r="RDB5" s="5"/>
      <c r="RDC5" s="5"/>
      <c r="RDD5" s="5"/>
      <c r="RDE5" s="5"/>
      <c r="RDF5" s="5"/>
      <c r="RDG5" s="5"/>
      <c r="RDH5" s="5"/>
      <c r="RDI5" s="5"/>
      <c r="RDJ5" s="5"/>
      <c r="RDK5" s="5"/>
      <c r="RDL5" s="5"/>
      <c r="RDM5" s="5"/>
      <c r="RDN5" s="5"/>
      <c r="RDO5" s="5"/>
      <c r="RDP5" s="5"/>
      <c r="RDQ5" s="5"/>
      <c r="RDR5" s="5"/>
      <c r="RDS5" s="5"/>
      <c r="RDT5" s="5"/>
      <c r="RDU5" s="5"/>
      <c r="RDV5" s="5"/>
      <c r="RDW5" s="5"/>
      <c r="RDX5" s="5"/>
      <c r="RDY5" s="5"/>
      <c r="RDZ5" s="5"/>
      <c r="REA5" s="5"/>
      <c r="REB5" s="5"/>
      <c r="REC5" s="5"/>
      <c r="RED5" s="5"/>
      <c r="REE5" s="5"/>
      <c r="REF5" s="5"/>
      <c r="REG5" s="5"/>
      <c r="REH5" s="5"/>
      <c r="REI5" s="5"/>
      <c r="REJ5" s="5"/>
      <c r="REK5" s="5"/>
      <c r="REL5" s="5"/>
      <c r="REM5" s="5"/>
      <c r="REN5" s="5"/>
      <c r="REO5" s="5"/>
      <c r="REP5" s="5"/>
      <c r="REQ5" s="5"/>
      <c r="RER5" s="5"/>
      <c r="RES5" s="5"/>
      <c r="RET5" s="5"/>
      <c r="REU5" s="5"/>
      <c r="REV5" s="5"/>
      <c r="REW5" s="5"/>
      <c r="REX5" s="5"/>
      <c r="REY5" s="5"/>
      <c r="REZ5" s="5"/>
      <c r="RFA5" s="5"/>
      <c r="RFB5" s="5"/>
      <c r="RFC5" s="5"/>
      <c r="RFD5" s="5"/>
      <c r="RFE5" s="5"/>
      <c r="RFF5" s="5"/>
      <c r="RFG5" s="5"/>
      <c r="RFH5" s="5"/>
      <c r="RFI5" s="5"/>
      <c r="RFJ5" s="5"/>
      <c r="RFK5" s="5"/>
      <c r="RFL5" s="5"/>
      <c r="RFM5" s="5"/>
      <c r="RFN5" s="5"/>
      <c r="RFO5" s="5"/>
      <c r="RFP5" s="5"/>
      <c r="RFQ5" s="5"/>
      <c r="RFR5" s="5"/>
      <c r="RFS5" s="5"/>
      <c r="RFT5" s="5"/>
      <c r="RFU5" s="5"/>
      <c r="RFV5" s="5"/>
      <c r="RFW5" s="5"/>
      <c r="RFX5" s="5"/>
      <c r="RFY5" s="5"/>
      <c r="RFZ5" s="5"/>
      <c r="RGA5" s="5"/>
      <c r="RGB5" s="5"/>
      <c r="RGC5" s="5"/>
      <c r="RGD5" s="5"/>
      <c r="RGE5" s="5"/>
      <c r="RGF5" s="5"/>
      <c r="RGG5" s="5"/>
      <c r="RGH5" s="5"/>
      <c r="RGI5" s="5"/>
      <c r="RGJ5" s="5"/>
      <c r="RGK5" s="5"/>
      <c r="RGL5" s="5"/>
      <c r="RGM5" s="5"/>
      <c r="RGN5" s="5"/>
      <c r="RGO5" s="5"/>
      <c r="RGP5" s="5"/>
      <c r="RGQ5" s="5"/>
      <c r="RGR5" s="5"/>
      <c r="RGS5" s="5"/>
      <c r="RGT5" s="5"/>
      <c r="RGU5" s="5"/>
      <c r="RGV5" s="5"/>
      <c r="RGW5" s="5"/>
      <c r="RGX5" s="5"/>
      <c r="RGY5" s="5"/>
      <c r="RGZ5" s="5"/>
      <c r="RHA5" s="5"/>
      <c r="RHB5" s="5"/>
      <c r="RHC5" s="5"/>
      <c r="RHD5" s="5"/>
      <c r="RHE5" s="5"/>
      <c r="RHF5" s="5"/>
      <c r="RHG5" s="5"/>
      <c r="RHH5" s="5"/>
      <c r="RHI5" s="5"/>
      <c r="RHJ5" s="5"/>
      <c r="RHK5" s="5"/>
      <c r="RHL5" s="5"/>
      <c r="RHM5" s="5"/>
      <c r="RHN5" s="5"/>
      <c r="RHO5" s="5"/>
      <c r="RHP5" s="5"/>
      <c r="RHQ5" s="5"/>
      <c r="RHR5" s="5"/>
      <c r="RHS5" s="5"/>
      <c r="RHT5" s="5"/>
      <c r="RHU5" s="5"/>
      <c r="RHV5" s="5"/>
      <c r="RHW5" s="5"/>
      <c r="RHX5" s="5"/>
      <c r="RHY5" s="5"/>
      <c r="RHZ5" s="5"/>
      <c r="RIA5" s="5"/>
      <c r="RIB5" s="5"/>
      <c r="RIC5" s="5"/>
      <c r="RID5" s="5"/>
      <c r="RIE5" s="5"/>
      <c r="RIF5" s="5"/>
      <c r="RIG5" s="5"/>
      <c r="RIH5" s="5"/>
      <c r="RII5" s="5"/>
      <c r="RIJ5" s="5"/>
      <c r="RIK5" s="5"/>
      <c r="RIL5" s="5"/>
      <c r="RIM5" s="5"/>
      <c r="RIN5" s="5"/>
      <c r="RIO5" s="5"/>
      <c r="RIP5" s="5"/>
      <c r="RIQ5" s="5"/>
      <c r="RIR5" s="5"/>
      <c r="RIS5" s="5"/>
      <c r="RIT5" s="5"/>
      <c r="RIU5" s="5"/>
      <c r="RIV5" s="5"/>
      <c r="RIW5" s="5"/>
      <c r="RIX5" s="5"/>
      <c r="RIY5" s="5"/>
      <c r="RIZ5" s="5"/>
      <c r="RJA5" s="5"/>
      <c r="RJB5" s="5"/>
      <c r="RJC5" s="5"/>
      <c r="RJD5" s="5"/>
      <c r="RJE5" s="5"/>
      <c r="RJF5" s="5"/>
      <c r="RJG5" s="5"/>
      <c r="RJH5" s="5"/>
      <c r="RJI5" s="5"/>
      <c r="RJJ5" s="5"/>
      <c r="RJK5" s="5"/>
      <c r="RJL5" s="5"/>
      <c r="RJM5" s="5"/>
      <c r="RJN5" s="5"/>
      <c r="RJO5" s="5"/>
      <c r="RJP5" s="5"/>
      <c r="RJQ5" s="5"/>
      <c r="RJR5" s="5"/>
      <c r="RJS5" s="5"/>
      <c r="RJT5" s="5"/>
      <c r="RJU5" s="5"/>
      <c r="RJV5" s="5"/>
      <c r="RJW5" s="5"/>
      <c r="RJX5" s="5"/>
      <c r="RJY5" s="5"/>
      <c r="RJZ5" s="5"/>
      <c r="RKA5" s="5"/>
      <c r="RKB5" s="5"/>
      <c r="RKC5" s="5"/>
      <c r="RKD5" s="5"/>
      <c r="RKE5" s="5"/>
      <c r="RKF5" s="5"/>
      <c r="RKG5" s="5"/>
      <c r="RKH5" s="5"/>
      <c r="RKI5" s="5"/>
      <c r="RKJ5" s="5"/>
      <c r="RKK5" s="5"/>
      <c r="RKL5" s="5"/>
      <c r="RKM5" s="5"/>
      <c r="RKN5" s="5"/>
      <c r="RKO5" s="5"/>
      <c r="RKP5" s="5"/>
      <c r="RKQ5" s="5"/>
      <c r="RKR5" s="5"/>
      <c r="RKS5" s="5"/>
      <c r="RKT5" s="5"/>
      <c r="RKU5" s="5"/>
      <c r="RKV5" s="5"/>
      <c r="RKW5" s="5"/>
      <c r="RKX5" s="5"/>
      <c r="RKY5" s="5"/>
      <c r="RKZ5" s="5"/>
      <c r="RLA5" s="5"/>
      <c r="RLB5" s="5"/>
      <c r="RLC5" s="5"/>
      <c r="RLD5" s="5"/>
      <c r="RLE5" s="5"/>
      <c r="RLF5" s="5"/>
      <c r="RLG5" s="5"/>
      <c r="RLH5" s="5"/>
      <c r="RLI5" s="5"/>
      <c r="RLJ5" s="5"/>
      <c r="RLK5" s="5"/>
      <c r="RLL5" s="5"/>
      <c r="RLM5" s="5"/>
      <c r="RLN5" s="5"/>
      <c r="RLO5" s="5"/>
      <c r="RLP5" s="5"/>
      <c r="RLQ5" s="5"/>
      <c r="RLR5" s="5"/>
      <c r="RLS5" s="5"/>
      <c r="RLT5" s="5"/>
      <c r="RLU5" s="5"/>
      <c r="RLV5" s="5"/>
      <c r="RLW5" s="5"/>
      <c r="RLX5" s="5"/>
      <c r="RLY5" s="5"/>
      <c r="RLZ5" s="5"/>
      <c r="RMA5" s="5"/>
      <c r="RMB5" s="5"/>
      <c r="RMC5" s="5"/>
      <c r="RMD5" s="5"/>
      <c r="RME5" s="5"/>
      <c r="RMF5" s="5"/>
      <c r="RMG5" s="5"/>
      <c r="RMH5" s="5"/>
      <c r="RMI5" s="5"/>
      <c r="RMJ5" s="5"/>
      <c r="RMK5" s="5"/>
      <c r="RML5" s="5"/>
      <c r="RMM5" s="5"/>
      <c r="RMN5" s="5"/>
      <c r="RMO5" s="5"/>
      <c r="RMP5" s="5"/>
      <c r="RMQ5" s="5"/>
      <c r="RMR5" s="5"/>
      <c r="RMS5" s="5"/>
      <c r="RMT5" s="5"/>
      <c r="RMU5" s="5"/>
      <c r="RMV5" s="5"/>
      <c r="RMW5" s="5"/>
      <c r="RMX5" s="5"/>
      <c r="RMY5" s="5"/>
      <c r="RMZ5" s="5"/>
      <c r="RNA5" s="5"/>
      <c r="RNB5" s="5"/>
      <c r="RNC5" s="5"/>
      <c r="RND5" s="5"/>
      <c r="RNE5" s="5"/>
      <c r="RNF5" s="5"/>
      <c r="RNG5" s="5"/>
      <c r="RNH5" s="5"/>
      <c r="RNI5" s="5"/>
      <c r="RNJ5" s="5"/>
      <c r="RNK5" s="5"/>
      <c r="RNL5" s="5"/>
      <c r="RNM5" s="5"/>
      <c r="RNN5" s="5"/>
      <c r="RNO5" s="5"/>
      <c r="RNP5" s="5"/>
      <c r="RNQ5" s="5"/>
      <c r="RNR5" s="5"/>
      <c r="RNS5" s="5"/>
      <c r="RNT5" s="5"/>
      <c r="RNU5" s="5"/>
      <c r="RNV5" s="5"/>
      <c r="RNW5" s="5"/>
      <c r="RNX5" s="5"/>
      <c r="RNY5" s="5"/>
      <c r="RNZ5" s="5"/>
      <c r="ROA5" s="5"/>
      <c r="ROB5" s="5"/>
      <c r="ROC5" s="5"/>
      <c r="ROD5" s="5"/>
      <c r="ROE5" s="5"/>
      <c r="ROF5" s="5"/>
      <c r="ROG5" s="5"/>
      <c r="ROH5" s="5"/>
      <c r="ROI5" s="5"/>
      <c r="ROJ5" s="5"/>
      <c r="ROK5" s="5"/>
      <c r="ROL5" s="5"/>
      <c r="ROM5" s="5"/>
      <c r="RON5" s="5"/>
      <c r="ROO5" s="5"/>
      <c r="ROP5" s="5"/>
      <c r="ROQ5" s="5"/>
      <c r="ROR5" s="5"/>
      <c r="ROS5" s="5"/>
      <c r="ROT5" s="5"/>
      <c r="ROU5" s="5"/>
      <c r="ROV5" s="5"/>
      <c r="ROW5" s="5"/>
      <c r="ROX5" s="5"/>
      <c r="ROY5" s="5"/>
      <c r="ROZ5" s="5"/>
      <c r="RPA5" s="5"/>
      <c r="RPB5" s="5"/>
      <c r="RPC5" s="5"/>
      <c r="RPD5" s="5"/>
      <c r="RPE5" s="5"/>
      <c r="RPF5" s="5"/>
      <c r="RPG5" s="5"/>
      <c r="RPH5" s="5"/>
      <c r="RPI5" s="5"/>
      <c r="RPJ5" s="5"/>
      <c r="RPK5" s="5"/>
      <c r="RPL5" s="5"/>
      <c r="RPM5" s="5"/>
      <c r="RPN5" s="5"/>
      <c r="RPO5" s="5"/>
      <c r="RPP5" s="5"/>
      <c r="RPQ5" s="5"/>
      <c r="RPR5" s="5"/>
      <c r="RPS5" s="5"/>
      <c r="RPT5" s="5"/>
      <c r="RPU5" s="5"/>
      <c r="RPV5" s="5"/>
      <c r="RPW5" s="5"/>
      <c r="RPX5" s="5"/>
      <c r="RPY5" s="5"/>
      <c r="RPZ5" s="5"/>
      <c r="RQA5" s="5"/>
      <c r="RQB5" s="5"/>
      <c r="RQC5" s="5"/>
      <c r="RQD5" s="5"/>
      <c r="RQE5" s="5"/>
      <c r="RQF5" s="5"/>
      <c r="RQG5" s="5"/>
      <c r="RQH5" s="5"/>
      <c r="RQI5" s="5"/>
      <c r="RQJ5" s="5"/>
      <c r="RQK5" s="5"/>
      <c r="RQL5" s="5"/>
      <c r="RQM5" s="5"/>
      <c r="RQN5" s="5"/>
      <c r="RQO5" s="5"/>
      <c r="RQP5" s="5"/>
      <c r="RQQ5" s="5"/>
      <c r="RQR5" s="5"/>
      <c r="RQS5" s="5"/>
      <c r="RQT5" s="5"/>
      <c r="RQU5" s="5"/>
      <c r="RQV5" s="5"/>
      <c r="RQW5" s="5"/>
      <c r="RQX5" s="5"/>
      <c r="RQY5" s="5"/>
      <c r="RQZ5" s="5"/>
      <c r="RRA5" s="5"/>
      <c r="RRB5" s="5"/>
      <c r="RRC5" s="5"/>
      <c r="RRD5" s="5"/>
      <c r="RRE5" s="5"/>
      <c r="RRF5" s="5"/>
      <c r="RRG5" s="5"/>
      <c r="RRH5" s="5"/>
      <c r="RRI5" s="5"/>
      <c r="RRJ5" s="5"/>
      <c r="RRK5" s="5"/>
      <c r="RRL5" s="5"/>
      <c r="RRM5" s="5"/>
      <c r="RRN5" s="5"/>
      <c r="RRO5" s="5"/>
      <c r="RRP5" s="5"/>
      <c r="RRQ5" s="5"/>
      <c r="RRR5" s="5"/>
      <c r="RRS5" s="5"/>
      <c r="RRT5" s="5"/>
      <c r="RRU5" s="5"/>
      <c r="RRV5" s="5"/>
      <c r="RRW5" s="5"/>
      <c r="RRX5" s="5"/>
      <c r="RRY5" s="5"/>
      <c r="RRZ5" s="5"/>
      <c r="RSA5" s="5"/>
      <c r="RSB5" s="5"/>
      <c r="RSC5" s="5"/>
      <c r="RSD5" s="5"/>
      <c r="RSE5" s="5"/>
      <c r="RSF5" s="5"/>
      <c r="RSG5" s="5"/>
      <c r="RSH5" s="5"/>
      <c r="RSI5" s="5"/>
      <c r="RSJ5" s="5"/>
      <c r="RSK5" s="5"/>
      <c r="RSL5" s="5"/>
      <c r="RSM5" s="5"/>
      <c r="RSN5" s="5"/>
      <c r="RSO5" s="5"/>
      <c r="RSP5" s="5"/>
      <c r="RSQ5" s="5"/>
      <c r="RSR5" s="5"/>
      <c r="RSS5" s="5"/>
      <c r="RST5" s="5"/>
      <c r="RSU5" s="5"/>
      <c r="RSV5" s="5"/>
      <c r="RSW5" s="5"/>
      <c r="RSX5" s="5"/>
      <c r="RSY5" s="5"/>
      <c r="RSZ5" s="5"/>
      <c r="RTA5" s="5"/>
      <c r="RTB5" s="5"/>
      <c r="RTC5" s="5"/>
      <c r="RTD5" s="5"/>
      <c r="RTE5" s="5"/>
      <c r="RTF5" s="5"/>
      <c r="RTG5" s="5"/>
      <c r="RTH5" s="5"/>
      <c r="RTI5" s="5"/>
      <c r="RTJ5" s="5"/>
      <c r="RTK5" s="5"/>
      <c r="RTL5" s="5"/>
      <c r="RTM5" s="5"/>
      <c r="RTN5" s="5"/>
      <c r="RTO5" s="5"/>
      <c r="RTP5" s="5"/>
      <c r="RTQ5" s="5"/>
      <c r="RTR5" s="5"/>
      <c r="RTS5" s="5"/>
      <c r="RTT5" s="5"/>
      <c r="RTU5" s="5"/>
      <c r="RTV5" s="5"/>
      <c r="RTW5" s="5"/>
      <c r="RTX5" s="5"/>
      <c r="RTY5" s="5"/>
      <c r="RTZ5" s="5"/>
      <c r="RUA5" s="5"/>
      <c r="RUB5" s="5"/>
      <c r="RUC5" s="5"/>
      <c r="RUD5" s="5"/>
      <c r="RUE5" s="5"/>
      <c r="RUF5" s="5"/>
      <c r="RUG5" s="5"/>
      <c r="RUH5" s="5"/>
      <c r="RUI5" s="5"/>
      <c r="RUJ5" s="5"/>
      <c r="RUK5" s="5"/>
      <c r="RUL5" s="5"/>
      <c r="RUM5" s="5"/>
      <c r="RUN5" s="5"/>
      <c r="RUO5" s="5"/>
      <c r="RUP5" s="5"/>
      <c r="RUQ5" s="5"/>
      <c r="RUR5" s="5"/>
      <c r="RUS5" s="5"/>
      <c r="RUT5" s="5"/>
      <c r="RUU5" s="5"/>
      <c r="RUV5" s="5"/>
      <c r="RUW5" s="5"/>
      <c r="RUX5" s="5"/>
      <c r="RUY5" s="5"/>
      <c r="RUZ5" s="5"/>
      <c r="RVA5" s="5"/>
      <c r="RVB5" s="5"/>
      <c r="RVC5" s="5"/>
      <c r="RVD5" s="5"/>
      <c r="RVE5" s="5"/>
      <c r="RVF5" s="5"/>
      <c r="RVG5" s="5"/>
      <c r="RVH5" s="5"/>
      <c r="RVI5" s="5"/>
      <c r="RVJ5" s="5"/>
      <c r="RVK5" s="5"/>
      <c r="RVL5" s="5"/>
      <c r="RVM5" s="5"/>
      <c r="RVN5" s="5"/>
      <c r="RVO5" s="5"/>
      <c r="RVP5" s="5"/>
      <c r="RVQ5" s="5"/>
      <c r="RVR5" s="5"/>
      <c r="RVS5" s="5"/>
      <c r="RVT5" s="5"/>
      <c r="RVU5" s="5"/>
      <c r="RVV5" s="5"/>
      <c r="RVW5" s="5"/>
      <c r="RVX5" s="5"/>
      <c r="RVY5" s="5"/>
      <c r="RVZ5" s="5"/>
      <c r="RWA5" s="5"/>
      <c r="RWB5" s="5"/>
      <c r="RWC5" s="5"/>
      <c r="RWD5" s="5"/>
      <c r="RWE5" s="5"/>
      <c r="RWF5" s="5"/>
      <c r="RWG5" s="5"/>
      <c r="RWH5" s="5"/>
      <c r="RWI5" s="5"/>
      <c r="RWJ5" s="5"/>
      <c r="RWK5" s="5"/>
      <c r="RWL5" s="5"/>
      <c r="RWM5" s="5"/>
      <c r="RWN5" s="5"/>
      <c r="RWO5" s="5"/>
      <c r="RWP5" s="5"/>
      <c r="RWQ5" s="5"/>
      <c r="RWR5" s="5"/>
      <c r="RWS5" s="5"/>
      <c r="RWT5" s="5"/>
      <c r="RWU5" s="5"/>
      <c r="RWV5" s="5"/>
      <c r="RWW5" s="5"/>
      <c r="RWX5" s="5"/>
      <c r="RWY5" s="5"/>
      <c r="RWZ5" s="5"/>
      <c r="RXA5" s="5"/>
      <c r="RXB5" s="5"/>
      <c r="RXC5" s="5"/>
      <c r="RXD5" s="5"/>
      <c r="RXE5" s="5"/>
      <c r="RXF5" s="5"/>
      <c r="RXG5" s="5"/>
      <c r="RXH5" s="5"/>
      <c r="RXI5" s="5"/>
      <c r="RXJ5" s="5"/>
      <c r="RXK5" s="5"/>
      <c r="RXL5" s="5"/>
      <c r="RXM5" s="5"/>
      <c r="RXN5" s="5"/>
      <c r="RXO5" s="5"/>
      <c r="RXP5" s="5"/>
      <c r="RXQ5" s="5"/>
      <c r="RXR5" s="5"/>
      <c r="RXS5" s="5"/>
      <c r="RXT5" s="5"/>
      <c r="RXU5" s="5"/>
      <c r="RXV5" s="5"/>
      <c r="RXW5" s="5"/>
      <c r="RXX5" s="5"/>
      <c r="RXY5" s="5"/>
      <c r="RXZ5" s="5"/>
      <c r="RYA5" s="5"/>
      <c r="RYB5" s="5"/>
      <c r="RYC5" s="5"/>
      <c r="RYD5" s="5"/>
      <c r="RYE5" s="5"/>
      <c r="RYF5" s="5"/>
      <c r="RYG5" s="5"/>
      <c r="RYH5" s="5"/>
      <c r="RYI5" s="5"/>
      <c r="RYJ5" s="5"/>
      <c r="RYK5" s="5"/>
      <c r="RYL5" s="5"/>
      <c r="RYM5" s="5"/>
      <c r="RYN5" s="5"/>
      <c r="RYO5" s="5"/>
      <c r="RYP5" s="5"/>
      <c r="RYQ5" s="5"/>
      <c r="RYR5" s="5"/>
      <c r="RYS5" s="5"/>
      <c r="RYT5" s="5"/>
      <c r="RYU5" s="5"/>
      <c r="RYV5" s="5"/>
      <c r="RYW5" s="5"/>
      <c r="RYX5" s="5"/>
      <c r="RYY5" s="5"/>
      <c r="RYZ5" s="5"/>
      <c r="RZA5" s="5"/>
      <c r="RZB5" s="5"/>
      <c r="RZC5" s="5"/>
      <c r="RZD5" s="5"/>
      <c r="RZE5" s="5"/>
      <c r="RZF5" s="5"/>
      <c r="RZG5" s="5"/>
      <c r="RZH5" s="5"/>
      <c r="RZI5" s="5"/>
      <c r="RZJ5" s="5"/>
      <c r="RZK5" s="5"/>
      <c r="RZL5" s="5"/>
      <c r="RZM5" s="5"/>
      <c r="RZN5" s="5"/>
      <c r="RZO5" s="5"/>
      <c r="RZP5" s="5"/>
      <c r="RZQ5" s="5"/>
      <c r="RZR5" s="5"/>
      <c r="RZS5" s="5"/>
      <c r="RZT5" s="5"/>
      <c r="RZU5" s="5"/>
      <c r="RZV5" s="5"/>
      <c r="RZW5" s="5"/>
      <c r="RZX5" s="5"/>
      <c r="RZY5" s="5"/>
      <c r="RZZ5" s="5"/>
      <c r="SAA5" s="5"/>
      <c r="SAB5" s="5"/>
      <c r="SAC5" s="5"/>
      <c r="SAD5" s="5"/>
      <c r="SAE5" s="5"/>
      <c r="SAF5" s="5"/>
      <c r="SAG5" s="5"/>
      <c r="SAH5" s="5"/>
      <c r="SAI5" s="5"/>
      <c r="SAJ5" s="5"/>
      <c r="SAK5" s="5"/>
      <c r="SAL5" s="5"/>
      <c r="SAM5" s="5"/>
      <c r="SAN5" s="5"/>
      <c r="SAO5" s="5"/>
      <c r="SAP5" s="5"/>
      <c r="SAQ5" s="5"/>
      <c r="SAR5" s="5"/>
      <c r="SAS5" s="5"/>
      <c r="SAT5" s="5"/>
      <c r="SAU5" s="5"/>
      <c r="SAV5" s="5"/>
      <c r="SAW5" s="5"/>
      <c r="SAX5" s="5"/>
      <c r="SAY5" s="5"/>
      <c r="SAZ5" s="5"/>
      <c r="SBA5" s="5"/>
      <c r="SBB5" s="5"/>
      <c r="SBC5" s="5"/>
      <c r="SBD5" s="5"/>
      <c r="SBE5" s="5"/>
      <c r="SBF5" s="5"/>
      <c r="SBG5" s="5"/>
      <c r="SBH5" s="5"/>
      <c r="SBI5" s="5"/>
      <c r="SBJ5" s="5"/>
      <c r="SBK5" s="5"/>
      <c r="SBL5" s="5"/>
      <c r="SBM5" s="5"/>
      <c r="SBN5" s="5"/>
      <c r="SBO5" s="5"/>
      <c r="SBP5" s="5"/>
      <c r="SBQ5" s="5"/>
      <c r="SBR5" s="5"/>
      <c r="SBS5" s="5"/>
      <c r="SBT5" s="5"/>
      <c r="SBU5" s="5"/>
      <c r="SBV5" s="5"/>
      <c r="SBW5" s="5"/>
      <c r="SBX5" s="5"/>
      <c r="SBY5" s="5"/>
      <c r="SBZ5" s="5"/>
      <c r="SCA5" s="5"/>
      <c r="SCB5" s="5"/>
      <c r="SCC5" s="5"/>
      <c r="SCD5" s="5"/>
      <c r="SCE5" s="5"/>
      <c r="SCF5" s="5"/>
      <c r="SCG5" s="5"/>
      <c r="SCH5" s="5"/>
      <c r="SCI5" s="5"/>
      <c r="SCJ5" s="5"/>
      <c r="SCK5" s="5"/>
      <c r="SCL5" s="5"/>
      <c r="SCM5" s="5"/>
      <c r="SCN5" s="5"/>
      <c r="SCO5" s="5"/>
      <c r="SCP5" s="5"/>
      <c r="SCQ5" s="5"/>
      <c r="SCR5" s="5"/>
      <c r="SCS5" s="5"/>
      <c r="SCT5" s="5"/>
      <c r="SCU5" s="5"/>
      <c r="SCV5" s="5"/>
      <c r="SCW5" s="5"/>
      <c r="SCX5" s="5"/>
      <c r="SCY5" s="5"/>
      <c r="SCZ5" s="5"/>
      <c r="SDA5" s="5"/>
      <c r="SDB5" s="5"/>
      <c r="SDC5" s="5"/>
      <c r="SDD5" s="5"/>
      <c r="SDE5" s="5"/>
      <c r="SDF5" s="5"/>
      <c r="SDG5" s="5"/>
      <c r="SDH5" s="5"/>
      <c r="SDI5" s="5"/>
      <c r="SDJ5" s="5"/>
      <c r="SDK5" s="5"/>
      <c r="SDL5" s="5"/>
      <c r="SDM5" s="5"/>
      <c r="SDN5" s="5"/>
      <c r="SDO5" s="5"/>
      <c r="SDP5" s="5"/>
      <c r="SDQ5" s="5"/>
      <c r="SDR5" s="5"/>
      <c r="SDS5" s="5"/>
      <c r="SDT5" s="5"/>
      <c r="SDU5" s="5"/>
      <c r="SDV5" s="5"/>
      <c r="SDW5" s="5"/>
      <c r="SDX5" s="5"/>
      <c r="SDY5" s="5"/>
      <c r="SDZ5" s="5"/>
      <c r="SEA5" s="5"/>
      <c r="SEB5" s="5"/>
      <c r="SEC5" s="5"/>
      <c r="SED5" s="5"/>
      <c r="SEE5" s="5"/>
      <c r="SEF5" s="5"/>
      <c r="SEG5" s="5"/>
      <c r="SEH5" s="5"/>
      <c r="SEI5" s="5"/>
      <c r="SEJ5" s="5"/>
      <c r="SEK5" s="5"/>
      <c r="SEL5" s="5"/>
      <c r="SEM5" s="5"/>
      <c r="SEN5" s="5"/>
      <c r="SEO5" s="5"/>
      <c r="SEP5" s="5"/>
      <c r="SEQ5" s="5"/>
      <c r="SER5" s="5"/>
      <c r="SES5" s="5"/>
      <c r="SET5" s="5"/>
      <c r="SEU5" s="5"/>
      <c r="SEV5" s="5"/>
      <c r="SEW5" s="5"/>
      <c r="SEX5" s="5"/>
      <c r="SEY5" s="5"/>
      <c r="SEZ5" s="5"/>
      <c r="SFA5" s="5"/>
      <c r="SFB5" s="5"/>
      <c r="SFC5" s="5"/>
      <c r="SFD5" s="5"/>
      <c r="SFE5" s="5"/>
      <c r="SFF5" s="5"/>
      <c r="SFG5" s="5"/>
      <c r="SFH5" s="5"/>
      <c r="SFI5" s="5"/>
      <c r="SFJ5" s="5"/>
      <c r="SFK5" s="5"/>
      <c r="SFL5" s="5"/>
      <c r="SFM5" s="5"/>
      <c r="SFN5" s="5"/>
      <c r="SFO5" s="5"/>
      <c r="SFP5" s="5"/>
      <c r="SFQ5" s="5"/>
      <c r="SFR5" s="5"/>
      <c r="SFS5" s="5"/>
      <c r="SFT5" s="5"/>
      <c r="SFU5" s="5"/>
      <c r="SFV5" s="5"/>
      <c r="SFW5" s="5"/>
      <c r="SFX5" s="5"/>
      <c r="SFY5" s="5"/>
      <c r="SFZ5" s="5"/>
      <c r="SGA5" s="5"/>
      <c r="SGB5" s="5"/>
      <c r="SGC5" s="5"/>
      <c r="SGD5" s="5"/>
      <c r="SGE5" s="5"/>
      <c r="SGF5" s="5"/>
      <c r="SGG5" s="5"/>
      <c r="SGH5" s="5"/>
      <c r="SGI5" s="5"/>
      <c r="SGJ5" s="5"/>
      <c r="SGK5" s="5"/>
      <c r="SGL5" s="5"/>
      <c r="SGM5" s="5"/>
      <c r="SGN5" s="5"/>
      <c r="SGO5" s="5"/>
      <c r="SGP5" s="5"/>
      <c r="SGQ5" s="5"/>
      <c r="SGR5" s="5"/>
      <c r="SGS5" s="5"/>
      <c r="SGT5" s="5"/>
      <c r="SGU5" s="5"/>
      <c r="SGV5" s="5"/>
      <c r="SGW5" s="5"/>
      <c r="SGX5" s="5"/>
      <c r="SGY5" s="5"/>
      <c r="SGZ5" s="5"/>
      <c r="SHA5" s="5"/>
      <c r="SHB5" s="5"/>
      <c r="SHC5" s="5"/>
      <c r="SHD5" s="5"/>
      <c r="SHE5" s="5"/>
      <c r="SHF5" s="5"/>
      <c r="SHG5" s="5"/>
      <c r="SHH5" s="5"/>
      <c r="SHI5" s="5"/>
      <c r="SHJ5" s="5"/>
      <c r="SHK5" s="5"/>
      <c r="SHL5" s="5"/>
      <c r="SHM5" s="5"/>
      <c r="SHN5" s="5"/>
      <c r="SHO5" s="5"/>
      <c r="SHP5" s="5"/>
      <c r="SHQ5" s="5"/>
      <c r="SHR5" s="5"/>
      <c r="SHS5" s="5"/>
      <c r="SHT5" s="5"/>
      <c r="SHU5" s="5"/>
      <c r="SHV5" s="5"/>
      <c r="SHW5" s="5"/>
      <c r="SHX5" s="5"/>
      <c r="SHY5" s="5"/>
      <c r="SHZ5" s="5"/>
      <c r="SIA5" s="5"/>
      <c r="SIB5" s="5"/>
      <c r="SIC5" s="5"/>
      <c r="SID5" s="5"/>
      <c r="SIE5" s="5"/>
      <c r="SIF5" s="5"/>
      <c r="SIG5" s="5"/>
      <c r="SIH5" s="5"/>
      <c r="SII5" s="5"/>
      <c r="SIJ5" s="5"/>
      <c r="SIK5" s="5"/>
      <c r="SIL5" s="5"/>
      <c r="SIM5" s="5"/>
      <c r="SIN5" s="5"/>
      <c r="SIO5" s="5"/>
      <c r="SIP5" s="5"/>
      <c r="SIQ5" s="5"/>
      <c r="SIR5" s="5"/>
      <c r="SIS5" s="5"/>
      <c r="SIT5" s="5"/>
      <c r="SIU5" s="5"/>
      <c r="SIV5" s="5"/>
      <c r="SIW5" s="5"/>
      <c r="SIX5" s="5"/>
      <c r="SIY5" s="5"/>
      <c r="SIZ5" s="5"/>
      <c r="SJA5" s="5"/>
      <c r="SJB5" s="5"/>
      <c r="SJC5" s="5"/>
      <c r="SJD5" s="5"/>
      <c r="SJE5" s="5"/>
      <c r="SJF5" s="5"/>
      <c r="SJG5" s="5"/>
      <c r="SJH5" s="5"/>
      <c r="SJI5" s="5"/>
      <c r="SJJ5" s="5"/>
      <c r="SJK5" s="5"/>
      <c r="SJL5" s="5"/>
      <c r="SJM5" s="5"/>
      <c r="SJN5" s="5"/>
      <c r="SJO5" s="5"/>
      <c r="SJP5" s="5"/>
      <c r="SJQ5" s="5"/>
      <c r="SJR5" s="5"/>
      <c r="SJS5" s="5"/>
      <c r="SJT5" s="5"/>
      <c r="SJU5" s="5"/>
      <c r="SJV5" s="5"/>
      <c r="SJW5" s="5"/>
      <c r="SJX5" s="5"/>
      <c r="SJY5" s="5"/>
      <c r="SJZ5" s="5"/>
      <c r="SKA5" s="5"/>
      <c r="SKB5" s="5"/>
      <c r="SKC5" s="5"/>
      <c r="SKD5" s="5"/>
      <c r="SKE5" s="5"/>
      <c r="SKF5" s="5"/>
      <c r="SKG5" s="5"/>
      <c r="SKH5" s="5"/>
      <c r="SKI5" s="5"/>
      <c r="SKJ5" s="5"/>
      <c r="SKK5" s="5"/>
      <c r="SKL5" s="5"/>
      <c r="SKM5" s="5"/>
      <c r="SKN5" s="5"/>
      <c r="SKO5" s="5"/>
      <c r="SKP5" s="5"/>
      <c r="SKQ5" s="5"/>
      <c r="SKR5" s="5"/>
      <c r="SKS5" s="5"/>
      <c r="SKT5" s="5"/>
      <c r="SKU5" s="5"/>
      <c r="SKV5" s="5"/>
      <c r="SKW5" s="5"/>
      <c r="SKX5" s="5"/>
      <c r="SKY5" s="5"/>
      <c r="SKZ5" s="5"/>
      <c r="SLA5" s="5"/>
      <c r="SLB5" s="5"/>
      <c r="SLC5" s="5"/>
      <c r="SLD5" s="5"/>
      <c r="SLE5" s="5"/>
      <c r="SLF5" s="5"/>
      <c r="SLG5" s="5"/>
      <c r="SLH5" s="5"/>
      <c r="SLI5" s="5"/>
      <c r="SLJ5" s="5"/>
      <c r="SLK5" s="5"/>
      <c r="SLL5" s="5"/>
      <c r="SLM5" s="5"/>
      <c r="SLN5" s="5"/>
      <c r="SLO5" s="5"/>
      <c r="SLP5" s="5"/>
      <c r="SLQ5" s="5"/>
      <c r="SLR5" s="5"/>
      <c r="SLS5" s="5"/>
      <c r="SLT5" s="5"/>
      <c r="SLU5" s="5"/>
      <c r="SLV5" s="5"/>
      <c r="SLW5" s="5"/>
      <c r="SLX5" s="5"/>
      <c r="SLY5" s="5"/>
      <c r="SLZ5" s="5"/>
      <c r="SMA5" s="5"/>
      <c r="SMB5" s="5"/>
      <c r="SMC5" s="5"/>
      <c r="SMD5" s="5"/>
      <c r="SME5" s="5"/>
      <c r="SMF5" s="5"/>
      <c r="SMG5" s="5"/>
      <c r="SMH5" s="5"/>
      <c r="SMI5" s="5"/>
      <c r="SMJ5" s="5"/>
      <c r="SMK5" s="5"/>
      <c r="SML5" s="5"/>
      <c r="SMM5" s="5"/>
      <c r="SMN5" s="5"/>
      <c r="SMO5" s="5"/>
      <c r="SMP5" s="5"/>
      <c r="SMQ5" s="5"/>
      <c r="SMR5" s="5"/>
      <c r="SMS5" s="5"/>
      <c r="SMT5" s="5"/>
      <c r="SMU5" s="5"/>
      <c r="SMV5" s="5"/>
      <c r="SMW5" s="5"/>
      <c r="SMX5" s="5"/>
      <c r="SMY5" s="5"/>
      <c r="SMZ5" s="5"/>
      <c r="SNA5" s="5"/>
      <c r="SNB5" s="5"/>
      <c r="SNC5" s="5"/>
      <c r="SND5" s="5"/>
      <c r="SNE5" s="5"/>
      <c r="SNF5" s="5"/>
      <c r="SNG5" s="5"/>
      <c r="SNH5" s="5"/>
      <c r="SNI5" s="5"/>
      <c r="SNJ5" s="5"/>
      <c r="SNK5" s="5"/>
      <c r="SNL5" s="5"/>
      <c r="SNM5" s="5"/>
      <c r="SNN5" s="5"/>
      <c r="SNO5" s="5"/>
      <c r="SNP5" s="5"/>
      <c r="SNQ5" s="5"/>
      <c r="SNR5" s="5"/>
      <c r="SNS5" s="5"/>
      <c r="SNT5" s="5"/>
      <c r="SNU5" s="5"/>
      <c r="SNV5" s="5"/>
      <c r="SNW5" s="5"/>
      <c r="SNX5" s="5"/>
      <c r="SNY5" s="5"/>
      <c r="SNZ5" s="5"/>
      <c r="SOA5" s="5"/>
      <c r="SOB5" s="5"/>
      <c r="SOC5" s="5"/>
      <c r="SOD5" s="5"/>
      <c r="SOE5" s="5"/>
      <c r="SOF5" s="5"/>
      <c r="SOG5" s="5"/>
      <c r="SOH5" s="5"/>
      <c r="SOI5" s="5"/>
      <c r="SOJ5" s="5"/>
      <c r="SOK5" s="5"/>
      <c r="SOL5" s="5"/>
      <c r="SOM5" s="5"/>
      <c r="SON5" s="5"/>
      <c r="SOO5" s="5"/>
      <c r="SOP5" s="5"/>
      <c r="SOQ5" s="5"/>
      <c r="SOR5" s="5"/>
      <c r="SOS5" s="5"/>
      <c r="SOT5" s="5"/>
      <c r="SOU5" s="5"/>
      <c r="SOV5" s="5"/>
      <c r="SOW5" s="5"/>
      <c r="SOX5" s="5"/>
      <c r="SOY5" s="5"/>
      <c r="SOZ5" s="5"/>
      <c r="SPA5" s="5"/>
      <c r="SPB5" s="5"/>
      <c r="SPC5" s="5"/>
      <c r="SPD5" s="5"/>
      <c r="SPE5" s="5"/>
      <c r="SPF5" s="5"/>
      <c r="SPG5" s="5"/>
      <c r="SPH5" s="5"/>
      <c r="SPI5" s="5"/>
      <c r="SPJ5" s="5"/>
      <c r="SPK5" s="5"/>
      <c r="SPL5" s="5"/>
      <c r="SPM5" s="5"/>
      <c r="SPN5" s="5"/>
      <c r="SPO5" s="5"/>
      <c r="SPP5" s="5"/>
      <c r="SPQ5" s="5"/>
      <c r="SPR5" s="5"/>
      <c r="SPS5" s="5"/>
      <c r="SPT5" s="5"/>
      <c r="SPU5" s="5"/>
      <c r="SPV5" s="5"/>
      <c r="SPW5" s="5"/>
      <c r="SPX5" s="5"/>
      <c r="SPY5" s="5"/>
      <c r="SPZ5" s="5"/>
      <c r="SQA5" s="5"/>
      <c r="SQB5" s="5"/>
      <c r="SQC5" s="5"/>
      <c r="SQD5" s="5"/>
      <c r="SQE5" s="5"/>
      <c r="SQF5" s="5"/>
      <c r="SQG5" s="5"/>
      <c r="SQH5" s="5"/>
      <c r="SQI5" s="5"/>
      <c r="SQJ5" s="5"/>
      <c r="SQK5" s="5"/>
      <c r="SQL5" s="5"/>
      <c r="SQM5" s="5"/>
      <c r="SQN5" s="5"/>
      <c r="SQO5" s="5"/>
      <c r="SQP5" s="5"/>
      <c r="SQQ5" s="5"/>
      <c r="SQR5" s="5"/>
      <c r="SQS5" s="5"/>
      <c r="SQT5" s="5"/>
      <c r="SQU5" s="5"/>
      <c r="SQV5" s="5"/>
      <c r="SQW5" s="5"/>
      <c r="SQX5" s="5"/>
      <c r="SQY5" s="5"/>
      <c r="SQZ5" s="5"/>
      <c r="SRA5" s="5"/>
      <c r="SRB5" s="5"/>
      <c r="SRC5" s="5"/>
      <c r="SRD5" s="5"/>
      <c r="SRE5" s="5"/>
      <c r="SRF5" s="5"/>
      <c r="SRG5" s="5"/>
      <c r="SRH5" s="5"/>
      <c r="SRI5" s="5"/>
      <c r="SRJ5" s="5"/>
      <c r="SRK5" s="5"/>
      <c r="SRL5" s="5"/>
      <c r="SRM5" s="5"/>
      <c r="SRN5" s="5"/>
      <c r="SRO5" s="5"/>
      <c r="SRP5" s="5"/>
      <c r="SRQ5" s="5"/>
      <c r="SRR5" s="5"/>
      <c r="SRS5" s="5"/>
      <c r="SRT5" s="5"/>
      <c r="SRU5" s="5"/>
      <c r="SRV5" s="5"/>
      <c r="SRW5" s="5"/>
      <c r="SRX5" s="5"/>
      <c r="SRY5" s="5"/>
      <c r="SRZ5" s="5"/>
      <c r="SSA5" s="5"/>
      <c r="SSB5" s="5"/>
      <c r="SSC5" s="5"/>
      <c r="SSD5" s="5"/>
      <c r="SSE5" s="5"/>
      <c r="SSF5" s="5"/>
      <c r="SSG5" s="5"/>
      <c r="SSH5" s="5"/>
      <c r="SSI5" s="5"/>
      <c r="SSJ5" s="5"/>
      <c r="SSK5" s="5"/>
      <c r="SSL5" s="5"/>
      <c r="SSM5" s="5"/>
      <c r="SSN5" s="5"/>
      <c r="SSO5" s="5"/>
      <c r="SSP5" s="5"/>
      <c r="SSQ5" s="5"/>
      <c r="SSR5" s="5"/>
      <c r="SSS5" s="5"/>
      <c r="SST5" s="5"/>
      <c r="SSU5" s="5"/>
      <c r="SSV5" s="5"/>
      <c r="SSW5" s="5"/>
      <c r="SSX5" s="5"/>
      <c r="SSY5" s="5"/>
      <c r="SSZ5" s="5"/>
      <c r="STA5" s="5"/>
      <c r="STB5" s="5"/>
      <c r="STC5" s="5"/>
      <c r="STD5" s="5"/>
      <c r="STE5" s="5"/>
      <c r="STF5" s="5"/>
      <c r="STG5" s="5"/>
      <c r="STH5" s="5"/>
      <c r="STI5" s="5"/>
      <c r="STJ5" s="5"/>
      <c r="STK5" s="5"/>
      <c r="STL5" s="5"/>
      <c r="STM5" s="5"/>
      <c r="STN5" s="5"/>
      <c r="STO5" s="5"/>
      <c r="STP5" s="5"/>
      <c r="STQ5" s="5"/>
      <c r="STR5" s="5"/>
      <c r="STS5" s="5"/>
      <c r="STT5" s="5"/>
      <c r="STU5" s="5"/>
      <c r="STV5" s="5"/>
      <c r="STW5" s="5"/>
      <c r="STX5" s="5"/>
      <c r="STY5" s="5"/>
      <c r="STZ5" s="5"/>
      <c r="SUA5" s="5"/>
      <c r="SUB5" s="5"/>
      <c r="SUC5" s="5"/>
      <c r="SUD5" s="5"/>
      <c r="SUE5" s="5"/>
      <c r="SUF5" s="5"/>
      <c r="SUG5" s="5"/>
      <c r="SUH5" s="5"/>
      <c r="SUI5" s="5"/>
      <c r="SUJ5" s="5"/>
      <c r="SUK5" s="5"/>
      <c r="SUL5" s="5"/>
      <c r="SUM5" s="5"/>
      <c r="SUN5" s="5"/>
      <c r="SUO5" s="5"/>
      <c r="SUP5" s="5"/>
      <c r="SUQ5" s="5"/>
      <c r="SUR5" s="5"/>
      <c r="SUS5" s="5"/>
      <c r="SUT5" s="5"/>
      <c r="SUU5" s="5"/>
      <c r="SUV5" s="5"/>
      <c r="SUW5" s="5"/>
      <c r="SUX5" s="5"/>
      <c r="SUY5" s="5"/>
      <c r="SUZ5" s="5"/>
      <c r="SVA5" s="5"/>
      <c r="SVB5" s="5"/>
      <c r="SVC5" s="5"/>
      <c r="SVD5" s="5"/>
      <c r="SVE5" s="5"/>
      <c r="SVF5" s="5"/>
      <c r="SVG5" s="5"/>
      <c r="SVH5" s="5"/>
      <c r="SVI5" s="5"/>
      <c r="SVJ5" s="5"/>
      <c r="SVK5" s="5"/>
      <c r="SVL5" s="5"/>
      <c r="SVM5" s="5"/>
      <c r="SVN5" s="5"/>
      <c r="SVO5" s="5"/>
      <c r="SVP5" s="5"/>
      <c r="SVQ5" s="5"/>
      <c r="SVR5" s="5"/>
      <c r="SVS5" s="5"/>
      <c r="SVT5" s="5"/>
      <c r="SVU5" s="5"/>
      <c r="SVV5" s="5"/>
      <c r="SVW5" s="5"/>
      <c r="SVX5" s="5"/>
      <c r="SVY5" s="5"/>
      <c r="SVZ5" s="5"/>
      <c r="SWA5" s="5"/>
      <c r="SWB5" s="5"/>
      <c r="SWC5" s="5"/>
      <c r="SWD5" s="5"/>
      <c r="SWE5" s="5"/>
      <c r="SWF5" s="5"/>
      <c r="SWG5" s="5"/>
      <c r="SWH5" s="5"/>
      <c r="SWI5" s="5"/>
      <c r="SWJ5" s="5"/>
      <c r="SWK5" s="5"/>
      <c r="SWL5" s="5"/>
      <c r="SWM5" s="5"/>
      <c r="SWN5" s="5"/>
      <c r="SWO5" s="5"/>
      <c r="SWP5" s="5"/>
      <c r="SWQ5" s="5"/>
      <c r="SWR5" s="5"/>
      <c r="SWS5" s="5"/>
      <c r="SWT5" s="5"/>
      <c r="SWU5" s="5"/>
      <c r="SWV5" s="5"/>
      <c r="SWW5" s="5"/>
      <c r="SWX5" s="5"/>
      <c r="SWY5" s="5"/>
      <c r="SWZ5" s="5"/>
      <c r="SXA5" s="5"/>
      <c r="SXB5" s="5"/>
      <c r="SXC5" s="5"/>
      <c r="SXD5" s="5"/>
      <c r="SXE5" s="5"/>
      <c r="SXF5" s="5"/>
      <c r="SXG5" s="5"/>
      <c r="SXH5" s="5"/>
      <c r="SXI5" s="5"/>
      <c r="SXJ5" s="5"/>
      <c r="SXK5" s="5"/>
      <c r="SXL5" s="5"/>
      <c r="SXM5" s="5"/>
      <c r="SXN5" s="5"/>
      <c r="SXO5" s="5"/>
      <c r="SXP5" s="5"/>
      <c r="SXQ5" s="5"/>
      <c r="SXR5" s="5"/>
      <c r="SXS5" s="5"/>
      <c r="SXT5" s="5"/>
      <c r="SXU5" s="5"/>
      <c r="SXV5" s="5"/>
      <c r="SXW5" s="5"/>
      <c r="SXX5" s="5"/>
      <c r="SXY5" s="5"/>
      <c r="SXZ5" s="5"/>
      <c r="SYA5" s="5"/>
      <c r="SYB5" s="5"/>
      <c r="SYC5" s="5"/>
      <c r="SYD5" s="5"/>
      <c r="SYE5" s="5"/>
      <c r="SYF5" s="5"/>
      <c r="SYG5" s="5"/>
      <c r="SYH5" s="5"/>
      <c r="SYI5" s="5"/>
      <c r="SYJ5" s="5"/>
      <c r="SYK5" s="5"/>
      <c r="SYL5" s="5"/>
      <c r="SYM5" s="5"/>
      <c r="SYN5" s="5"/>
      <c r="SYO5" s="5"/>
      <c r="SYP5" s="5"/>
      <c r="SYQ5" s="5"/>
      <c r="SYR5" s="5"/>
      <c r="SYS5" s="5"/>
      <c r="SYT5" s="5"/>
      <c r="SYU5" s="5"/>
      <c r="SYV5" s="5"/>
      <c r="SYW5" s="5"/>
      <c r="SYX5" s="5"/>
      <c r="SYY5" s="5"/>
      <c r="SYZ5" s="5"/>
      <c r="SZA5" s="5"/>
      <c r="SZB5" s="5"/>
      <c r="SZC5" s="5"/>
      <c r="SZD5" s="5"/>
      <c r="SZE5" s="5"/>
      <c r="SZF5" s="5"/>
      <c r="SZG5" s="5"/>
      <c r="SZH5" s="5"/>
      <c r="SZI5" s="5"/>
      <c r="SZJ5" s="5"/>
      <c r="SZK5" s="5"/>
      <c r="SZL5" s="5"/>
      <c r="SZM5" s="5"/>
      <c r="SZN5" s="5"/>
      <c r="SZO5" s="5"/>
      <c r="SZP5" s="5"/>
      <c r="SZQ5" s="5"/>
      <c r="SZR5" s="5"/>
      <c r="SZS5" s="5"/>
      <c r="SZT5" s="5"/>
      <c r="SZU5" s="5"/>
      <c r="SZV5" s="5"/>
      <c r="SZW5" s="5"/>
      <c r="SZX5" s="5"/>
      <c r="SZY5" s="5"/>
      <c r="SZZ5" s="5"/>
      <c r="TAA5" s="5"/>
      <c r="TAB5" s="5"/>
      <c r="TAC5" s="5"/>
      <c r="TAD5" s="5"/>
      <c r="TAE5" s="5"/>
      <c r="TAF5" s="5"/>
      <c r="TAG5" s="5"/>
      <c r="TAH5" s="5"/>
      <c r="TAI5" s="5"/>
      <c r="TAJ5" s="5"/>
      <c r="TAK5" s="5"/>
      <c r="TAL5" s="5"/>
      <c r="TAM5" s="5"/>
      <c r="TAN5" s="5"/>
      <c r="TAO5" s="5"/>
      <c r="TAP5" s="5"/>
      <c r="TAQ5" s="5"/>
      <c r="TAR5" s="5"/>
      <c r="TAS5" s="5"/>
      <c r="TAT5" s="5"/>
      <c r="TAU5" s="5"/>
      <c r="TAV5" s="5"/>
      <c r="TAW5" s="5"/>
      <c r="TAX5" s="5"/>
      <c r="TAY5" s="5"/>
      <c r="TAZ5" s="5"/>
      <c r="TBA5" s="5"/>
      <c r="TBB5" s="5"/>
      <c r="TBC5" s="5"/>
      <c r="TBD5" s="5"/>
      <c r="TBE5" s="5"/>
      <c r="TBF5" s="5"/>
      <c r="TBG5" s="5"/>
      <c r="TBH5" s="5"/>
      <c r="TBI5" s="5"/>
      <c r="TBJ5" s="5"/>
      <c r="TBK5" s="5"/>
      <c r="TBL5" s="5"/>
      <c r="TBM5" s="5"/>
      <c r="TBN5" s="5"/>
      <c r="TBO5" s="5"/>
      <c r="TBP5" s="5"/>
      <c r="TBQ5" s="5"/>
      <c r="TBR5" s="5"/>
      <c r="TBS5" s="5"/>
      <c r="TBT5" s="5"/>
      <c r="TBU5" s="5"/>
      <c r="TBV5" s="5"/>
      <c r="TBW5" s="5"/>
      <c r="TBX5" s="5"/>
      <c r="TBY5" s="5"/>
      <c r="TBZ5" s="5"/>
      <c r="TCA5" s="5"/>
      <c r="TCB5" s="5"/>
      <c r="TCC5" s="5"/>
      <c r="TCD5" s="5"/>
      <c r="TCE5" s="5"/>
      <c r="TCF5" s="5"/>
      <c r="TCG5" s="5"/>
      <c r="TCH5" s="5"/>
      <c r="TCI5" s="5"/>
      <c r="TCJ5" s="5"/>
      <c r="TCK5" s="5"/>
      <c r="TCL5" s="5"/>
      <c r="TCM5" s="5"/>
      <c r="TCN5" s="5"/>
      <c r="TCO5" s="5"/>
      <c r="TCP5" s="5"/>
      <c r="TCQ5" s="5"/>
      <c r="TCR5" s="5"/>
      <c r="TCS5" s="5"/>
      <c r="TCT5" s="5"/>
      <c r="TCU5" s="5"/>
      <c r="TCV5" s="5"/>
      <c r="TCW5" s="5"/>
      <c r="TCX5" s="5"/>
      <c r="TCY5" s="5"/>
      <c r="TCZ5" s="5"/>
      <c r="TDA5" s="5"/>
      <c r="TDB5" s="5"/>
      <c r="TDC5" s="5"/>
      <c r="TDD5" s="5"/>
      <c r="TDE5" s="5"/>
      <c r="TDF5" s="5"/>
      <c r="TDG5" s="5"/>
      <c r="TDH5" s="5"/>
      <c r="TDI5" s="5"/>
      <c r="TDJ5" s="5"/>
      <c r="TDK5" s="5"/>
      <c r="TDL5" s="5"/>
      <c r="TDM5" s="5"/>
      <c r="TDN5" s="5"/>
      <c r="TDO5" s="5"/>
      <c r="TDP5" s="5"/>
      <c r="TDQ5" s="5"/>
      <c r="TDR5" s="5"/>
      <c r="TDS5" s="5"/>
      <c r="TDT5" s="5"/>
      <c r="TDU5" s="5"/>
      <c r="TDV5" s="5"/>
      <c r="TDW5" s="5"/>
      <c r="TDX5" s="5"/>
      <c r="TDY5" s="5"/>
      <c r="TDZ5" s="5"/>
      <c r="TEA5" s="5"/>
      <c r="TEB5" s="5"/>
      <c r="TEC5" s="5"/>
      <c r="TED5" s="5"/>
      <c r="TEE5" s="5"/>
      <c r="TEF5" s="5"/>
      <c r="TEG5" s="5"/>
      <c r="TEH5" s="5"/>
      <c r="TEI5" s="5"/>
      <c r="TEJ5" s="5"/>
      <c r="TEK5" s="5"/>
      <c r="TEL5" s="5"/>
      <c r="TEM5" s="5"/>
      <c r="TEN5" s="5"/>
      <c r="TEO5" s="5"/>
      <c r="TEP5" s="5"/>
      <c r="TEQ5" s="5"/>
      <c r="TER5" s="5"/>
      <c r="TES5" s="5"/>
      <c r="TET5" s="5"/>
      <c r="TEU5" s="5"/>
      <c r="TEV5" s="5"/>
      <c r="TEW5" s="5"/>
      <c r="TEX5" s="5"/>
      <c r="TEY5" s="5"/>
      <c r="TEZ5" s="5"/>
      <c r="TFA5" s="5"/>
      <c r="TFB5" s="5"/>
      <c r="TFC5" s="5"/>
      <c r="TFD5" s="5"/>
      <c r="TFE5" s="5"/>
      <c r="TFF5" s="5"/>
      <c r="TFG5" s="5"/>
      <c r="TFH5" s="5"/>
      <c r="TFI5" s="5"/>
      <c r="TFJ5" s="5"/>
      <c r="TFK5" s="5"/>
      <c r="TFL5" s="5"/>
      <c r="TFM5" s="5"/>
      <c r="TFN5" s="5"/>
      <c r="TFO5" s="5"/>
      <c r="TFP5" s="5"/>
      <c r="TFQ5" s="5"/>
      <c r="TFR5" s="5"/>
      <c r="TFS5" s="5"/>
      <c r="TFT5" s="5"/>
      <c r="TFU5" s="5"/>
      <c r="TFV5" s="5"/>
      <c r="TFW5" s="5"/>
      <c r="TFX5" s="5"/>
      <c r="TFY5" s="5"/>
      <c r="TFZ5" s="5"/>
      <c r="TGA5" s="5"/>
      <c r="TGB5" s="5"/>
      <c r="TGC5" s="5"/>
      <c r="TGD5" s="5"/>
      <c r="TGE5" s="5"/>
      <c r="TGF5" s="5"/>
      <c r="TGG5" s="5"/>
      <c r="TGH5" s="5"/>
      <c r="TGI5" s="5"/>
      <c r="TGJ5" s="5"/>
      <c r="TGK5" s="5"/>
      <c r="TGL5" s="5"/>
      <c r="TGM5" s="5"/>
      <c r="TGN5" s="5"/>
      <c r="TGO5" s="5"/>
      <c r="TGP5" s="5"/>
      <c r="TGQ5" s="5"/>
      <c r="TGR5" s="5"/>
      <c r="TGS5" s="5"/>
      <c r="TGT5" s="5"/>
      <c r="TGU5" s="5"/>
      <c r="TGV5" s="5"/>
      <c r="TGW5" s="5"/>
      <c r="TGX5" s="5"/>
      <c r="TGY5" s="5"/>
      <c r="TGZ5" s="5"/>
      <c r="THA5" s="5"/>
      <c r="THB5" s="5"/>
      <c r="THC5" s="5"/>
      <c r="THD5" s="5"/>
      <c r="THE5" s="5"/>
      <c r="THF5" s="5"/>
      <c r="THG5" s="5"/>
      <c r="THH5" s="5"/>
      <c r="THI5" s="5"/>
      <c r="THJ5" s="5"/>
      <c r="THK5" s="5"/>
      <c r="THL5" s="5"/>
      <c r="THM5" s="5"/>
      <c r="THN5" s="5"/>
      <c r="THO5" s="5"/>
      <c r="THP5" s="5"/>
      <c r="THQ5" s="5"/>
      <c r="THR5" s="5"/>
      <c r="THS5" s="5"/>
      <c r="THT5" s="5"/>
      <c r="THU5" s="5"/>
      <c r="THV5" s="5"/>
      <c r="THW5" s="5"/>
      <c r="THX5" s="5"/>
      <c r="THY5" s="5"/>
      <c r="THZ5" s="5"/>
      <c r="TIA5" s="5"/>
      <c r="TIB5" s="5"/>
      <c r="TIC5" s="5"/>
      <c r="TID5" s="5"/>
      <c r="TIE5" s="5"/>
      <c r="TIF5" s="5"/>
      <c r="TIG5" s="5"/>
      <c r="TIH5" s="5"/>
      <c r="TII5" s="5"/>
      <c r="TIJ5" s="5"/>
      <c r="TIK5" s="5"/>
      <c r="TIL5" s="5"/>
      <c r="TIM5" s="5"/>
      <c r="TIN5" s="5"/>
      <c r="TIO5" s="5"/>
      <c r="TIP5" s="5"/>
      <c r="TIQ5" s="5"/>
      <c r="TIR5" s="5"/>
      <c r="TIS5" s="5"/>
      <c r="TIT5" s="5"/>
      <c r="TIU5" s="5"/>
      <c r="TIV5" s="5"/>
      <c r="TIW5" s="5"/>
      <c r="TIX5" s="5"/>
      <c r="TIY5" s="5"/>
      <c r="TIZ5" s="5"/>
      <c r="TJA5" s="5"/>
      <c r="TJB5" s="5"/>
      <c r="TJC5" s="5"/>
      <c r="TJD5" s="5"/>
      <c r="TJE5" s="5"/>
      <c r="TJF5" s="5"/>
      <c r="TJG5" s="5"/>
      <c r="TJH5" s="5"/>
      <c r="TJI5" s="5"/>
      <c r="TJJ5" s="5"/>
      <c r="TJK5" s="5"/>
      <c r="TJL5" s="5"/>
      <c r="TJM5" s="5"/>
      <c r="TJN5" s="5"/>
      <c r="TJO5" s="5"/>
      <c r="TJP5" s="5"/>
      <c r="TJQ5" s="5"/>
      <c r="TJR5" s="5"/>
      <c r="TJS5" s="5"/>
      <c r="TJT5" s="5"/>
      <c r="TJU5" s="5"/>
      <c r="TJV5" s="5"/>
      <c r="TJW5" s="5"/>
      <c r="TJX5" s="5"/>
      <c r="TJY5" s="5"/>
      <c r="TJZ5" s="5"/>
      <c r="TKA5" s="5"/>
      <c r="TKB5" s="5"/>
      <c r="TKC5" s="5"/>
      <c r="TKD5" s="5"/>
      <c r="TKE5" s="5"/>
      <c r="TKF5" s="5"/>
      <c r="TKG5" s="5"/>
      <c r="TKH5" s="5"/>
      <c r="TKI5" s="5"/>
      <c r="TKJ5" s="5"/>
      <c r="TKK5" s="5"/>
      <c r="TKL5" s="5"/>
      <c r="TKM5" s="5"/>
      <c r="TKN5" s="5"/>
      <c r="TKO5" s="5"/>
      <c r="TKP5" s="5"/>
      <c r="TKQ5" s="5"/>
      <c r="TKR5" s="5"/>
      <c r="TKS5" s="5"/>
      <c r="TKT5" s="5"/>
      <c r="TKU5" s="5"/>
      <c r="TKV5" s="5"/>
      <c r="TKW5" s="5"/>
      <c r="TKX5" s="5"/>
      <c r="TKY5" s="5"/>
      <c r="TKZ5" s="5"/>
      <c r="TLA5" s="5"/>
      <c r="TLB5" s="5"/>
      <c r="TLC5" s="5"/>
      <c r="TLD5" s="5"/>
      <c r="TLE5" s="5"/>
      <c r="TLF5" s="5"/>
      <c r="TLG5" s="5"/>
      <c r="TLH5" s="5"/>
      <c r="TLI5" s="5"/>
      <c r="TLJ5" s="5"/>
      <c r="TLK5" s="5"/>
      <c r="TLL5" s="5"/>
      <c r="TLM5" s="5"/>
      <c r="TLN5" s="5"/>
      <c r="TLO5" s="5"/>
      <c r="TLP5" s="5"/>
      <c r="TLQ5" s="5"/>
      <c r="TLR5" s="5"/>
      <c r="TLS5" s="5"/>
      <c r="TLT5" s="5"/>
      <c r="TLU5" s="5"/>
      <c r="TLV5" s="5"/>
      <c r="TLW5" s="5"/>
      <c r="TLX5" s="5"/>
      <c r="TLY5" s="5"/>
      <c r="TLZ5" s="5"/>
      <c r="TMA5" s="5"/>
      <c r="TMB5" s="5"/>
      <c r="TMC5" s="5"/>
      <c r="TMD5" s="5"/>
      <c r="TME5" s="5"/>
      <c r="TMF5" s="5"/>
      <c r="TMG5" s="5"/>
      <c r="TMH5" s="5"/>
      <c r="TMI5" s="5"/>
      <c r="TMJ5" s="5"/>
      <c r="TMK5" s="5"/>
      <c r="TML5" s="5"/>
      <c r="TMM5" s="5"/>
      <c r="TMN5" s="5"/>
      <c r="TMO5" s="5"/>
      <c r="TMP5" s="5"/>
      <c r="TMQ5" s="5"/>
      <c r="TMR5" s="5"/>
      <c r="TMS5" s="5"/>
      <c r="TMT5" s="5"/>
      <c r="TMU5" s="5"/>
      <c r="TMV5" s="5"/>
      <c r="TMW5" s="5"/>
      <c r="TMX5" s="5"/>
      <c r="TMY5" s="5"/>
      <c r="TMZ5" s="5"/>
      <c r="TNA5" s="5"/>
      <c r="TNB5" s="5"/>
      <c r="TNC5" s="5"/>
      <c r="TND5" s="5"/>
      <c r="TNE5" s="5"/>
      <c r="TNF5" s="5"/>
      <c r="TNG5" s="5"/>
      <c r="TNH5" s="5"/>
      <c r="TNI5" s="5"/>
      <c r="TNJ5" s="5"/>
      <c r="TNK5" s="5"/>
      <c r="TNL5" s="5"/>
      <c r="TNM5" s="5"/>
      <c r="TNN5" s="5"/>
      <c r="TNO5" s="5"/>
      <c r="TNP5" s="5"/>
      <c r="TNQ5" s="5"/>
      <c r="TNR5" s="5"/>
      <c r="TNS5" s="5"/>
      <c r="TNT5" s="5"/>
      <c r="TNU5" s="5"/>
      <c r="TNV5" s="5"/>
      <c r="TNW5" s="5"/>
      <c r="TNX5" s="5"/>
      <c r="TNY5" s="5"/>
      <c r="TNZ5" s="5"/>
      <c r="TOA5" s="5"/>
      <c r="TOB5" s="5"/>
      <c r="TOC5" s="5"/>
      <c r="TOD5" s="5"/>
      <c r="TOE5" s="5"/>
      <c r="TOF5" s="5"/>
      <c r="TOG5" s="5"/>
      <c r="TOH5" s="5"/>
      <c r="TOI5" s="5"/>
      <c r="TOJ5" s="5"/>
      <c r="TOK5" s="5"/>
      <c r="TOL5" s="5"/>
      <c r="TOM5" s="5"/>
      <c r="TON5" s="5"/>
      <c r="TOO5" s="5"/>
      <c r="TOP5" s="5"/>
      <c r="TOQ5" s="5"/>
      <c r="TOR5" s="5"/>
      <c r="TOS5" s="5"/>
      <c r="TOT5" s="5"/>
      <c r="TOU5" s="5"/>
      <c r="TOV5" s="5"/>
      <c r="TOW5" s="5"/>
      <c r="TOX5" s="5"/>
      <c r="TOY5" s="5"/>
      <c r="TOZ5" s="5"/>
      <c r="TPA5" s="5"/>
      <c r="TPB5" s="5"/>
      <c r="TPC5" s="5"/>
      <c r="TPD5" s="5"/>
      <c r="TPE5" s="5"/>
      <c r="TPF5" s="5"/>
      <c r="TPG5" s="5"/>
      <c r="TPH5" s="5"/>
      <c r="TPI5" s="5"/>
      <c r="TPJ5" s="5"/>
      <c r="TPK5" s="5"/>
      <c r="TPL5" s="5"/>
      <c r="TPM5" s="5"/>
      <c r="TPN5" s="5"/>
      <c r="TPO5" s="5"/>
      <c r="TPP5" s="5"/>
      <c r="TPQ5" s="5"/>
      <c r="TPR5" s="5"/>
      <c r="TPS5" s="5"/>
      <c r="TPT5" s="5"/>
      <c r="TPU5" s="5"/>
      <c r="TPV5" s="5"/>
      <c r="TPW5" s="5"/>
      <c r="TPX5" s="5"/>
      <c r="TPY5" s="5"/>
      <c r="TPZ5" s="5"/>
      <c r="TQA5" s="5"/>
      <c r="TQB5" s="5"/>
      <c r="TQC5" s="5"/>
      <c r="TQD5" s="5"/>
      <c r="TQE5" s="5"/>
      <c r="TQF5" s="5"/>
      <c r="TQG5" s="5"/>
      <c r="TQH5" s="5"/>
      <c r="TQI5" s="5"/>
      <c r="TQJ5" s="5"/>
      <c r="TQK5" s="5"/>
      <c r="TQL5" s="5"/>
      <c r="TQM5" s="5"/>
      <c r="TQN5" s="5"/>
      <c r="TQO5" s="5"/>
      <c r="TQP5" s="5"/>
      <c r="TQQ5" s="5"/>
      <c r="TQR5" s="5"/>
      <c r="TQS5" s="5"/>
      <c r="TQT5" s="5"/>
      <c r="TQU5" s="5"/>
      <c r="TQV5" s="5"/>
      <c r="TQW5" s="5"/>
      <c r="TQX5" s="5"/>
      <c r="TQY5" s="5"/>
      <c r="TQZ5" s="5"/>
      <c r="TRA5" s="5"/>
      <c r="TRB5" s="5"/>
      <c r="TRC5" s="5"/>
      <c r="TRD5" s="5"/>
      <c r="TRE5" s="5"/>
      <c r="TRF5" s="5"/>
      <c r="TRG5" s="5"/>
      <c r="TRH5" s="5"/>
      <c r="TRI5" s="5"/>
      <c r="TRJ5" s="5"/>
      <c r="TRK5" s="5"/>
      <c r="TRL5" s="5"/>
      <c r="TRM5" s="5"/>
      <c r="TRN5" s="5"/>
      <c r="TRO5" s="5"/>
      <c r="TRP5" s="5"/>
      <c r="TRQ5" s="5"/>
      <c r="TRR5" s="5"/>
      <c r="TRS5" s="5"/>
      <c r="TRT5" s="5"/>
      <c r="TRU5" s="5"/>
      <c r="TRV5" s="5"/>
      <c r="TRW5" s="5"/>
      <c r="TRX5" s="5"/>
      <c r="TRY5" s="5"/>
      <c r="TRZ5" s="5"/>
      <c r="TSA5" s="5"/>
      <c r="TSB5" s="5"/>
      <c r="TSC5" s="5"/>
      <c r="TSD5" s="5"/>
      <c r="TSE5" s="5"/>
      <c r="TSF5" s="5"/>
      <c r="TSG5" s="5"/>
      <c r="TSH5" s="5"/>
      <c r="TSI5" s="5"/>
      <c r="TSJ5" s="5"/>
      <c r="TSK5" s="5"/>
      <c r="TSL5" s="5"/>
      <c r="TSM5" s="5"/>
      <c r="TSN5" s="5"/>
      <c r="TSO5" s="5"/>
      <c r="TSP5" s="5"/>
      <c r="TSQ5" s="5"/>
      <c r="TSR5" s="5"/>
      <c r="TSS5" s="5"/>
      <c r="TST5" s="5"/>
      <c r="TSU5" s="5"/>
      <c r="TSV5" s="5"/>
      <c r="TSW5" s="5"/>
      <c r="TSX5" s="5"/>
      <c r="TSY5" s="5"/>
      <c r="TSZ5" s="5"/>
      <c r="TTA5" s="5"/>
      <c r="TTB5" s="5"/>
      <c r="TTC5" s="5"/>
      <c r="TTD5" s="5"/>
      <c r="TTE5" s="5"/>
      <c r="TTF5" s="5"/>
      <c r="TTG5" s="5"/>
      <c r="TTH5" s="5"/>
      <c r="TTI5" s="5"/>
      <c r="TTJ5" s="5"/>
      <c r="TTK5" s="5"/>
      <c r="TTL5" s="5"/>
      <c r="TTM5" s="5"/>
      <c r="TTN5" s="5"/>
      <c r="TTO5" s="5"/>
      <c r="TTP5" s="5"/>
      <c r="TTQ5" s="5"/>
      <c r="TTR5" s="5"/>
      <c r="TTS5" s="5"/>
      <c r="TTT5" s="5"/>
      <c r="TTU5" s="5"/>
      <c r="TTV5" s="5"/>
      <c r="TTW5" s="5"/>
      <c r="TTX5" s="5"/>
      <c r="TTY5" s="5"/>
      <c r="TTZ5" s="5"/>
      <c r="TUA5" s="5"/>
      <c r="TUB5" s="5"/>
      <c r="TUC5" s="5"/>
      <c r="TUD5" s="5"/>
      <c r="TUE5" s="5"/>
      <c r="TUF5" s="5"/>
      <c r="TUG5" s="5"/>
      <c r="TUH5" s="5"/>
      <c r="TUI5" s="5"/>
      <c r="TUJ5" s="5"/>
      <c r="TUK5" s="5"/>
      <c r="TUL5" s="5"/>
      <c r="TUM5" s="5"/>
      <c r="TUN5" s="5"/>
      <c r="TUO5" s="5"/>
      <c r="TUP5" s="5"/>
      <c r="TUQ5" s="5"/>
      <c r="TUR5" s="5"/>
      <c r="TUS5" s="5"/>
      <c r="TUT5" s="5"/>
      <c r="TUU5" s="5"/>
      <c r="TUV5" s="5"/>
      <c r="TUW5" s="5"/>
      <c r="TUX5" s="5"/>
      <c r="TUY5" s="5"/>
      <c r="TUZ5" s="5"/>
      <c r="TVA5" s="5"/>
      <c r="TVB5" s="5"/>
      <c r="TVC5" s="5"/>
      <c r="TVD5" s="5"/>
      <c r="TVE5" s="5"/>
      <c r="TVF5" s="5"/>
      <c r="TVG5" s="5"/>
      <c r="TVH5" s="5"/>
      <c r="TVI5" s="5"/>
      <c r="TVJ5" s="5"/>
      <c r="TVK5" s="5"/>
      <c r="TVL5" s="5"/>
      <c r="TVM5" s="5"/>
      <c r="TVN5" s="5"/>
      <c r="TVO5" s="5"/>
      <c r="TVP5" s="5"/>
      <c r="TVQ5" s="5"/>
      <c r="TVR5" s="5"/>
      <c r="TVS5" s="5"/>
      <c r="TVT5" s="5"/>
      <c r="TVU5" s="5"/>
      <c r="TVV5" s="5"/>
      <c r="TVW5" s="5"/>
      <c r="TVX5" s="5"/>
      <c r="TVY5" s="5"/>
      <c r="TVZ5" s="5"/>
      <c r="TWA5" s="5"/>
      <c r="TWB5" s="5"/>
      <c r="TWC5" s="5"/>
      <c r="TWD5" s="5"/>
      <c r="TWE5" s="5"/>
      <c r="TWF5" s="5"/>
      <c r="TWG5" s="5"/>
      <c r="TWH5" s="5"/>
      <c r="TWI5" s="5"/>
      <c r="TWJ5" s="5"/>
      <c r="TWK5" s="5"/>
      <c r="TWL5" s="5"/>
      <c r="TWM5" s="5"/>
      <c r="TWN5" s="5"/>
      <c r="TWO5" s="5"/>
      <c r="TWP5" s="5"/>
      <c r="TWQ5" s="5"/>
      <c r="TWR5" s="5"/>
      <c r="TWS5" s="5"/>
      <c r="TWT5" s="5"/>
      <c r="TWU5" s="5"/>
      <c r="TWV5" s="5"/>
      <c r="TWW5" s="5"/>
      <c r="TWX5" s="5"/>
      <c r="TWY5" s="5"/>
      <c r="TWZ5" s="5"/>
      <c r="TXA5" s="5"/>
      <c r="TXB5" s="5"/>
      <c r="TXC5" s="5"/>
      <c r="TXD5" s="5"/>
      <c r="TXE5" s="5"/>
      <c r="TXF5" s="5"/>
      <c r="TXG5" s="5"/>
      <c r="TXH5" s="5"/>
      <c r="TXI5" s="5"/>
      <c r="TXJ5" s="5"/>
      <c r="TXK5" s="5"/>
      <c r="TXL5" s="5"/>
      <c r="TXM5" s="5"/>
      <c r="TXN5" s="5"/>
      <c r="TXO5" s="5"/>
      <c r="TXP5" s="5"/>
      <c r="TXQ5" s="5"/>
      <c r="TXR5" s="5"/>
      <c r="TXS5" s="5"/>
      <c r="TXT5" s="5"/>
      <c r="TXU5" s="5"/>
      <c r="TXV5" s="5"/>
      <c r="TXW5" s="5"/>
      <c r="TXX5" s="5"/>
      <c r="TXY5" s="5"/>
      <c r="TXZ5" s="5"/>
      <c r="TYA5" s="5"/>
      <c r="TYB5" s="5"/>
      <c r="TYC5" s="5"/>
      <c r="TYD5" s="5"/>
      <c r="TYE5" s="5"/>
      <c r="TYF5" s="5"/>
      <c r="TYG5" s="5"/>
      <c r="TYH5" s="5"/>
      <c r="TYI5" s="5"/>
      <c r="TYJ5" s="5"/>
      <c r="TYK5" s="5"/>
      <c r="TYL5" s="5"/>
      <c r="TYM5" s="5"/>
      <c r="TYN5" s="5"/>
      <c r="TYO5" s="5"/>
      <c r="TYP5" s="5"/>
      <c r="TYQ5" s="5"/>
      <c r="TYR5" s="5"/>
      <c r="TYS5" s="5"/>
      <c r="TYT5" s="5"/>
      <c r="TYU5" s="5"/>
      <c r="TYV5" s="5"/>
      <c r="TYW5" s="5"/>
      <c r="TYX5" s="5"/>
      <c r="TYY5" s="5"/>
      <c r="TYZ5" s="5"/>
      <c r="TZA5" s="5"/>
      <c r="TZB5" s="5"/>
      <c r="TZC5" s="5"/>
      <c r="TZD5" s="5"/>
      <c r="TZE5" s="5"/>
      <c r="TZF5" s="5"/>
      <c r="TZG5" s="5"/>
      <c r="TZH5" s="5"/>
      <c r="TZI5" s="5"/>
      <c r="TZJ5" s="5"/>
      <c r="TZK5" s="5"/>
      <c r="TZL5" s="5"/>
      <c r="TZM5" s="5"/>
      <c r="TZN5" s="5"/>
      <c r="TZO5" s="5"/>
      <c r="TZP5" s="5"/>
      <c r="TZQ5" s="5"/>
      <c r="TZR5" s="5"/>
      <c r="TZS5" s="5"/>
      <c r="TZT5" s="5"/>
      <c r="TZU5" s="5"/>
      <c r="TZV5" s="5"/>
      <c r="TZW5" s="5"/>
      <c r="TZX5" s="5"/>
      <c r="TZY5" s="5"/>
      <c r="TZZ5" s="5"/>
      <c r="UAA5" s="5"/>
      <c r="UAB5" s="5"/>
      <c r="UAC5" s="5"/>
      <c r="UAD5" s="5"/>
      <c r="UAE5" s="5"/>
      <c r="UAF5" s="5"/>
      <c r="UAG5" s="5"/>
      <c r="UAH5" s="5"/>
      <c r="UAI5" s="5"/>
      <c r="UAJ5" s="5"/>
      <c r="UAK5" s="5"/>
      <c r="UAL5" s="5"/>
      <c r="UAM5" s="5"/>
      <c r="UAN5" s="5"/>
      <c r="UAO5" s="5"/>
      <c r="UAP5" s="5"/>
      <c r="UAQ5" s="5"/>
      <c r="UAR5" s="5"/>
      <c r="UAS5" s="5"/>
      <c r="UAT5" s="5"/>
      <c r="UAU5" s="5"/>
      <c r="UAV5" s="5"/>
      <c r="UAW5" s="5"/>
      <c r="UAX5" s="5"/>
      <c r="UAY5" s="5"/>
      <c r="UAZ5" s="5"/>
      <c r="UBA5" s="5"/>
      <c r="UBB5" s="5"/>
      <c r="UBC5" s="5"/>
      <c r="UBD5" s="5"/>
      <c r="UBE5" s="5"/>
      <c r="UBF5" s="5"/>
      <c r="UBG5" s="5"/>
      <c r="UBH5" s="5"/>
      <c r="UBI5" s="5"/>
      <c r="UBJ5" s="5"/>
      <c r="UBK5" s="5"/>
      <c r="UBL5" s="5"/>
      <c r="UBM5" s="5"/>
      <c r="UBN5" s="5"/>
      <c r="UBO5" s="5"/>
      <c r="UBP5" s="5"/>
      <c r="UBQ5" s="5"/>
      <c r="UBR5" s="5"/>
      <c r="UBS5" s="5"/>
      <c r="UBT5" s="5"/>
      <c r="UBU5" s="5"/>
      <c r="UBV5" s="5"/>
      <c r="UBW5" s="5"/>
      <c r="UBX5" s="5"/>
      <c r="UBY5" s="5"/>
      <c r="UBZ5" s="5"/>
      <c r="UCA5" s="5"/>
      <c r="UCB5" s="5"/>
      <c r="UCC5" s="5"/>
      <c r="UCD5" s="5"/>
      <c r="UCE5" s="5"/>
      <c r="UCF5" s="5"/>
      <c r="UCG5" s="5"/>
      <c r="UCH5" s="5"/>
      <c r="UCI5" s="5"/>
      <c r="UCJ5" s="5"/>
      <c r="UCK5" s="5"/>
      <c r="UCL5" s="5"/>
      <c r="UCM5" s="5"/>
      <c r="UCN5" s="5"/>
      <c r="UCO5" s="5"/>
      <c r="UCP5" s="5"/>
      <c r="UCQ5" s="5"/>
      <c r="UCR5" s="5"/>
      <c r="UCS5" s="5"/>
      <c r="UCT5" s="5"/>
      <c r="UCU5" s="5"/>
      <c r="UCV5" s="5"/>
      <c r="UCW5" s="5"/>
      <c r="UCX5" s="5"/>
      <c r="UCY5" s="5"/>
      <c r="UCZ5" s="5"/>
      <c r="UDA5" s="5"/>
      <c r="UDB5" s="5"/>
      <c r="UDC5" s="5"/>
      <c r="UDD5" s="5"/>
      <c r="UDE5" s="5"/>
      <c r="UDF5" s="5"/>
      <c r="UDG5" s="5"/>
      <c r="UDH5" s="5"/>
      <c r="UDI5" s="5"/>
      <c r="UDJ5" s="5"/>
      <c r="UDK5" s="5"/>
      <c r="UDL5" s="5"/>
      <c r="UDM5" s="5"/>
      <c r="UDN5" s="5"/>
      <c r="UDO5" s="5"/>
      <c r="UDP5" s="5"/>
      <c r="UDQ5" s="5"/>
      <c r="UDR5" s="5"/>
      <c r="UDS5" s="5"/>
      <c r="UDT5" s="5"/>
      <c r="UDU5" s="5"/>
      <c r="UDV5" s="5"/>
      <c r="UDW5" s="5"/>
      <c r="UDX5" s="5"/>
      <c r="UDY5" s="5"/>
      <c r="UDZ5" s="5"/>
      <c r="UEA5" s="5"/>
      <c r="UEB5" s="5"/>
      <c r="UEC5" s="5"/>
      <c r="UED5" s="5"/>
      <c r="UEE5" s="5"/>
      <c r="UEF5" s="5"/>
      <c r="UEG5" s="5"/>
      <c r="UEH5" s="5"/>
      <c r="UEI5" s="5"/>
      <c r="UEJ5" s="5"/>
      <c r="UEK5" s="5"/>
      <c r="UEL5" s="5"/>
      <c r="UEM5" s="5"/>
      <c r="UEN5" s="5"/>
      <c r="UEO5" s="5"/>
      <c r="UEP5" s="5"/>
      <c r="UEQ5" s="5"/>
      <c r="UER5" s="5"/>
      <c r="UES5" s="5"/>
      <c r="UET5" s="5"/>
      <c r="UEU5" s="5"/>
      <c r="UEV5" s="5"/>
      <c r="UEW5" s="5"/>
      <c r="UEX5" s="5"/>
      <c r="UEY5" s="5"/>
      <c r="UEZ5" s="5"/>
      <c r="UFA5" s="5"/>
      <c r="UFB5" s="5"/>
      <c r="UFC5" s="5"/>
      <c r="UFD5" s="5"/>
      <c r="UFE5" s="5"/>
      <c r="UFF5" s="5"/>
      <c r="UFG5" s="5"/>
      <c r="UFH5" s="5"/>
      <c r="UFI5" s="5"/>
      <c r="UFJ5" s="5"/>
      <c r="UFK5" s="5"/>
      <c r="UFL5" s="5"/>
      <c r="UFM5" s="5"/>
      <c r="UFN5" s="5"/>
      <c r="UFO5" s="5"/>
      <c r="UFP5" s="5"/>
      <c r="UFQ5" s="5"/>
      <c r="UFR5" s="5"/>
      <c r="UFS5" s="5"/>
      <c r="UFT5" s="5"/>
      <c r="UFU5" s="5"/>
      <c r="UFV5" s="5"/>
      <c r="UFW5" s="5"/>
      <c r="UFX5" s="5"/>
      <c r="UFY5" s="5"/>
      <c r="UFZ5" s="5"/>
      <c r="UGA5" s="5"/>
      <c r="UGB5" s="5"/>
      <c r="UGC5" s="5"/>
      <c r="UGD5" s="5"/>
      <c r="UGE5" s="5"/>
      <c r="UGF5" s="5"/>
      <c r="UGG5" s="5"/>
      <c r="UGH5" s="5"/>
      <c r="UGI5" s="5"/>
      <c r="UGJ5" s="5"/>
      <c r="UGK5" s="5"/>
      <c r="UGL5" s="5"/>
      <c r="UGM5" s="5"/>
      <c r="UGN5" s="5"/>
      <c r="UGO5" s="5"/>
      <c r="UGP5" s="5"/>
      <c r="UGQ5" s="5"/>
      <c r="UGR5" s="5"/>
      <c r="UGS5" s="5"/>
      <c r="UGT5" s="5"/>
      <c r="UGU5" s="5"/>
      <c r="UGV5" s="5"/>
      <c r="UGW5" s="5"/>
      <c r="UGX5" s="5"/>
      <c r="UGY5" s="5"/>
      <c r="UGZ5" s="5"/>
      <c r="UHA5" s="5"/>
      <c r="UHB5" s="5"/>
      <c r="UHC5" s="5"/>
      <c r="UHD5" s="5"/>
      <c r="UHE5" s="5"/>
      <c r="UHF5" s="5"/>
      <c r="UHG5" s="5"/>
      <c r="UHH5" s="5"/>
      <c r="UHI5" s="5"/>
      <c r="UHJ5" s="5"/>
      <c r="UHK5" s="5"/>
      <c r="UHL5" s="5"/>
      <c r="UHM5" s="5"/>
      <c r="UHN5" s="5"/>
      <c r="UHO5" s="5"/>
      <c r="UHP5" s="5"/>
      <c r="UHQ5" s="5"/>
      <c r="UHR5" s="5"/>
      <c r="UHS5" s="5"/>
      <c r="UHT5" s="5"/>
      <c r="UHU5" s="5"/>
      <c r="UHV5" s="5"/>
      <c r="UHW5" s="5"/>
      <c r="UHX5" s="5"/>
      <c r="UHY5" s="5"/>
      <c r="UHZ5" s="5"/>
      <c r="UIA5" s="5"/>
      <c r="UIB5" s="5"/>
      <c r="UIC5" s="5"/>
      <c r="UID5" s="5"/>
      <c r="UIE5" s="5"/>
      <c r="UIF5" s="5"/>
      <c r="UIG5" s="5"/>
      <c r="UIH5" s="5"/>
      <c r="UII5" s="5"/>
      <c r="UIJ5" s="5"/>
      <c r="UIK5" s="5"/>
      <c r="UIL5" s="5"/>
      <c r="UIM5" s="5"/>
      <c r="UIN5" s="5"/>
      <c r="UIO5" s="5"/>
      <c r="UIP5" s="5"/>
      <c r="UIQ5" s="5"/>
      <c r="UIR5" s="5"/>
      <c r="UIS5" s="5"/>
      <c r="UIT5" s="5"/>
      <c r="UIU5" s="5"/>
      <c r="UIV5" s="5"/>
      <c r="UIW5" s="5"/>
      <c r="UIX5" s="5"/>
      <c r="UIY5" s="5"/>
      <c r="UIZ5" s="5"/>
      <c r="UJA5" s="5"/>
      <c r="UJB5" s="5"/>
      <c r="UJC5" s="5"/>
      <c r="UJD5" s="5"/>
      <c r="UJE5" s="5"/>
      <c r="UJF5" s="5"/>
      <c r="UJG5" s="5"/>
      <c r="UJH5" s="5"/>
      <c r="UJI5" s="5"/>
      <c r="UJJ5" s="5"/>
      <c r="UJK5" s="5"/>
      <c r="UJL5" s="5"/>
      <c r="UJM5" s="5"/>
      <c r="UJN5" s="5"/>
      <c r="UJO5" s="5"/>
      <c r="UJP5" s="5"/>
      <c r="UJQ5" s="5"/>
      <c r="UJR5" s="5"/>
      <c r="UJS5" s="5"/>
      <c r="UJT5" s="5"/>
      <c r="UJU5" s="5"/>
      <c r="UJV5" s="5"/>
      <c r="UJW5" s="5"/>
      <c r="UJX5" s="5"/>
      <c r="UJY5" s="5"/>
      <c r="UJZ5" s="5"/>
      <c r="UKA5" s="5"/>
      <c r="UKB5" s="5"/>
      <c r="UKC5" s="5"/>
      <c r="UKD5" s="5"/>
      <c r="UKE5" s="5"/>
      <c r="UKF5" s="5"/>
      <c r="UKG5" s="5"/>
      <c r="UKH5" s="5"/>
      <c r="UKI5" s="5"/>
      <c r="UKJ5" s="5"/>
      <c r="UKK5" s="5"/>
      <c r="UKL5" s="5"/>
      <c r="UKM5" s="5"/>
      <c r="UKN5" s="5"/>
      <c r="UKO5" s="5"/>
      <c r="UKP5" s="5"/>
      <c r="UKQ5" s="5"/>
      <c r="UKR5" s="5"/>
      <c r="UKS5" s="5"/>
      <c r="UKT5" s="5"/>
      <c r="UKU5" s="5"/>
      <c r="UKV5" s="5"/>
      <c r="UKW5" s="5"/>
      <c r="UKX5" s="5"/>
      <c r="UKY5" s="5"/>
      <c r="UKZ5" s="5"/>
      <c r="ULA5" s="5"/>
      <c r="ULB5" s="5"/>
      <c r="ULC5" s="5"/>
      <c r="ULD5" s="5"/>
      <c r="ULE5" s="5"/>
      <c r="ULF5" s="5"/>
      <c r="ULG5" s="5"/>
      <c r="ULH5" s="5"/>
      <c r="ULI5" s="5"/>
      <c r="ULJ5" s="5"/>
      <c r="ULK5" s="5"/>
      <c r="ULL5" s="5"/>
      <c r="ULM5" s="5"/>
      <c r="ULN5" s="5"/>
      <c r="ULO5" s="5"/>
      <c r="ULP5" s="5"/>
      <c r="ULQ5" s="5"/>
      <c r="ULR5" s="5"/>
      <c r="ULS5" s="5"/>
      <c r="ULT5" s="5"/>
      <c r="ULU5" s="5"/>
      <c r="ULV5" s="5"/>
      <c r="ULW5" s="5"/>
      <c r="ULX5" s="5"/>
      <c r="ULY5" s="5"/>
      <c r="ULZ5" s="5"/>
      <c r="UMA5" s="5"/>
      <c r="UMB5" s="5"/>
      <c r="UMC5" s="5"/>
      <c r="UMD5" s="5"/>
      <c r="UME5" s="5"/>
      <c r="UMF5" s="5"/>
      <c r="UMG5" s="5"/>
      <c r="UMH5" s="5"/>
      <c r="UMI5" s="5"/>
      <c r="UMJ5" s="5"/>
      <c r="UMK5" s="5"/>
      <c r="UML5" s="5"/>
      <c r="UMM5" s="5"/>
      <c r="UMN5" s="5"/>
      <c r="UMO5" s="5"/>
      <c r="UMP5" s="5"/>
      <c r="UMQ5" s="5"/>
      <c r="UMR5" s="5"/>
      <c r="UMS5" s="5"/>
      <c r="UMT5" s="5"/>
      <c r="UMU5" s="5"/>
      <c r="UMV5" s="5"/>
      <c r="UMW5" s="5"/>
      <c r="UMX5" s="5"/>
      <c r="UMY5" s="5"/>
      <c r="UMZ5" s="5"/>
      <c r="UNA5" s="5"/>
      <c r="UNB5" s="5"/>
      <c r="UNC5" s="5"/>
      <c r="UND5" s="5"/>
      <c r="UNE5" s="5"/>
      <c r="UNF5" s="5"/>
      <c r="UNG5" s="5"/>
      <c r="UNH5" s="5"/>
      <c r="UNI5" s="5"/>
      <c r="UNJ5" s="5"/>
      <c r="UNK5" s="5"/>
      <c r="UNL5" s="5"/>
      <c r="UNM5" s="5"/>
      <c r="UNN5" s="5"/>
      <c r="UNO5" s="5"/>
      <c r="UNP5" s="5"/>
      <c r="UNQ5" s="5"/>
      <c r="UNR5" s="5"/>
      <c r="UNS5" s="5"/>
      <c r="UNT5" s="5"/>
      <c r="UNU5" s="5"/>
      <c r="UNV5" s="5"/>
      <c r="UNW5" s="5"/>
      <c r="UNX5" s="5"/>
      <c r="UNY5" s="5"/>
      <c r="UNZ5" s="5"/>
      <c r="UOA5" s="5"/>
      <c r="UOB5" s="5"/>
      <c r="UOC5" s="5"/>
      <c r="UOD5" s="5"/>
      <c r="UOE5" s="5"/>
      <c r="UOF5" s="5"/>
      <c r="UOG5" s="5"/>
      <c r="UOH5" s="5"/>
      <c r="UOI5" s="5"/>
      <c r="UOJ5" s="5"/>
      <c r="UOK5" s="5"/>
      <c r="UOL5" s="5"/>
      <c r="UOM5" s="5"/>
      <c r="UON5" s="5"/>
      <c r="UOO5" s="5"/>
      <c r="UOP5" s="5"/>
      <c r="UOQ5" s="5"/>
      <c r="UOR5" s="5"/>
      <c r="UOS5" s="5"/>
      <c r="UOT5" s="5"/>
      <c r="UOU5" s="5"/>
      <c r="UOV5" s="5"/>
      <c r="UOW5" s="5"/>
      <c r="UOX5" s="5"/>
      <c r="UOY5" s="5"/>
      <c r="UOZ5" s="5"/>
      <c r="UPA5" s="5"/>
      <c r="UPB5" s="5"/>
      <c r="UPC5" s="5"/>
      <c r="UPD5" s="5"/>
      <c r="UPE5" s="5"/>
      <c r="UPF5" s="5"/>
      <c r="UPG5" s="5"/>
      <c r="UPH5" s="5"/>
      <c r="UPI5" s="5"/>
      <c r="UPJ5" s="5"/>
      <c r="UPK5" s="5"/>
      <c r="UPL5" s="5"/>
      <c r="UPM5" s="5"/>
      <c r="UPN5" s="5"/>
      <c r="UPO5" s="5"/>
      <c r="UPP5" s="5"/>
      <c r="UPQ5" s="5"/>
      <c r="UPR5" s="5"/>
      <c r="UPS5" s="5"/>
      <c r="UPT5" s="5"/>
      <c r="UPU5" s="5"/>
      <c r="UPV5" s="5"/>
      <c r="UPW5" s="5"/>
      <c r="UPX5" s="5"/>
      <c r="UPY5" s="5"/>
      <c r="UPZ5" s="5"/>
      <c r="UQA5" s="5"/>
      <c r="UQB5" s="5"/>
      <c r="UQC5" s="5"/>
      <c r="UQD5" s="5"/>
      <c r="UQE5" s="5"/>
      <c r="UQF5" s="5"/>
      <c r="UQG5" s="5"/>
      <c r="UQH5" s="5"/>
      <c r="UQI5" s="5"/>
      <c r="UQJ5" s="5"/>
      <c r="UQK5" s="5"/>
      <c r="UQL5" s="5"/>
      <c r="UQM5" s="5"/>
      <c r="UQN5" s="5"/>
      <c r="UQO5" s="5"/>
      <c r="UQP5" s="5"/>
      <c r="UQQ5" s="5"/>
      <c r="UQR5" s="5"/>
      <c r="UQS5" s="5"/>
      <c r="UQT5" s="5"/>
      <c r="UQU5" s="5"/>
      <c r="UQV5" s="5"/>
      <c r="UQW5" s="5"/>
      <c r="UQX5" s="5"/>
      <c r="UQY5" s="5"/>
      <c r="UQZ5" s="5"/>
      <c r="URA5" s="5"/>
      <c r="URB5" s="5"/>
      <c r="URC5" s="5"/>
      <c r="URD5" s="5"/>
      <c r="URE5" s="5"/>
      <c r="URF5" s="5"/>
      <c r="URG5" s="5"/>
      <c r="URH5" s="5"/>
      <c r="URI5" s="5"/>
      <c r="URJ5" s="5"/>
      <c r="URK5" s="5"/>
      <c r="URL5" s="5"/>
      <c r="URM5" s="5"/>
      <c r="URN5" s="5"/>
      <c r="URO5" s="5"/>
      <c r="URP5" s="5"/>
      <c r="URQ5" s="5"/>
      <c r="URR5" s="5"/>
      <c r="URS5" s="5"/>
      <c r="URT5" s="5"/>
      <c r="URU5" s="5"/>
      <c r="URV5" s="5"/>
      <c r="URW5" s="5"/>
      <c r="URX5" s="5"/>
      <c r="URY5" s="5"/>
      <c r="URZ5" s="5"/>
      <c r="USA5" s="5"/>
      <c r="USB5" s="5"/>
      <c r="USC5" s="5"/>
      <c r="USD5" s="5"/>
      <c r="USE5" s="5"/>
      <c r="USF5" s="5"/>
      <c r="USG5" s="5"/>
      <c r="USH5" s="5"/>
      <c r="USI5" s="5"/>
      <c r="USJ5" s="5"/>
      <c r="USK5" s="5"/>
      <c r="USL5" s="5"/>
      <c r="USM5" s="5"/>
      <c r="USN5" s="5"/>
      <c r="USO5" s="5"/>
      <c r="USP5" s="5"/>
      <c r="USQ5" s="5"/>
      <c r="USR5" s="5"/>
      <c r="USS5" s="5"/>
      <c r="UST5" s="5"/>
      <c r="USU5" s="5"/>
      <c r="USV5" s="5"/>
      <c r="USW5" s="5"/>
      <c r="USX5" s="5"/>
      <c r="USY5" s="5"/>
      <c r="USZ5" s="5"/>
      <c r="UTA5" s="5"/>
      <c r="UTB5" s="5"/>
      <c r="UTC5" s="5"/>
      <c r="UTD5" s="5"/>
      <c r="UTE5" s="5"/>
      <c r="UTF5" s="5"/>
      <c r="UTG5" s="5"/>
      <c r="UTH5" s="5"/>
      <c r="UTI5" s="5"/>
      <c r="UTJ5" s="5"/>
      <c r="UTK5" s="5"/>
      <c r="UTL5" s="5"/>
      <c r="UTM5" s="5"/>
      <c r="UTN5" s="5"/>
      <c r="UTO5" s="5"/>
      <c r="UTP5" s="5"/>
      <c r="UTQ5" s="5"/>
      <c r="UTR5" s="5"/>
      <c r="UTS5" s="5"/>
      <c r="UTT5" s="5"/>
      <c r="UTU5" s="5"/>
      <c r="UTV5" s="5"/>
      <c r="UTW5" s="5"/>
      <c r="UTX5" s="5"/>
      <c r="UTY5" s="5"/>
      <c r="UTZ5" s="5"/>
      <c r="UUA5" s="5"/>
      <c r="UUB5" s="5"/>
      <c r="UUC5" s="5"/>
      <c r="UUD5" s="5"/>
      <c r="UUE5" s="5"/>
      <c r="UUF5" s="5"/>
      <c r="UUG5" s="5"/>
      <c r="UUH5" s="5"/>
      <c r="UUI5" s="5"/>
      <c r="UUJ5" s="5"/>
      <c r="UUK5" s="5"/>
      <c r="UUL5" s="5"/>
      <c r="UUM5" s="5"/>
      <c r="UUN5" s="5"/>
      <c r="UUO5" s="5"/>
      <c r="UUP5" s="5"/>
      <c r="UUQ5" s="5"/>
      <c r="UUR5" s="5"/>
      <c r="UUS5" s="5"/>
      <c r="UUT5" s="5"/>
      <c r="UUU5" s="5"/>
      <c r="UUV5" s="5"/>
      <c r="UUW5" s="5"/>
      <c r="UUX5" s="5"/>
      <c r="UUY5" s="5"/>
      <c r="UUZ5" s="5"/>
      <c r="UVA5" s="5"/>
      <c r="UVB5" s="5"/>
      <c r="UVC5" s="5"/>
      <c r="UVD5" s="5"/>
      <c r="UVE5" s="5"/>
      <c r="UVF5" s="5"/>
      <c r="UVG5" s="5"/>
      <c r="UVH5" s="5"/>
      <c r="UVI5" s="5"/>
      <c r="UVJ5" s="5"/>
      <c r="UVK5" s="5"/>
      <c r="UVL5" s="5"/>
      <c r="UVM5" s="5"/>
      <c r="UVN5" s="5"/>
      <c r="UVO5" s="5"/>
      <c r="UVP5" s="5"/>
      <c r="UVQ5" s="5"/>
      <c r="UVR5" s="5"/>
      <c r="UVS5" s="5"/>
      <c r="UVT5" s="5"/>
      <c r="UVU5" s="5"/>
      <c r="UVV5" s="5"/>
      <c r="UVW5" s="5"/>
      <c r="UVX5" s="5"/>
      <c r="UVY5" s="5"/>
      <c r="UVZ5" s="5"/>
      <c r="UWA5" s="5"/>
      <c r="UWB5" s="5"/>
      <c r="UWC5" s="5"/>
      <c r="UWD5" s="5"/>
      <c r="UWE5" s="5"/>
      <c r="UWF5" s="5"/>
      <c r="UWG5" s="5"/>
      <c r="UWH5" s="5"/>
      <c r="UWI5" s="5"/>
      <c r="UWJ5" s="5"/>
      <c r="UWK5" s="5"/>
      <c r="UWL5" s="5"/>
      <c r="UWM5" s="5"/>
      <c r="UWN5" s="5"/>
      <c r="UWO5" s="5"/>
      <c r="UWP5" s="5"/>
      <c r="UWQ5" s="5"/>
      <c r="UWR5" s="5"/>
      <c r="UWS5" s="5"/>
      <c r="UWT5" s="5"/>
      <c r="UWU5" s="5"/>
      <c r="UWV5" s="5"/>
      <c r="UWW5" s="5"/>
      <c r="UWX5" s="5"/>
      <c r="UWY5" s="5"/>
      <c r="UWZ5" s="5"/>
      <c r="UXA5" s="5"/>
      <c r="UXB5" s="5"/>
      <c r="UXC5" s="5"/>
      <c r="UXD5" s="5"/>
      <c r="UXE5" s="5"/>
      <c r="UXF5" s="5"/>
      <c r="UXG5" s="5"/>
      <c r="UXH5" s="5"/>
      <c r="UXI5" s="5"/>
      <c r="UXJ5" s="5"/>
      <c r="UXK5" s="5"/>
      <c r="UXL5" s="5"/>
      <c r="UXM5" s="5"/>
      <c r="UXN5" s="5"/>
      <c r="UXO5" s="5"/>
      <c r="UXP5" s="5"/>
      <c r="UXQ5" s="5"/>
      <c r="UXR5" s="5"/>
      <c r="UXS5" s="5"/>
      <c r="UXT5" s="5"/>
      <c r="UXU5" s="5"/>
      <c r="UXV5" s="5"/>
      <c r="UXW5" s="5"/>
      <c r="UXX5" s="5"/>
      <c r="UXY5" s="5"/>
      <c r="UXZ5" s="5"/>
      <c r="UYA5" s="5"/>
      <c r="UYB5" s="5"/>
      <c r="UYC5" s="5"/>
      <c r="UYD5" s="5"/>
      <c r="UYE5" s="5"/>
      <c r="UYF5" s="5"/>
      <c r="UYG5" s="5"/>
      <c r="UYH5" s="5"/>
      <c r="UYI5" s="5"/>
      <c r="UYJ5" s="5"/>
      <c r="UYK5" s="5"/>
      <c r="UYL5" s="5"/>
      <c r="UYM5" s="5"/>
      <c r="UYN5" s="5"/>
      <c r="UYO5" s="5"/>
      <c r="UYP5" s="5"/>
      <c r="UYQ5" s="5"/>
      <c r="UYR5" s="5"/>
      <c r="UYS5" s="5"/>
      <c r="UYT5" s="5"/>
      <c r="UYU5" s="5"/>
      <c r="UYV5" s="5"/>
      <c r="UYW5" s="5"/>
      <c r="UYX5" s="5"/>
      <c r="UYY5" s="5"/>
      <c r="UYZ5" s="5"/>
      <c r="UZA5" s="5"/>
      <c r="UZB5" s="5"/>
      <c r="UZC5" s="5"/>
      <c r="UZD5" s="5"/>
      <c r="UZE5" s="5"/>
      <c r="UZF5" s="5"/>
      <c r="UZG5" s="5"/>
      <c r="UZH5" s="5"/>
      <c r="UZI5" s="5"/>
      <c r="UZJ5" s="5"/>
      <c r="UZK5" s="5"/>
      <c r="UZL5" s="5"/>
      <c r="UZM5" s="5"/>
      <c r="UZN5" s="5"/>
      <c r="UZO5" s="5"/>
      <c r="UZP5" s="5"/>
      <c r="UZQ5" s="5"/>
      <c r="UZR5" s="5"/>
      <c r="UZS5" s="5"/>
      <c r="UZT5" s="5"/>
      <c r="UZU5" s="5"/>
      <c r="UZV5" s="5"/>
      <c r="UZW5" s="5"/>
      <c r="UZX5" s="5"/>
      <c r="UZY5" s="5"/>
      <c r="UZZ5" s="5"/>
      <c r="VAA5" s="5"/>
      <c r="VAB5" s="5"/>
      <c r="VAC5" s="5"/>
      <c r="VAD5" s="5"/>
      <c r="VAE5" s="5"/>
      <c r="VAF5" s="5"/>
      <c r="VAG5" s="5"/>
      <c r="VAH5" s="5"/>
      <c r="VAI5" s="5"/>
      <c r="VAJ5" s="5"/>
      <c r="VAK5" s="5"/>
      <c r="VAL5" s="5"/>
      <c r="VAM5" s="5"/>
      <c r="VAN5" s="5"/>
      <c r="VAO5" s="5"/>
      <c r="VAP5" s="5"/>
      <c r="VAQ5" s="5"/>
      <c r="VAR5" s="5"/>
      <c r="VAS5" s="5"/>
      <c r="VAT5" s="5"/>
      <c r="VAU5" s="5"/>
      <c r="VAV5" s="5"/>
      <c r="VAW5" s="5"/>
      <c r="VAX5" s="5"/>
      <c r="VAY5" s="5"/>
      <c r="VAZ5" s="5"/>
      <c r="VBA5" s="5"/>
      <c r="VBB5" s="5"/>
      <c r="VBC5" s="5"/>
      <c r="VBD5" s="5"/>
      <c r="VBE5" s="5"/>
      <c r="VBF5" s="5"/>
      <c r="VBG5" s="5"/>
      <c r="VBH5" s="5"/>
      <c r="VBI5" s="5"/>
      <c r="VBJ5" s="5"/>
      <c r="VBK5" s="5"/>
      <c r="VBL5" s="5"/>
      <c r="VBM5" s="5"/>
      <c r="VBN5" s="5"/>
      <c r="VBO5" s="5"/>
      <c r="VBP5" s="5"/>
      <c r="VBQ5" s="5"/>
      <c r="VBR5" s="5"/>
      <c r="VBS5" s="5"/>
      <c r="VBT5" s="5"/>
      <c r="VBU5" s="5"/>
      <c r="VBV5" s="5"/>
      <c r="VBW5" s="5"/>
      <c r="VBX5" s="5"/>
      <c r="VBY5" s="5"/>
      <c r="VBZ5" s="5"/>
      <c r="VCA5" s="5"/>
      <c r="VCB5" s="5"/>
      <c r="VCC5" s="5"/>
      <c r="VCD5" s="5"/>
      <c r="VCE5" s="5"/>
      <c r="VCF5" s="5"/>
      <c r="VCG5" s="5"/>
      <c r="VCH5" s="5"/>
      <c r="VCI5" s="5"/>
      <c r="VCJ5" s="5"/>
      <c r="VCK5" s="5"/>
      <c r="VCL5" s="5"/>
      <c r="VCM5" s="5"/>
      <c r="VCN5" s="5"/>
      <c r="VCO5" s="5"/>
      <c r="VCP5" s="5"/>
      <c r="VCQ5" s="5"/>
      <c r="VCR5" s="5"/>
      <c r="VCS5" s="5"/>
      <c r="VCT5" s="5"/>
      <c r="VCU5" s="5"/>
      <c r="VCV5" s="5"/>
      <c r="VCW5" s="5"/>
      <c r="VCX5" s="5"/>
      <c r="VCY5" s="5"/>
      <c r="VCZ5" s="5"/>
      <c r="VDA5" s="5"/>
      <c r="VDB5" s="5"/>
      <c r="VDC5" s="5"/>
      <c r="VDD5" s="5"/>
      <c r="VDE5" s="5"/>
      <c r="VDF5" s="5"/>
      <c r="VDG5" s="5"/>
      <c r="VDH5" s="5"/>
      <c r="VDI5" s="5"/>
      <c r="VDJ5" s="5"/>
      <c r="VDK5" s="5"/>
      <c r="VDL5" s="5"/>
      <c r="VDM5" s="5"/>
      <c r="VDN5" s="5"/>
      <c r="VDO5" s="5"/>
      <c r="VDP5" s="5"/>
      <c r="VDQ5" s="5"/>
      <c r="VDR5" s="5"/>
      <c r="VDS5" s="5"/>
      <c r="VDT5" s="5"/>
      <c r="VDU5" s="5"/>
      <c r="VDV5" s="5"/>
      <c r="VDW5" s="5"/>
      <c r="VDX5" s="5"/>
      <c r="VDY5" s="5"/>
      <c r="VDZ5" s="5"/>
      <c r="VEA5" s="5"/>
      <c r="VEB5" s="5"/>
      <c r="VEC5" s="5"/>
      <c r="VED5" s="5"/>
      <c r="VEE5" s="5"/>
      <c r="VEF5" s="5"/>
      <c r="VEG5" s="5"/>
      <c r="VEH5" s="5"/>
      <c r="VEI5" s="5"/>
      <c r="VEJ5" s="5"/>
      <c r="VEK5" s="5"/>
      <c r="VEL5" s="5"/>
      <c r="VEM5" s="5"/>
      <c r="VEN5" s="5"/>
      <c r="VEO5" s="5"/>
      <c r="VEP5" s="5"/>
      <c r="VEQ5" s="5"/>
      <c r="VER5" s="5"/>
      <c r="VES5" s="5"/>
      <c r="VET5" s="5"/>
      <c r="VEU5" s="5"/>
      <c r="VEV5" s="5"/>
      <c r="VEW5" s="5"/>
      <c r="VEX5" s="5"/>
      <c r="VEY5" s="5"/>
      <c r="VEZ5" s="5"/>
      <c r="VFA5" s="5"/>
      <c r="VFB5" s="5"/>
      <c r="VFC5" s="5"/>
      <c r="VFD5" s="5"/>
      <c r="VFE5" s="5"/>
      <c r="VFF5" s="5"/>
      <c r="VFG5" s="5"/>
      <c r="VFH5" s="5"/>
      <c r="VFI5" s="5"/>
      <c r="VFJ5" s="5"/>
      <c r="VFK5" s="5"/>
      <c r="VFL5" s="5"/>
      <c r="VFM5" s="5"/>
      <c r="VFN5" s="5"/>
      <c r="VFO5" s="5"/>
      <c r="VFP5" s="5"/>
      <c r="VFQ5" s="5"/>
      <c r="VFR5" s="5"/>
      <c r="VFS5" s="5"/>
      <c r="VFT5" s="5"/>
      <c r="VFU5" s="5"/>
      <c r="VFV5" s="5"/>
      <c r="VFW5" s="5"/>
      <c r="VFX5" s="5"/>
      <c r="VFY5" s="5"/>
      <c r="VFZ5" s="5"/>
      <c r="VGA5" s="5"/>
      <c r="VGB5" s="5"/>
      <c r="VGC5" s="5"/>
      <c r="VGD5" s="5"/>
      <c r="VGE5" s="5"/>
      <c r="VGF5" s="5"/>
      <c r="VGG5" s="5"/>
      <c r="VGH5" s="5"/>
      <c r="VGI5" s="5"/>
      <c r="VGJ5" s="5"/>
      <c r="VGK5" s="5"/>
      <c r="VGL5" s="5"/>
      <c r="VGM5" s="5"/>
      <c r="VGN5" s="5"/>
      <c r="VGO5" s="5"/>
      <c r="VGP5" s="5"/>
      <c r="VGQ5" s="5"/>
      <c r="VGR5" s="5"/>
      <c r="VGS5" s="5"/>
      <c r="VGT5" s="5"/>
      <c r="VGU5" s="5"/>
      <c r="VGV5" s="5"/>
      <c r="VGW5" s="5"/>
      <c r="VGX5" s="5"/>
      <c r="VGY5" s="5"/>
      <c r="VGZ5" s="5"/>
      <c r="VHA5" s="5"/>
      <c r="VHB5" s="5"/>
      <c r="VHC5" s="5"/>
      <c r="VHD5" s="5"/>
      <c r="VHE5" s="5"/>
      <c r="VHF5" s="5"/>
      <c r="VHG5" s="5"/>
      <c r="VHH5" s="5"/>
      <c r="VHI5" s="5"/>
      <c r="VHJ5" s="5"/>
      <c r="VHK5" s="5"/>
      <c r="VHL5" s="5"/>
      <c r="VHM5" s="5"/>
      <c r="VHN5" s="5"/>
      <c r="VHO5" s="5"/>
      <c r="VHP5" s="5"/>
      <c r="VHQ5" s="5"/>
      <c r="VHR5" s="5"/>
      <c r="VHS5" s="5"/>
      <c r="VHT5" s="5"/>
      <c r="VHU5" s="5"/>
      <c r="VHV5" s="5"/>
      <c r="VHW5" s="5"/>
      <c r="VHX5" s="5"/>
      <c r="VHY5" s="5"/>
      <c r="VHZ5" s="5"/>
      <c r="VIA5" s="5"/>
      <c r="VIB5" s="5"/>
      <c r="VIC5" s="5"/>
      <c r="VID5" s="5"/>
      <c r="VIE5" s="5"/>
      <c r="VIF5" s="5"/>
      <c r="VIG5" s="5"/>
      <c r="VIH5" s="5"/>
      <c r="VII5" s="5"/>
      <c r="VIJ5" s="5"/>
      <c r="VIK5" s="5"/>
      <c r="VIL5" s="5"/>
      <c r="VIM5" s="5"/>
      <c r="VIN5" s="5"/>
      <c r="VIO5" s="5"/>
      <c r="VIP5" s="5"/>
      <c r="VIQ5" s="5"/>
      <c r="VIR5" s="5"/>
      <c r="VIS5" s="5"/>
      <c r="VIT5" s="5"/>
      <c r="VIU5" s="5"/>
      <c r="VIV5" s="5"/>
      <c r="VIW5" s="5"/>
      <c r="VIX5" s="5"/>
      <c r="VIY5" s="5"/>
      <c r="VIZ5" s="5"/>
      <c r="VJA5" s="5"/>
      <c r="VJB5" s="5"/>
      <c r="VJC5" s="5"/>
      <c r="VJD5" s="5"/>
      <c r="VJE5" s="5"/>
      <c r="VJF5" s="5"/>
      <c r="VJG5" s="5"/>
      <c r="VJH5" s="5"/>
      <c r="VJI5" s="5"/>
      <c r="VJJ5" s="5"/>
      <c r="VJK5" s="5"/>
      <c r="VJL5" s="5"/>
      <c r="VJM5" s="5"/>
      <c r="VJN5" s="5"/>
      <c r="VJO5" s="5"/>
      <c r="VJP5" s="5"/>
      <c r="VJQ5" s="5"/>
      <c r="VJR5" s="5"/>
      <c r="VJS5" s="5"/>
      <c r="VJT5" s="5"/>
      <c r="VJU5" s="5"/>
      <c r="VJV5" s="5"/>
      <c r="VJW5" s="5"/>
      <c r="VJX5" s="5"/>
      <c r="VJY5" s="5"/>
      <c r="VJZ5" s="5"/>
      <c r="VKA5" s="5"/>
      <c r="VKB5" s="5"/>
      <c r="VKC5" s="5"/>
      <c r="VKD5" s="5"/>
      <c r="VKE5" s="5"/>
      <c r="VKF5" s="5"/>
      <c r="VKG5" s="5"/>
      <c r="VKH5" s="5"/>
      <c r="VKI5" s="5"/>
      <c r="VKJ5" s="5"/>
      <c r="VKK5" s="5"/>
      <c r="VKL5" s="5"/>
      <c r="VKM5" s="5"/>
      <c r="VKN5" s="5"/>
      <c r="VKO5" s="5"/>
      <c r="VKP5" s="5"/>
      <c r="VKQ5" s="5"/>
      <c r="VKR5" s="5"/>
      <c r="VKS5" s="5"/>
      <c r="VKT5" s="5"/>
      <c r="VKU5" s="5"/>
      <c r="VKV5" s="5"/>
      <c r="VKW5" s="5"/>
      <c r="VKX5" s="5"/>
      <c r="VKY5" s="5"/>
      <c r="VKZ5" s="5"/>
      <c r="VLA5" s="5"/>
      <c r="VLB5" s="5"/>
      <c r="VLC5" s="5"/>
      <c r="VLD5" s="5"/>
      <c r="VLE5" s="5"/>
      <c r="VLF5" s="5"/>
      <c r="VLG5" s="5"/>
      <c r="VLH5" s="5"/>
      <c r="VLI5" s="5"/>
      <c r="VLJ5" s="5"/>
      <c r="VLK5" s="5"/>
      <c r="VLL5" s="5"/>
      <c r="VLM5" s="5"/>
      <c r="VLN5" s="5"/>
      <c r="VLO5" s="5"/>
      <c r="VLP5" s="5"/>
      <c r="VLQ5" s="5"/>
      <c r="VLR5" s="5"/>
      <c r="VLS5" s="5"/>
      <c r="VLT5" s="5"/>
      <c r="VLU5" s="5"/>
      <c r="VLV5" s="5"/>
      <c r="VLW5" s="5"/>
      <c r="VLX5" s="5"/>
      <c r="VLY5" s="5"/>
      <c r="VLZ5" s="5"/>
      <c r="VMA5" s="5"/>
      <c r="VMB5" s="5"/>
      <c r="VMC5" s="5"/>
      <c r="VMD5" s="5"/>
      <c r="VME5" s="5"/>
      <c r="VMF5" s="5"/>
      <c r="VMG5" s="5"/>
      <c r="VMH5" s="5"/>
      <c r="VMI5" s="5"/>
      <c r="VMJ5" s="5"/>
      <c r="VMK5" s="5"/>
      <c r="VML5" s="5"/>
      <c r="VMM5" s="5"/>
      <c r="VMN5" s="5"/>
      <c r="VMO5" s="5"/>
      <c r="VMP5" s="5"/>
      <c r="VMQ5" s="5"/>
      <c r="VMR5" s="5"/>
      <c r="VMS5" s="5"/>
      <c r="VMT5" s="5"/>
      <c r="VMU5" s="5"/>
      <c r="VMV5" s="5"/>
      <c r="VMW5" s="5"/>
      <c r="VMX5" s="5"/>
      <c r="VMY5" s="5"/>
      <c r="VMZ5" s="5"/>
      <c r="VNA5" s="5"/>
      <c r="VNB5" s="5"/>
      <c r="VNC5" s="5"/>
      <c r="VND5" s="5"/>
      <c r="VNE5" s="5"/>
      <c r="VNF5" s="5"/>
      <c r="VNG5" s="5"/>
      <c r="VNH5" s="5"/>
      <c r="VNI5" s="5"/>
      <c r="VNJ5" s="5"/>
      <c r="VNK5" s="5"/>
      <c r="VNL5" s="5"/>
      <c r="VNM5" s="5"/>
      <c r="VNN5" s="5"/>
      <c r="VNO5" s="5"/>
      <c r="VNP5" s="5"/>
      <c r="VNQ5" s="5"/>
      <c r="VNR5" s="5"/>
      <c r="VNS5" s="5"/>
      <c r="VNT5" s="5"/>
      <c r="VNU5" s="5"/>
      <c r="VNV5" s="5"/>
      <c r="VNW5" s="5"/>
      <c r="VNX5" s="5"/>
      <c r="VNY5" s="5"/>
      <c r="VNZ5" s="5"/>
      <c r="VOA5" s="5"/>
      <c r="VOB5" s="5"/>
      <c r="VOC5" s="5"/>
      <c r="VOD5" s="5"/>
      <c r="VOE5" s="5"/>
      <c r="VOF5" s="5"/>
      <c r="VOG5" s="5"/>
      <c r="VOH5" s="5"/>
      <c r="VOI5" s="5"/>
      <c r="VOJ5" s="5"/>
      <c r="VOK5" s="5"/>
      <c r="VOL5" s="5"/>
      <c r="VOM5" s="5"/>
      <c r="VON5" s="5"/>
      <c r="VOO5" s="5"/>
      <c r="VOP5" s="5"/>
      <c r="VOQ5" s="5"/>
      <c r="VOR5" s="5"/>
      <c r="VOS5" s="5"/>
      <c r="VOT5" s="5"/>
      <c r="VOU5" s="5"/>
      <c r="VOV5" s="5"/>
      <c r="VOW5" s="5"/>
      <c r="VOX5" s="5"/>
      <c r="VOY5" s="5"/>
      <c r="VOZ5" s="5"/>
      <c r="VPA5" s="5"/>
      <c r="VPB5" s="5"/>
      <c r="VPC5" s="5"/>
      <c r="VPD5" s="5"/>
      <c r="VPE5" s="5"/>
      <c r="VPF5" s="5"/>
      <c r="VPG5" s="5"/>
      <c r="VPH5" s="5"/>
      <c r="VPI5" s="5"/>
      <c r="VPJ5" s="5"/>
      <c r="VPK5" s="5"/>
      <c r="VPL5" s="5"/>
      <c r="VPM5" s="5"/>
      <c r="VPN5" s="5"/>
      <c r="VPO5" s="5"/>
      <c r="VPP5" s="5"/>
      <c r="VPQ5" s="5"/>
      <c r="VPR5" s="5"/>
      <c r="VPS5" s="5"/>
      <c r="VPT5" s="5"/>
      <c r="VPU5" s="5"/>
      <c r="VPV5" s="5"/>
      <c r="VPW5" s="5"/>
      <c r="VPX5" s="5"/>
      <c r="VPY5" s="5"/>
      <c r="VPZ5" s="5"/>
      <c r="VQA5" s="5"/>
      <c r="VQB5" s="5"/>
      <c r="VQC5" s="5"/>
      <c r="VQD5" s="5"/>
      <c r="VQE5" s="5"/>
      <c r="VQF5" s="5"/>
      <c r="VQG5" s="5"/>
      <c r="VQH5" s="5"/>
      <c r="VQI5" s="5"/>
      <c r="VQJ5" s="5"/>
      <c r="VQK5" s="5"/>
      <c r="VQL5" s="5"/>
      <c r="VQM5" s="5"/>
      <c r="VQN5" s="5"/>
      <c r="VQO5" s="5"/>
      <c r="VQP5" s="5"/>
      <c r="VQQ5" s="5"/>
      <c r="VQR5" s="5"/>
      <c r="VQS5" s="5"/>
      <c r="VQT5" s="5"/>
      <c r="VQU5" s="5"/>
      <c r="VQV5" s="5"/>
      <c r="VQW5" s="5"/>
      <c r="VQX5" s="5"/>
      <c r="VQY5" s="5"/>
      <c r="VQZ5" s="5"/>
      <c r="VRA5" s="5"/>
      <c r="VRB5" s="5"/>
      <c r="VRC5" s="5"/>
      <c r="VRD5" s="5"/>
      <c r="VRE5" s="5"/>
      <c r="VRF5" s="5"/>
      <c r="VRG5" s="5"/>
      <c r="VRH5" s="5"/>
      <c r="VRI5" s="5"/>
      <c r="VRJ5" s="5"/>
      <c r="VRK5" s="5"/>
      <c r="VRL5" s="5"/>
      <c r="VRM5" s="5"/>
      <c r="VRN5" s="5"/>
      <c r="VRO5" s="5"/>
      <c r="VRP5" s="5"/>
      <c r="VRQ5" s="5"/>
      <c r="VRR5" s="5"/>
      <c r="VRS5" s="5"/>
      <c r="VRT5" s="5"/>
      <c r="VRU5" s="5"/>
      <c r="VRV5" s="5"/>
      <c r="VRW5" s="5"/>
      <c r="VRX5" s="5"/>
      <c r="VRY5" s="5"/>
      <c r="VRZ5" s="5"/>
      <c r="VSA5" s="5"/>
      <c r="VSB5" s="5"/>
      <c r="VSC5" s="5"/>
      <c r="VSD5" s="5"/>
      <c r="VSE5" s="5"/>
      <c r="VSF5" s="5"/>
      <c r="VSG5" s="5"/>
      <c r="VSH5" s="5"/>
      <c r="VSI5" s="5"/>
      <c r="VSJ5" s="5"/>
      <c r="VSK5" s="5"/>
      <c r="VSL5" s="5"/>
      <c r="VSM5" s="5"/>
      <c r="VSN5" s="5"/>
      <c r="VSO5" s="5"/>
      <c r="VSP5" s="5"/>
      <c r="VSQ5" s="5"/>
      <c r="VSR5" s="5"/>
      <c r="VSS5" s="5"/>
      <c r="VST5" s="5"/>
      <c r="VSU5" s="5"/>
      <c r="VSV5" s="5"/>
      <c r="VSW5" s="5"/>
      <c r="VSX5" s="5"/>
      <c r="VSY5" s="5"/>
      <c r="VSZ5" s="5"/>
      <c r="VTA5" s="5"/>
      <c r="VTB5" s="5"/>
      <c r="VTC5" s="5"/>
      <c r="VTD5" s="5"/>
      <c r="VTE5" s="5"/>
      <c r="VTF5" s="5"/>
      <c r="VTG5" s="5"/>
      <c r="VTH5" s="5"/>
      <c r="VTI5" s="5"/>
      <c r="VTJ5" s="5"/>
      <c r="VTK5" s="5"/>
      <c r="VTL5" s="5"/>
      <c r="VTM5" s="5"/>
      <c r="VTN5" s="5"/>
      <c r="VTO5" s="5"/>
      <c r="VTP5" s="5"/>
      <c r="VTQ5" s="5"/>
      <c r="VTR5" s="5"/>
      <c r="VTS5" s="5"/>
      <c r="VTT5" s="5"/>
      <c r="VTU5" s="5"/>
      <c r="VTV5" s="5"/>
      <c r="VTW5" s="5"/>
      <c r="VTX5" s="5"/>
      <c r="VTY5" s="5"/>
      <c r="VTZ5" s="5"/>
      <c r="VUA5" s="5"/>
      <c r="VUB5" s="5"/>
      <c r="VUC5" s="5"/>
      <c r="VUD5" s="5"/>
      <c r="VUE5" s="5"/>
      <c r="VUF5" s="5"/>
      <c r="VUG5" s="5"/>
      <c r="VUH5" s="5"/>
      <c r="VUI5" s="5"/>
      <c r="VUJ5" s="5"/>
      <c r="VUK5" s="5"/>
      <c r="VUL5" s="5"/>
      <c r="VUM5" s="5"/>
      <c r="VUN5" s="5"/>
      <c r="VUO5" s="5"/>
      <c r="VUP5" s="5"/>
      <c r="VUQ5" s="5"/>
      <c r="VUR5" s="5"/>
      <c r="VUS5" s="5"/>
      <c r="VUT5" s="5"/>
      <c r="VUU5" s="5"/>
      <c r="VUV5" s="5"/>
      <c r="VUW5" s="5"/>
      <c r="VUX5" s="5"/>
      <c r="VUY5" s="5"/>
      <c r="VUZ5" s="5"/>
      <c r="VVA5" s="5"/>
      <c r="VVB5" s="5"/>
      <c r="VVC5" s="5"/>
      <c r="VVD5" s="5"/>
      <c r="VVE5" s="5"/>
      <c r="VVF5" s="5"/>
      <c r="VVG5" s="5"/>
      <c r="VVH5" s="5"/>
      <c r="VVI5" s="5"/>
      <c r="VVJ5" s="5"/>
      <c r="VVK5" s="5"/>
      <c r="VVL5" s="5"/>
      <c r="VVM5" s="5"/>
      <c r="VVN5" s="5"/>
      <c r="VVO5" s="5"/>
      <c r="VVP5" s="5"/>
      <c r="VVQ5" s="5"/>
      <c r="VVR5" s="5"/>
      <c r="VVS5" s="5"/>
      <c r="VVT5" s="5"/>
      <c r="VVU5" s="5"/>
      <c r="VVV5" s="5"/>
      <c r="VVW5" s="5"/>
      <c r="VVX5" s="5"/>
      <c r="VVY5" s="5"/>
      <c r="VVZ5" s="5"/>
      <c r="VWA5" s="5"/>
      <c r="VWB5" s="5"/>
      <c r="VWC5" s="5"/>
      <c r="VWD5" s="5"/>
      <c r="VWE5" s="5"/>
      <c r="VWF5" s="5"/>
      <c r="VWG5" s="5"/>
      <c r="VWH5" s="5"/>
      <c r="VWI5" s="5"/>
      <c r="VWJ5" s="5"/>
      <c r="VWK5" s="5"/>
      <c r="VWL5" s="5"/>
      <c r="VWM5" s="5"/>
      <c r="VWN5" s="5"/>
      <c r="VWO5" s="5"/>
      <c r="VWP5" s="5"/>
      <c r="VWQ5" s="5"/>
      <c r="VWR5" s="5"/>
      <c r="VWS5" s="5"/>
      <c r="VWT5" s="5"/>
      <c r="VWU5" s="5"/>
      <c r="VWV5" s="5"/>
      <c r="VWW5" s="5"/>
      <c r="VWX5" s="5"/>
      <c r="VWY5" s="5"/>
      <c r="VWZ5" s="5"/>
      <c r="VXA5" s="5"/>
      <c r="VXB5" s="5"/>
      <c r="VXC5" s="5"/>
      <c r="VXD5" s="5"/>
      <c r="VXE5" s="5"/>
      <c r="VXF5" s="5"/>
      <c r="VXG5" s="5"/>
      <c r="VXH5" s="5"/>
      <c r="VXI5" s="5"/>
      <c r="VXJ5" s="5"/>
      <c r="VXK5" s="5"/>
      <c r="VXL5" s="5"/>
      <c r="VXM5" s="5"/>
      <c r="VXN5" s="5"/>
      <c r="VXO5" s="5"/>
      <c r="VXP5" s="5"/>
      <c r="VXQ5" s="5"/>
      <c r="VXR5" s="5"/>
      <c r="VXS5" s="5"/>
      <c r="VXT5" s="5"/>
      <c r="VXU5" s="5"/>
      <c r="VXV5" s="5"/>
      <c r="VXW5" s="5"/>
      <c r="VXX5" s="5"/>
      <c r="VXY5" s="5"/>
      <c r="VXZ5" s="5"/>
      <c r="VYA5" s="5"/>
      <c r="VYB5" s="5"/>
      <c r="VYC5" s="5"/>
      <c r="VYD5" s="5"/>
      <c r="VYE5" s="5"/>
      <c r="VYF5" s="5"/>
      <c r="VYG5" s="5"/>
      <c r="VYH5" s="5"/>
      <c r="VYI5" s="5"/>
      <c r="VYJ5" s="5"/>
      <c r="VYK5" s="5"/>
      <c r="VYL5" s="5"/>
      <c r="VYM5" s="5"/>
      <c r="VYN5" s="5"/>
      <c r="VYO5" s="5"/>
      <c r="VYP5" s="5"/>
      <c r="VYQ5" s="5"/>
      <c r="VYR5" s="5"/>
      <c r="VYS5" s="5"/>
      <c r="VYT5" s="5"/>
      <c r="VYU5" s="5"/>
      <c r="VYV5" s="5"/>
      <c r="VYW5" s="5"/>
      <c r="VYX5" s="5"/>
      <c r="VYY5" s="5"/>
      <c r="VYZ5" s="5"/>
      <c r="VZA5" s="5"/>
      <c r="VZB5" s="5"/>
      <c r="VZC5" s="5"/>
      <c r="VZD5" s="5"/>
      <c r="VZE5" s="5"/>
      <c r="VZF5" s="5"/>
      <c r="VZG5" s="5"/>
      <c r="VZH5" s="5"/>
      <c r="VZI5" s="5"/>
      <c r="VZJ5" s="5"/>
      <c r="VZK5" s="5"/>
      <c r="VZL5" s="5"/>
      <c r="VZM5" s="5"/>
      <c r="VZN5" s="5"/>
      <c r="VZO5" s="5"/>
      <c r="VZP5" s="5"/>
      <c r="VZQ5" s="5"/>
      <c r="VZR5" s="5"/>
      <c r="VZS5" s="5"/>
      <c r="VZT5" s="5"/>
      <c r="VZU5" s="5"/>
      <c r="VZV5" s="5"/>
      <c r="VZW5" s="5"/>
      <c r="VZX5" s="5"/>
      <c r="VZY5" s="5"/>
      <c r="VZZ5" s="5"/>
      <c r="WAA5" s="5"/>
      <c r="WAB5" s="5"/>
      <c r="WAC5" s="5"/>
      <c r="WAD5" s="5"/>
      <c r="WAE5" s="5"/>
      <c r="WAF5" s="5"/>
      <c r="WAG5" s="5"/>
      <c r="WAH5" s="5"/>
      <c r="WAI5" s="5"/>
      <c r="WAJ5" s="5"/>
      <c r="WAK5" s="5"/>
      <c r="WAL5" s="5"/>
      <c r="WAM5" s="5"/>
      <c r="WAN5" s="5"/>
      <c r="WAO5" s="5"/>
      <c r="WAP5" s="5"/>
      <c r="WAQ5" s="5"/>
      <c r="WAR5" s="5"/>
      <c r="WAS5" s="5"/>
      <c r="WAT5" s="5"/>
      <c r="WAU5" s="5"/>
      <c r="WAV5" s="5"/>
      <c r="WAW5" s="5"/>
      <c r="WAX5" s="5"/>
      <c r="WAY5" s="5"/>
      <c r="WAZ5" s="5"/>
      <c r="WBA5" s="5"/>
      <c r="WBB5" s="5"/>
      <c r="WBC5" s="5"/>
      <c r="WBD5" s="5"/>
      <c r="WBE5" s="5"/>
      <c r="WBF5" s="5"/>
      <c r="WBG5" s="5"/>
      <c r="WBH5" s="5"/>
      <c r="WBI5" s="5"/>
      <c r="WBJ5" s="5"/>
      <c r="WBK5" s="5"/>
      <c r="WBL5" s="5"/>
      <c r="WBM5" s="5"/>
      <c r="WBN5" s="5"/>
      <c r="WBO5" s="5"/>
      <c r="WBP5" s="5"/>
      <c r="WBQ5" s="5"/>
      <c r="WBR5" s="5"/>
      <c r="WBS5" s="5"/>
      <c r="WBT5" s="5"/>
      <c r="WBU5" s="5"/>
      <c r="WBV5" s="5"/>
      <c r="WBW5" s="5"/>
      <c r="WBX5" s="5"/>
      <c r="WBY5" s="5"/>
      <c r="WBZ5" s="5"/>
      <c r="WCA5" s="5"/>
      <c r="WCB5" s="5"/>
      <c r="WCC5" s="5"/>
      <c r="WCD5" s="5"/>
      <c r="WCE5" s="5"/>
      <c r="WCF5" s="5"/>
      <c r="WCG5" s="5"/>
      <c r="WCH5" s="5"/>
      <c r="WCI5" s="5"/>
      <c r="WCJ5" s="5"/>
      <c r="WCK5" s="5"/>
      <c r="WCL5" s="5"/>
      <c r="WCM5" s="5"/>
      <c r="WCN5" s="5"/>
      <c r="WCO5" s="5"/>
      <c r="WCP5" s="5"/>
      <c r="WCQ5" s="5"/>
      <c r="WCR5" s="5"/>
      <c r="WCS5" s="5"/>
      <c r="WCT5" s="5"/>
      <c r="WCU5" s="5"/>
      <c r="WCV5" s="5"/>
      <c r="WCW5" s="5"/>
      <c r="WCX5" s="5"/>
      <c r="WCY5" s="5"/>
      <c r="WCZ5" s="5"/>
      <c r="WDA5" s="5"/>
      <c r="WDB5" s="5"/>
      <c r="WDC5" s="5"/>
      <c r="WDD5" s="5"/>
      <c r="WDE5" s="5"/>
      <c r="WDF5" s="5"/>
      <c r="WDG5" s="5"/>
      <c r="WDH5" s="5"/>
      <c r="WDI5" s="5"/>
      <c r="WDJ5" s="5"/>
      <c r="WDK5" s="5"/>
      <c r="WDL5" s="5"/>
      <c r="WDM5" s="5"/>
      <c r="WDN5" s="5"/>
      <c r="WDO5" s="5"/>
      <c r="WDP5" s="5"/>
      <c r="WDQ5" s="5"/>
      <c r="WDR5" s="5"/>
      <c r="WDS5" s="5"/>
      <c r="WDT5" s="5"/>
      <c r="WDU5" s="5"/>
      <c r="WDV5" s="5"/>
      <c r="WDW5" s="5"/>
      <c r="WDX5" s="5"/>
      <c r="WDY5" s="5"/>
      <c r="WDZ5" s="5"/>
      <c r="WEA5" s="5"/>
      <c r="WEB5" s="5"/>
      <c r="WEC5" s="5"/>
      <c r="WED5" s="5"/>
      <c r="WEE5" s="5"/>
      <c r="WEF5" s="5"/>
      <c r="WEG5" s="5"/>
      <c r="WEH5" s="5"/>
      <c r="WEI5" s="5"/>
      <c r="WEJ5" s="5"/>
      <c r="WEK5" s="5"/>
      <c r="WEL5" s="5"/>
      <c r="WEM5" s="5"/>
      <c r="WEN5" s="5"/>
      <c r="WEO5" s="5"/>
      <c r="WEP5" s="5"/>
      <c r="WEQ5" s="5"/>
      <c r="WER5" s="5"/>
      <c r="WES5" s="5"/>
      <c r="WET5" s="5"/>
      <c r="WEU5" s="5"/>
      <c r="WEV5" s="5"/>
      <c r="WEW5" s="5"/>
      <c r="WEX5" s="5"/>
      <c r="WEY5" s="5"/>
      <c r="WEZ5" s="5"/>
      <c r="WFA5" s="5"/>
      <c r="WFB5" s="5"/>
      <c r="WFC5" s="5"/>
      <c r="WFD5" s="5"/>
      <c r="WFE5" s="5"/>
      <c r="WFF5" s="5"/>
      <c r="WFG5" s="5"/>
      <c r="WFH5" s="5"/>
      <c r="WFI5" s="5"/>
      <c r="WFJ5" s="5"/>
      <c r="WFK5" s="5"/>
      <c r="WFL5" s="5"/>
      <c r="WFM5" s="5"/>
      <c r="WFN5" s="5"/>
      <c r="WFO5" s="5"/>
      <c r="WFP5" s="5"/>
      <c r="WFQ5" s="5"/>
      <c r="WFR5" s="5"/>
      <c r="WFS5" s="5"/>
      <c r="WFT5" s="5"/>
      <c r="WFU5" s="5"/>
      <c r="WFV5" s="5"/>
      <c r="WFW5" s="5"/>
      <c r="WFX5" s="5"/>
      <c r="WFY5" s="5"/>
      <c r="WFZ5" s="5"/>
      <c r="WGA5" s="5"/>
      <c r="WGB5" s="5"/>
      <c r="WGC5" s="5"/>
      <c r="WGD5" s="5"/>
      <c r="WGE5" s="5"/>
      <c r="WGF5" s="5"/>
      <c r="WGG5" s="5"/>
      <c r="WGH5" s="5"/>
      <c r="WGI5" s="5"/>
      <c r="WGJ5" s="5"/>
      <c r="WGK5" s="5"/>
      <c r="WGL5" s="5"/>
      <c r="WGM5" s="5"/>
      <c r="WGN5" s="5"/>
      <c r="WGO5" s="5"/>
      <c r="WGP5" s="5"/>
      <c r="WGQ5" s="5"/>
      <c r="WGR5" s="5"/>
      <c r="WGS5" s="5"/>
      <c r="WGT5" s="5"/>
      <c r="WGU5" s="5"/>
      <c r="WGV5" s="5"/>
      <c r="WGW5" s="5"/>
      <c r="WGX5" s="5"/>
      <c r="WGY5" s="5"/>
      <c r="WGZ5" s="5"/>
      <c r="WHA5" s="5"/>
      <c r="WHB5" s="5"/>
      <c r="WHC5" s="5"/>
      <c r="WHD5" s="5"/>
      <c r="WHE5" s="5"/>
      <c r="WHF5" s="5"/>
      <c r="WHG5" s="5"/>
      <c r="WHH5" s="5"/>
      <c r="WHI5" s="5"/>
      <c r="WHJ5" s="5"/>
      <c r="WHK5" s="5"/>
      <c r="WHL5" s="5"/>
      <c r="WHM5" s="5"/>
      <c r="WHN5" s="5"/>
      <c r="WHO5" s="5"/>
      <c r="WHP5" s="5"/>
      <c r="WHQ5" s="5"/>
      <c r="WHR5" s="5"/>
      <c r="WHS5" s="5"/>
      <c r="WHT5" s="5"/>
      <c r="WHU5" s="5"/>
      <c r="WHV5" s="5"/>
      <c r="WHW5" s="5"/>
      <c r="WHX5" s="5"/>
      <c r="WHY5" s="5"/>
      <c r="WHZ5" s="5"/>
      <c r="WIA5" s="5"/>
      <c r="WIB5" s="5"/>
      <c r="WIC5" s="5"/>
      <c r="WID5" s="5"/>
      <c r="WIE5" s="5"/>
      <c r="WIF5" s="5"/>
      <c r="WIG5" s="5"/>
      <c r="WIH5" s="5"/>
      <c r="WII5" s="5"/>
      <c r="WIJ5" s="5"/>
      <c r="WIK5" s="5"/>
      <c r="WIL5" s="5"/>
      <c r="WIM5" s="5"/>
      <c r="WIN5" s="5"/>
      <c r="WIO5" s="5"/>
      <c r="WIP5" s="5"/>
      <c r="WIQ5" s="5"/>
      <c r="WIR5" s="5"/>
      <c r="WIS5" s="5"/>
      <c r="WIT5" s="5"/>
      <c r="WIU5" s="5"/>
      <c r="WIV5" s="5"/>
      <c r="WIW5" s="5"/>
      <c r="WIX5" s="5"/>
      <c r="WIY5" s="5"/>
      <c r="WIZ5" s="5"/>
      <c r="WJA5" s="5"/>
      <c r="WJB5" s="5"/>
      <c r="WJC5" s="5"/>
      <c r="WJD5" s="5"/>
      <c r="WJE5" s="5"/>
      <c r="WJF5" s="5"/>
      <c r="WJG5" s="5"/>
      <c r="WJH5" s="5"/>
      <c r="WJI5" s="5"/>
      <c r="WJJ5" s="5"/>
      <c r="WJK5" s="5"/>
      <c r="WJL5" s="5"/>
      <c r="WJM5" s="5"/>
      <c r="WJN5" s="5"/>
      <c r="WJO5" s="5"/>
      <c r="WJP5" s="5"/>
      <c r="WJQ5" s="5"/>
      <c r="WJR5" s="5"/>
      <c r="WJS5" s="5"/>
      <c r="WJT5" s="5"/>
      <c r="WJU5" s="5"/>
      <c r="WJV5" s="5"/>
      <c r="WJW5" s="5"/>
      <c r="WJX5" s="5"/>
      <c r="WJY5" s="5"/>
      <c r="WJZ5" s="5"/>
      <c r="WKA5" s="5"/>
      <c r="WKB5" s="5"/>
      <c r="WKC5" s="5"/>
      <c r="WKD5" s="5"/>
      <c r="WKE5" s="5"/>
      <c r="WKF5" s="5"/>
      <c r="WKG5" s="5"/>
      <c r="WKH5" s="5"/>
      <c r="WKI5" s="5"/>
      <c r="WKJ5" s="5"/>
      <c r="WKK5" s="5"/>
      <c r="WKL5" s="5"/>
      <c r="WKM5" s="5"/>
      <c r="WKN5" s="5"/>
      <c r="WKO5" s="5"/>
      <c r="WKP5" s="5"/>
      <c r="WKQ5" s="5"/>
      <c r="WKR5" s="5"/>
      <c r="WKS5" s="5"/>
      <c r="WKT5" s="5"/>
      <c r="WKU5" s="5"/>
      <c r="WKV5" s="5"/>
      <c r="WKW5" s="5"/>
      <c r="WKX5" s="5"/>
      <c r="WKY5" s="5"/>
      <c r="WKZ5" s="5"/>
      <c r="WLA5" s="5"/>
      <c r="WLB5" s="5"/>
      <c r="WLC5" s="5"/>
      <c r="WLD5" s="5"/>
      <c r="WLE5" s="5"/>
      <c r="WLF5" s="5"/>
      <c r="WLG5" s="5"/>
      <c r="WLH5" s="5"/>
      <c r="WLI5" s="5"/>
      <c r="WLJ5" s="5"/>
      <c r="WLK5" s="5"/>
      <c r="WLL5" s="5"/>
      <c r="WLM5" s="5"/>
      <c r="WLN5" s="5"/>
      <c r="WLO5" s="5"/>
      <c r="WLP5" s="5"/>
      <c r="WLQ5" s="5"/>
      <c r="WLR5" s="5"/>
      <c r="WLS5" s="5"/>
      <c r="WLT5" s="5"/>
      <c r="WLU5" s="5"/>
      <c r="WLV5" s="5"/>
      <c r="WLW5" s="5"/>
      <c r="WLX5" s="5"/>
      <c r="WLY5" s="5"/>
      <c r="WLZ5" s="5"/>
      <c r="WMA5" s="5"/>
      <c r="WMB5" s="5"/>
      <c r="WMC5" s="5"/>
      <c r="WMD5" s="5"/>
      <c r="WME5" s="5"/>
      <c r="WMF5" s="5"/>
      <c r="WMG5" s="5"/>
      <c r="WMH5" s="5"/>
      <c r="WMI5" s="5"/>
      <c r="WMJ5" s="5"/>
      <c r="WMK5" s="5"/>
      <c r="WML5" s="5"/>
      <c r="WMM5" s="5"/>
      <c r="WMN5" s="5"/>
      <c r="WMO5" s="5"/>
      <c r="WMP5" s="5"/>
      <c r="WMQ5" s="5"/>
      <c r="WMR5" s="5"/>
      <c r="WMS5" s="5"/>
      <c r="WMT5" s="5"/>
      <c r="WMU5" s="5"/>
      <c r="WMV5" s="5"/>
      <c r="WMW5" s="5"/>
      <c r="WMX5" s="5"/>
      <c r="WMY5" s="5"/>
      <c r="WMZ5" s="5"/>
      <c r="WNA5" s="5"/>
      <c r="WNB5" s="5"/>
      <c r="WNC5" s="5"/>
      <c r="WND5" s="5"/>
      <c r="WNE5" s="5"/>
      <c r="WNF5" s="5"/>
      <c r="WNG5" s="5"/>
      <c r="WNH5" s="5"/>
      <c r="WNI5" s="5"/>
      <c r="WNJ5" s="5"/>
      <c r="WNK5" s="5"/>
      <c r="WNL5" s="5"/>
      <c r="WNM5" s="5"/>
      <c r="WNN5" s="5"/>
      <c r="WNO5" s="5"/>
      <c r="WNP5" s="5"/>
      <c r="WNQ5" s="5"/>
      <c r="WNR5" s="5"/>
      <c r="WNS5" s="5"/>
      <c r="WNT5" s="5"/>
      <c r="WNU5" s="5"/>
      <c r="WNV5" s="5"/>
      <c r="WNW5" s="5"/>
      <c r="WNX5" s="5"/>
      <c r="WNY5" s="5"/>
      <c r="WNZ5" s="5"/>
      <c r="WOA5" s="5"/>
      <c r="WOB5" s="5"/>
      <c r="WOC5" s="5"/>
      <c r="WOD5" s="5"/>
      <c r="WOE5" s="5"/>
      <c r="WOF5" s="5"/>
      <c r="WOG5" s="5"/>
      <c r="WOH5" s="5"/>
      <c r="WOI5" s="5"/>
      <c r="WOJ5" s="5"/>
      <c r="WOK5" s="5"/>
      <c r="WOL5" s="5"/>
      <c r="WOM5" s="5"/>
      <c r="WON5" s="5"/>
      <c r="WOO5" s="5"/>
      <c r="WOP5" s="5"/>
      <c r="WOQ5" s="5"/>
      <c r="WOR5" s="5"/>
      <c r="WOS5" s="5"/>
      <c r="WOT5" s="5"/>
      <c r="WOU5" s="5"/>
      <c r="WOV5" s="5"/>
      <c r="WOW5" s="5"/>
      <c r="WOX5" s="5"/>
      <c r="WOY5" s="5"/>
      <c r="WOZ5" s="5"/>
      <c r="WPA5" s="5"/>
      <c r="WPB5" s="5"/>
      <c r="WPC5" s="5"/>
      <c r="WPD5" s="5"/>
      <c r="WPE5" s="5"/>
      <c r="WPF5" s="5"/>
      <c r="WPG5" s="5"/>
      <c r="WPH5" s="5"/>
      <c r="WPI5" s="5"/>
      <c r="WPJ5" s="5"/>
      <c r="WPK5" s="5"/>
      <c r="WPL5" s="5"/>
      <c r="WPM5" s="5"/>
      <c r="WPN5" s="5"/>
      <c r="WPO5" s="5"/>
      <c r="WPP5" s="5"/>
      <c r="WPQ5" s="5"/>
      <c r="WPR5" s="5"/>
      <c r="WPS5" s="5"/>
      <c r="WPT5" s="5"/>
      <c r="WPU5" s="5"/>
      <c r="WPV5" s="5"/>
      <c r="WPW5" s="5"/>
      <c r="WPX5" s="5"/>
      <c r="WPY5" s="5"/>
      <c r="WPZ5" s="5"/>
      <c r="WQA5" s="5"/>
      <c r="WQB5" s="5"/>
      <c r="WQC5" s="5"/>
      <c r="WQD5" s="5"/>
      <c r="WQE5" s="5"/>
      <c r="WQF5" s="5"/>
      <c r="WQG5" s="5"/>
      <c r="WQH5" s="5"/>
      <c r="WQI5" s="5"/>
      <c r="WQJ5" s="5"/>
      <c r="WQK5" s="5"/>
      <c r="WQL5" s="5"/>
      <c r="WQM5" s="5"/>
      <c r="WQN5" s="5"/>
      <c r="WQO5" s="5"/>
      <c r="WQP5" s="5"/>
      <c r="WQQ5" s="5"/>
      <c r="WQR5" s="5"/>
      <c r="WQS5" s="5"/>
      <c r="WQT5" s="5"/>
      <c r="WQU5" s="5"/>
      <c r="WQV5" s="5"/>
      <c r="WQW5" s="5"/>
      <c r="WQX5" s="5"/>
      <c r="WQY5" s="5"/>
      <c r="WQZ5" s="5"/>
      <c r="WRA5" s="5"/>
      <c r="WRB5" s="5"/>
      <c r="WRC5" s="5"/>
      <c r="WRD5" s="5"/>
      <c r="WRE5" s="5"/>
      <c r="WRF5" s="5"/>
      <c r="WRG5" s="5"/>
      <c r="WRH5" s="5"/>
      <c r="WRI5" s="5"/>
      <c r="WRJ5" s="5"/>
      <c r="WRK5" s="5"/>
      <c r="WRL5" s="5"/>
      <c r="WRM5" s="5"/>
      <c r="WRN5" s="5"/>
      <c r="WRO5" s="5"/>
      <c r="WRP5" s="5"/>
      <c r="WRQ5" s="5"/>
      <c r="WRR5" s="5"/>
      <c r="WRS5" s="5"/>
      <c r="WRT5" s="5"/>
      <c r="WRU5" s="5"/>
      <c r="WRV5" s="5"/>
      <c r="WRW5" s="5"/>
      <c r="WRX5" s="5"/>
      <c r="WRY5" s="5"/>
      <c r="WRZ5" s="5"/>
      <c r="WSA5" s="5"/>
      <c r="WSB5" s="5"/>
      <c r="WSC5" s="5"/>
      <c r="WSD5" s="5"/>
      <c r="WSE5" s="5"/>
      <c r="WSF5" s="5"/>
      <c r="WSG5" s="5"/>
      <c r="WSH5" s="5"/>
      <c r="WSI5" s="5"/>
      <c r="WSJ5" s="5"/>
      <c r="WSK5" s="5"/>
      <c r="WSL5" s="5"/>
      <c r="WSM5" s="5"/>
      <c r="WSN5" s="5"/>
      <c r="WSO5" s="5"/>
      <c r="WSP5" s="5"/>
      <c r="WSQ5" s="5"/>
      <c r="WSR5" s="5"/>
      <c r="WSS5" s="5"/>
      <c r="WST5" s="5"/>
      <c r="WSU5" s="5"/>
      <c r="WSV5" s="5"/>
      <c r="WSW5" s="5"/>
      <c r="WSX5" s="5"/>
      <c r="WSY5" s="5"/>
      <c r="WSZ5" s="5"/>
      <c r="WTA5" s="5"/>
      <c r="WTB5" s="5"/>
      <c r="WTC5" s="5"/>
      <c r="WTD5" s="5"/>
      <c r="WTE5" s="5"/>
      <c r="WTF5" s="5"/>
      <c r="WTG5" s="5"/>
      <c r="WTH5" s="5"/>
      <c r="WTI5" s="5"/>
      <c r="WTJ5" s="5"/>
      <c r="WTK5" s="5"/>
      <c r="WTL5" s="5"/>
      <c r="WTM5" s="5"/>
      <c r="WTN5" s="5"/>
      <c r="WTO5" s="5"/>
      <c r="WTP5" s="5"/>
      <c r="WTQ5" s="5"/>
      <c r="WTR5" s="5"/>
      <c r="WTS5" s="5"/>
      <c r="WTT5" s="5"/>
      <c r="WTU5" s="5"/>
      <c r="WTV5" s="5"/>
      <c r="WTW5" s="5"/>
      <c r="WTX5" s="5"/>
      <c r="WTY5" s="5"/>
      <c r="WTZ5" s="5"/>
      <c r="WUA5" s="5"/>
      <c r="WUB5" s="5"/>
      <c r="WUC5" s="5"/>
      <c r="WUD5" s="5"/>
      <c r="WUE5" s="5"/>
      <c r="WUF5" s="5"/>
      <c r="WUG5" s="5"/>
      <c r="WUH5" s="5"/>
      <c r="WUI5" s="5"/>
      <c r="WUJ5" s="5"/>
      <c r="WUK5" s="5"/>
      <c r="WUL5" s="5"/>
      <c r="WUM5" s="5"/>
      <c r="WUN5" s="5"/>
      <c r="WUO5" s="5"/>
      <c r="WUP5" s="5"/>
      <c r="WUQ5" s="5"/>
      <c r="WUR5" s="5"/>
      <c r="WUS5" s="5"/>
      <c r="WUT5" s="5"/>
      <c r="WUU5" s="5"/>
      <c r="WUV5" s="5"/>
      <c r="WUW5" s="5"/>
      <c r="WUX5" s="5"/>
      <c r="WUY5" s="5"/>
      <c r="WUZ5" s="5"/>
      <c r="WVA5" s="5"/>
      <c r="WVB5" s="5"/>
      <c r="WVC5" s="5"/>
      <c r="WVD5" s="5"/>
      <c r="WVE5" s="5"/>
      <c r="WVF5" s="5"/>
      <c r="WVG5" s="5"/>
      <c r="WVH5" s="5"/>
      <c r="WVI5" s="5"/>
      <c r="WVJ5" s="5"/>
      <c r="WVK5" s="5"/>
      <c r="WVL5" s="5"/>
      <c r="WVM5" s="5"/>
      <c r="WVN5" s="5"/>
      <c r="WVO5" s="5"/>
      <c r="WVP5" s="5"/>
      <c r="WVQ5" s="5"/>
      <c r="WVR5" s="5"/>
      <c r="WVS5" s="5"/>
      <c r="WVT5" s="5"/>
      <c r="WVU5" s="5"/>
      <c r="WVV5" s="5"/>
      <c r="WVW5" s="5"/>
      <c r="WVX5" s="5"/>
      <c r="WVY5" s="5"/>
      <c r="WVZ5" s="5"/>
      <c r="WWA5" s="5"/>
      <c r="WWB5" s="5"/>
      <c r="WWC5" s="5"/>
      <c r="WWD5" s="5"/>
      <c r="WWE5" s="5"/>
      <c r="WWF5" s="5"/>
      <c r="WWG5" s="5"/>
      <c r="WWH5" s="5"/>
      <c r="WWI5" s="5"/>
      <c r="WWJ5" s="5"/>
      <c r="WWK5" s="5"/>
      <c r="WWL5" s="5"/>
      <c r="WWM5" s="5"/>
      <c r="WWN5" s="5"/>
      <c r="WWO5" s="5"/>
      <c r="WWP5" s="5"/>
      <c r="WWQ5" s="5"/>
      <c r="WWR5" s="5"/>
      <c r="WWS5" s="5"/>
      <c r="WWT5" s="5"/>
      <c r="WWU5" s="5"/>
      <c r="WWV5" s="5"/>
      <c r="WWW5" s="5"/>
      <c r="WWX5" s="5"/>
      <c r="WWY5" s="5"/>
      <c r="WWZ5" s="5"/>
      <c r="WXA5" s="5"/>
      <c r="WXB5" s="5"/>
      <c r="WXC5" s="5"/>
      <c r="WXD5" s="5"/>
      <c r="WXE5" s="5"/>
      <c r="WXF5" s="5"/>
      <c r="WXG5" s="5"/>
      <c r="WXH5" s="5"/>
      <c r="WXI5" s="5"/>
      <c r="WXJ5" s="5"/>
      <c r="WXK5" s="5"/>
      <c r="WXL5" s="5"/>
      <c r="WXM5" s="5"/>
      <c r="WXN5" s="5"/>
      <c r="WXO5" s="5"/>
      <c r="WXP5" s="5"/>
      <c r="WXQ5" s="5"/>
      <c r="WXR5" s="5"/>
      <c r="WXS5" s="5"/>
      <c r="WXT5" s="5"/>
      <c r="WXU5" s="5"/>
      <c r="WXV5" s="5"/>
      <c r="WXW5" s="5"/>
      <c r="WXX5" s="5"/>
      <c r="WXY5" s="5"/>
      <c r="WXZ5" s="5"/>
      <c r="WYA5" s="5"/>
      <c r="WYB5" s="5"/>
      <c r="WYC5" s="5"/>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c r="XDH5" s="5"/>
      <c r="XDI5" s="5"/>
      <c r="XDJ5" s="5"/>
      <c r="XDK5" s="5"/>
      <c r="XDL5" s="5"/>
      <c r="XDM5" s="5"/>
      <c r="XDN5" s="5"/>
      <c r="XDO5" s="5"/>
      <c r="XDP5" s="5"/>
      <c r="XDQ5" s="5"/>
      <c r="XDR5" s="5"/>
      <c r="XDS5" s="5"/>
      <c r="XDT5" s="5"/>
      <c r="XDU5" s="5"/>
      <c r="XDV5" s="5"/>
      <c r="XDW5" s="5"/>
      <c r="XDX5" s="5"/>
      <c r="XDY5" s="5"/>
      <c r="XDZ5" s="5"/>
      <c r="XEA5" s="5"/>
      <c r="XEB5" s="5"/>
      <c r="XEC5" s="5"/>
      <c r="XED5" s="5"/>
      <c r="XEE5" s="5"/>
      <c r="XEF5" s="5"/>
      <c r="XEG5" s="5"/>
      <c r="XEH5" s="5"/>
      <c r="XEI5" s="5"/>
      <c r="XEJ5" s="5"/>
      <c r="XEK5" s="5"/>
      <c r="XEL5" s="5"/>
      <c r="XEM5" s="5"/>
      <c r="XEN5" s="5"/>
      <c r="XEO5" s="5"/>
      <c r="XEP5" s="5"/>
      <c r="XEQ5" s="5"/>
      <c r="XER5" s="5"/>
      <c r="XES5" s="5"/>
      <c r="XET5" s="5"/>
      <c r="XEU5" s="5"/>
      <c r="XEV5" s="5"/>
      <c r="XEW5" s="5"/>
      <c r="XEX5" s="5"/>
      <c r="XEY5" s="5"/>
    </row>
    <row r="6" s="5" customFormat="1" ht="59" customHeight="1" spans="1:13">
      <c r="A6" s="299" t="s">
        <v>3557</v>
      </c>
      <c r="B6" s="299">
        <v>3814</v>
      </c>
      <c r="C6" s="299">
        <v>3904</v>
      </c>
      <c r="D6" s="300">
        <v>3947</v>
      </c>
      <c r="E6" s="301">
        <v>3889</v>
      </c>
      <c r="F6" s="301">
        <v>3528</v>
      </c>
      <c r="G6" s="301">
        <v>3077</v>
      </c>
      <c r="H6" s="301">
        <v>2760</v>
      </c>
      <c r="I6" s="301">
        <v>2759</v>
      </c>
      <c r="J6" s="301">
        <v>2727</v>
      </c>
      <c r="K6" s="301">
        <v>2629</v>
      </c>
      <c r="L6" s="301">
        <f>K6-J6</f>
        <v>-98</v>
      </c>
      <c r="M6" s="275" t="s">
        <v>3558</v>
      </c>
    </row>
    <row r="7" s="5" customFormat="1" ht="62" customHeight="1" spans="1:13">
      <c r="A7" s="299" t="s">
        <v>3559</v>
      </c>
      <c r="B7" s="299">
        <v>8616</v>
      </c>
      <c r="C7" s="299">
        <v>8967</v>
      </c>
      <c r="D7" s="299">
        <v>8770</v>
      </c>
      <c r="E7" s="301">
        <v>8992</v>
      </c>
      <c r="F7" s="301">
        <v>9296</v>
      </c>
      <c r="G7" s="301">
        <v>9742</v>
      </c>
      <c r="H7" s="301">
        <v>10248</v>
      </c>
      <c r="I7" s="301">
        <v>10671</v>
      </c>
      <c r="J7" s="301">
        <v>10912</v>
      </c>
      <c r="K7" s="301">
        <v>11083</v>
      </c>
      <c r="L7" s="301">
        <f>K7-J7</f>
        <v>171</v>
      </c>
      <c r="M7" s="275" t="s">
        <v>3560</v>
      </c>
    </row>
    <row r="8" s="5" customFormat="1" ht="55" customHeight="1" spans="1:13">
      <c r="A8" s="299" t="s">
        <v>3561</v>
      </c>
      <c r="B8" s="299">
        <v>1328</v>
      </c>
      <c r="C8" s="299">
        <v>1434</v>
      </c>
      <c r="D8" s="300">
        <v>1584</v>
      </c>
      <c r="E8" s="301">
        <v>1768</v>
      </c>
      <c r="F8" s="301">
        <v>2263</v>
      </c>
      <c r="G8" s="301">
        <v>2816</v>
      </c>
      <c r="H8" s="301">
        <v>3429</v>
      </c>
      <c r="I8" s="301">
        <v>3774</v>
      </c>
      <c r="J8" s="301">
        <v>4001</v>
      </c>
      <c r="K8" s="301">
        <v>4158</v>
      </c>
      <c r="L8" s="301">
        <f>K8-J8</f>
        <v>157</v>
      </c>
      <c r="M8" s="275" t="s">
        <v>3562</v>
      </c>
    </row>
    <row r="9" s="5" customFormat="1" ht="45" customHeight="1" spans="1:13">
      <c r="A9" s="299" t="s">
        <v>3563</v>
      </c>
      <c r="B9" s="299">
        <v>0</v>
      </c>
      <c r="C9" s="299">
        <v>0</v>
      </c>
      <c r="D9" s="299">
        <v>0</v>
      </c>
      <c r="E9" s="301">
        <v>15</v>
      </c>
      <c r="F9" s="301">
        <v>44</v>
      </c>
      <c r="G9" s="301">
        <v>92</v>
      </c>
      <c r="H9" s="301">
        <v>144</v>
      </c>
      <c r="I9" s="301">
        <v>196</v>
      </c>
      <c r="J9" s="301">
        <v>226</v>
      </c>
      <c r="K9" s="301">
        <v>235</v>
      </c>
      <c r="L9" s="301">
        <f>K9-J9</f>
        <v>9</v>
      </c>
      <c r="M9" s="275" t="s">
        <v>3564</v>
      </c>
    </row>
    <row r="10" s="5" customFormat="1" ht="73" customHeight="1" spans="1:13">
      <c r="A10" s="299" t="s">
        <v>3565</v>
      </c>
      <c r="B10" s="299">
        <v>135</v>
      </c>
      <c r="C10" s="299">
        <v>132</v>
      </c>
      <c r="D10" s="300">
        <v>322</v>
      </c>
      <c r="E10" s="301">
        <v>400</v>
      </c>
      <c r="F10" s="301">
        <v>448</v>
      </c>
      <c r="G10" s="301">
        <v>363</v>
      </c>
      <c r="H10" s="301">
        <v>293</v>
      </c>
      <c r="I10" s="301">
        <v>235</v>
      </c>
      <c r="J10" s="301">
        <v>160</v>
      </c>
      <c r="K10" s="301">
        <v>220</v>
      </c>
      <c r="L10" s="301">
        <f>K10-J10</f>
        <v>60</v>
      </c>
      <c r="M10" s="306" t="s">
        <v>3566</v>
      </c>
    </row>
    <row r="11" customFormat="1" ht="35" customHeight="1" spans="1:16379">
      <c r="A11" s="297" t="s">
        <v>3567</v>
      </c>
      <c r="B11" s="298">
        <f t="shared" ref="B11:F11" si="1">B12</f>
        <v>27450</v>
      </c>
      <c r="C11" s="298">
        <f t="shared" si="1"/>
        <v>27284</v>
      </c>
      <c r="D11" s="298">
        <f t="shared" si="1"/>
        <v>27345</v>
      </c>
      <c r="E11" s="298">
        <f t="shared" si="1"/>
        <v>26809</v>
      </c>
      <c r="F11" s="298">
        <f t="shared" si="1"/>
        <v>25345</v>
      </c>
      <c r="G11" s="298">
        <f t="shared" ref="G11:L11" si="2">SUM(G12:G13)</f>
        <v>23518</v>
      </c>
      <c r="H11" s="298">
        <f t="shared" si="2"/>
        <v>23732</v>
      </c>
      <c r="I11" s="298">
        <f t="shared" si="2"/>
        <v>22949</v>
      </c>
      <c r="J11" s="298">
        <f t="shared" si="2"/>
        <v>22896</v>
      </c>
      <c r="K11" s="298">
        <f t="shared" si="2"/>
        <v>20722</v>
      </c>
      <c r="L11" s="298">
        <f t="shared" si="2"/>
        <v>-2174</v>
      </c>
      <c r="M11" s="307"/>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c r="SK11" s="5"/>
      <c r="SL11" s="5"/>
      <c r="SM11" s="5"/>
      <c r="SN11" s="5"/>
      <c r="SO11" s="5"/>
      <c r="SP11" s="5"/>
      <c r="SQ11" s="5"/>
      <c r="SR11" s="5"/>
      <c r="SS11" s="5"/>
      <c r="ST11" s="5"/>
      <c r="SU11" s="5"/>
      <c r="SV11" s="5"/>
      <c r="SW11" s="5"/>
      <c r="SX11" s="5"/>
      <c r="SY11" s="5"/>
      <c r="SZ11" s="5"/>
      <c r="TA11" s="5"/>
      <c r="TB11" s="5"/>
      <c r="TC11" s="5"/>
      <c r="TD11" s="5"/>
      <c r="TE11" s="5"/>
      <c r="TF11" s="5"/>
      <c r="TG11" s="5"/>
      <c r="TH11" s="5"/>
      <c r="TI11" s="5"/>
      <c r="TJ11" s="5"/>
      <c r="TK11" s="5"/>
      <c r="TL11" s="5"/>
      <c r="TM11" s="5"/>
      <c r="TN11" s="5"/>
      <c r="TO11" s="5"/>
      <c r="TP11" s="5"/>
      <c r="TQ11" s="5"/>
      <c r="TR11" s="5"/>
      <c r="TS11" s="5"/>
      <c r="TT11" s="5"/>
      <c r="TU11" s="5"/>
      <c r="TV11" s="5"/>
      <c r="TW11" s="5"/>
      <c r="TX11" s="5"/>
      <c r="TY11" s="5"/>
      <c r="TZ11" s="5"/>
      <c r="UA11" s="5"/>
      <c r="UB11" s="5"/>
      <c r="UC11" s="5"/>
      <c r="UD11" s="5"/>
      <c r="UE11" s="5"/>
      <c r="UF11" s="5"/>
      <c r="UG11" s="5"/>
      <c r="UH11" s="5"/>
      <c r="UI11" s="5"/>
      <c r="UJ11" s="5"/>
      <c r="UK11" s="5"/>
      <c r="UL11" s="5"/>
      <c r="UM11" s="5"/>
      <c r="UN11" s="5"/>
      <c r="UO11" s="5"/>
      <c r="UP11" s="5"/>
      <c r="UQ11" s="5"/>
      <c r="UR11" s="5"/>
      <c r="US11" s="5"/>
      <c r="UT11" s="5"/>
      <c r="UU11" s="5"/>
      <c r="UV11" s="5"/>
      <c r="UW11" s="5"/>
      <c r="UX11" s="5"/>
      <c r="UY11" s="5"/>
      <c r="UZ11" s="5"/>
      <c r="VA11" s="5"/>
      <c r="VB11" s="5"/>
      <c r="VC11" s="5"/>
      <c r="VD11" s="5"/>
      <c r="VE11" s="5"/>
      <c r="VF11" s="5"/>
      <c r="VG11" s="5"/>
      <c r="VH11" s="5"/>
      <c r="VI11" s="5"/>
      <c r="VJ11" s="5"/>
      <c r="VK11" s="5"/>
      <c r="VL11" s="5"/>
      <c r="VM11" s="5"/>
      <c r="VN11" s="5"/>
      <c r="VO11" s="5"/>
      <c r="VP11" s="5"/>
      <c r="VQ11" s="5"/>
      <c r="VR11" s="5"/>
      <c r="VS11" s="5"/>
      <c r="VT11" s="5"/>
      <c r="VU11" s="5"/>
      <c r="VV11" s="5"/>
      <c r="VW11" s="5"/>
      <c r="VX11" s="5"/>
      <c r="VY11" s="5"/>
      <c r="VZ11" s="5"/>
      <c r="WA11" s="5"/>
      <c r="WB11" s="5"/>
      <c r="WC11" s="5"/>
      <c r="WD11" s="5"/>
      <c r="WE11" s="5"/>
      <c r="WF11" s="5"/>
      <c r="WG11" s="5"/>
      <c r="WH11" s="5"/>
      <c r="WI11" s="5"/>
      <c r="WJ11" s="5"/>
      <c r="WK11" s="5"/>
      <c r="WL11" s="5"/>
      <c r="WM11" s="5"/>
      <c r="WN11" s="5"/>
      <c r="WO11" s="5"/>
      <c r="WP11" s="5"/>
      <c r="WQ11" s="5"/>
      <c r="WR11" s="5"/>
      <c r="WS11" s="5"/>
      <c r="WT11" s="5"/>
      <c r="WU11" s="5"/>
      <c r="WV11" s="5"/>
      <c r="WW11" s="5"/>
      <c r="WX11" s="5"/>
      <c r="WY11" s="5"/>
      <c r="WZ11" s="5"/>
      <c r="XA11" s="5"/>
      <c r="XB11" s="5"/>
      <c r="XC11" s="5"/>
      <c r="XD11" s="5"/>
      <c r="XE11" s="5"/>
      <c r="XF11" s="5"/>
      <c r="XG11" s="5"/>
      <c r="XH11" s="5"/>
      <c r="XI11" s="5"/>
      <c r="XJ11" s="5"/>
      <c r="XK11" s="5"/>
      <c r="XL11" s="5"/>
      <c r="XM11" s="5"/>
      <c r="XN11" s="5"/>
      <c r="XO11" s="5"/>
      <c r="XP11" s="5"/>
      <c r="XQ11" s="5"/>
      <c r="XR11" s="5"/>
      <c r="XS11" s="5"/>
      <c r="XT11" s="5"/>
      <c r="XU11" s="5"/>
      <c r="XV11" s="5"/>
      <c r="XW11" s="5"/>
      <c r="XX11" s="5"/>
      <c r="XY11" s="5"/>
      <c r="XZ11" s="5"/>
      <c r="YA11" s="5"/>
      <c r="YB11" s="5"/>
      <c r="YC11" s="5"/>
      <c r="YD11" s="5"/>
      <c r="YE11" s="5"/>
      <c r="YF11" s="5"/>
      <c r="YG11" s="5"/>
      <c r="YH11" s="5"/>
      <c r="YI11" s="5"/>
      <c r="YJ11" s="5"/>
      <c r="YK11" s="5"/>
      <c r="YL11" s="5"/>
      <c r="YM11" s="5"/>
      <c r="YN11" s="5"/>
      <c r="YO11" s="5"/>
      <c r="YP11" s="5"/>
      <c r="YQ11" s="5"/>
      <c r="YR11" s="5"/>
      <c r="YS11" s="5"/>
      <c r="YT11" s="5"/>
      <c r="YU11" s="5"/>
      <c r="YV11" s="5"/>
      <c r="YW11" s="5"/>
      <c r="YX11" s="5"/>
      <c r="YY11" s="5"/>
      <c r="YZ11" s="5"/>
      <c r="ZA11" s="5"/>
      <c r="ZB11" s="5"/>
      <c r="ZC11" s="5"/>
      <c r="ZD11" s="5"/>
      <c r="ZE11" s="5"/>
      <c r="ZF11" s="5"/>
      <c r="ZG11" s="5"/>
      <c r="ZH11" s="5"/>
      <c r="ZI11" s="5"/>
      <c r="ZJ11" s="5"/>
      <c r="ZK11" s="5"/>
      <c r="ZL11" s="5"/>
      <c r="ZM11" s="5"/>
      <c r="ZN11" s="5"/>
      <c r="ZO11" s="5"/>
      <c r="ZP11" s="5"/>
      <c r="ZQ11" s="5"/>
      <c r="ZR11" s="5"/>
      <c r="ZS11" s="5"/>
      <c r="ZT11" s="5"/>
      <c r="ZU11" s="5"/>
      <c r="ZV11" s="5"/>
      <c r="ZW11" s="5"/>
      <c r="ZX11" s="5"/>
      <c r="ZY11" s="5"/>
      <c r="ZZ11" s="5"/>
      <c r="AAA11" s="5"/>
      <c r="AAB11" s="5"/>
      <c r="AAC11" s="5"/>
      <c r="AAD11" s="5"/>
      <c r="AAE11" s="5"/>
      <c r="AAF11" s="5"/>
      <c r="AAG11" s="5"/>
      <c r="AAH11" s="5"/>
      <c r="AAI11" s="5"/>
      <c r="AAJ11" s="5"/>
      <c r="AAK11" s="5"/>
      <c r="AAL11" s="5"/>
      <c r="AAM11" s="5"/>
      <c r="AAN11" s="5"/>
      <c r="AAO11" s="5"/>
      <c r="AAP11" s="5"/>
      <c r="AAQ11" s="5"/>
      <c r="AAR11" s="5"/>
      <c r="AAS11" s="5"/>
      <c r="AAT11" s="5"/>
      <c r="AAU11" s="5"/>
      <c r="AAV11" s="5"/>
      <c r="AAW11" s="5"/>
      <c r="AAX11" s="5"/>
      <c r="AAY11" s="5"/>
      <c r="AAZ11" s="5"/>
      <c r="ABA11" s="5"/>
      <c r="ABB11" s="5"/>
      <c r="ABC11" s="5"/>
      <c r="ABD11" s="5"/>
      <c r="ABE11" s="5"/>
      <c r="ABF11" s="5"/>
      <c r="ABG11" s="5"/>
      <c r="ABH11" s="5"/>
      <c r="ABI11" s="5"/>
      <c r="ABJ11" s="5"/>
      <c r="ABK11" s="5"/>
      <c r="ABL11" s="5"/>
      <c r="ABM11" s="5"/>
      <c r="ABN11" s="5"/>
      <c r="ABO11" s="5"/>
      <c r="ABP11" s="5"/>
      <c r="ABQ11" s="5"/>
      <c r="ABR11" s="5"/>
      <c r="ABS11" s="5"/>
      <c r="ABT11" s="5"/>
      <c r="ABU11" s="5"/>
      <c r="ABV11" s="5"/>
      <c r="ABW11" s="5"/>
      <c r="ABX11" s="5"/>
      <c r="ABY11" s="5"/>
      <c r="ABZ11" s="5"/>
      <c r="ACA11" s="5"/>
      <c r="ACB11" s="5"/>
      <c r="ACC11" s="5"/>
      <c r="ACD11" s="5"/>
      <c r="ACE11" s="5"/>
      <c r="ACF11" s="5"/>
      <c r="ACG11" s="5"/>
      <c r="ACH11" s="5"/>
      <c r="ACI11" s="5"/>
      <c r="ACJ11" s="5"/>
      <c r="ACK11" s="5"/>
      <c r="ACL11" s="5"/>
      <c r="ACM11" s="5"/>
      <c r="ACN11" s="5"/>
      <c r="ACO11" s="5"/>
      <c r="ACP11" s="5"/>
      <c r="ACQ11" s="5"/>
      <c r="ACR11" s="5"/>
      <c r="ACS11" s="5"/>
      <c r="ACT11" s="5"/>
      <c r="ACU11" s="5"/>
      <c r="ACV11" s="5"/>
      <c r="ACW11" s="5"/>
      <c r="ACX11" s="5"/>
      <c r="ACY11" s="5"/>
      <c r="ACZ11" s="5"/>
      <c r="ADA11" s="5"/>
      <c r="ADB11" s="5"/>
      <c r="ADC11" s="5"/>
      <c r="ADD11" s="5"/>
      <c r="ADE11" s="5"/>
      <c r="ADF11" s="5"/>
      <c r="ADG11" s="5"/>
      <c r="ADH11" s="5"/>
      <c r="ADI11" s="5"/>
      <c r="ADJ11" s="5"/>
      <c r="ADK11" s="5"/>
      <c r="ADL11" s="5"/>
      <c r="ADM11" s="5"/>
      <c r="ADN11" s="5"/>
      <c r="ADO11" s="5"/>
      <c r="ADP11" s="5"/>
      <c r="ADQ11" s="5"/>
      <c r="ADR11" s="5"/>
      <c r="ADS11" s="5"/>
      <c r="ADT11" s="5"/>
      <c r="ADU11" s="5"/>
      <c r="ADV11" s="5"/>
      <c r="ADW11" s="5"/>
      <c r="ADX11" s="5"/>
      <c r="ADY11" s="5"/>
      <c r="ADZ11" s="5"/>
      <c r="AEA11" s="5"/>
      <c r="AEB11" s="5"/>
      <c r="AEC11" s="5"/>
      <c r="AED11" s="5"/>
      <c r="AEE11" s="5"/>
      <c r="AEF11" s="5"/>
      <c r="AEG11" s="5"/>
      <c r="AEH11" s="5"/>
      <c r="AEI11" s="5"/>
      <c r="AEJ11" s="5"/>
      <c r="AEK11" s="5"/>
      <c r="AEL11" s="5"/>
      <c r="AEM11" s="5"/>
      <c r="AEN11" s="5"/>
      <c r="AEO11" s="5"/>
      <c r="AEP11" s="5"/>
      <c r="AEQ11" s="5"/>
      <c r="AER11" s="5"/>
      <c r="AES11" s="5"/>
      <c r="AET11" s="5"/>
      <c r="AEU11" s="5"/>
      <c r="AEV11" s="5"/>
      <c r="AEW11" s="5"/>
      <c r="AEX11" s="5"/>
      <c r="AEY11" s="5"/>
      <c r="AEZ11" s="5"/>
      <c r="AFA11" s="5"/>
      <c r="AFB11" s="5"/>
      <c r="AFC11" s="5"/>
      <c r="AFD11" s="5"/>
      <c r="AFE11" s="5"/>
      <c r="AFF11" s="5"/>
      <c r="AFG11" s="5"/>
      <c r="AFH11" s="5"/>
      <c r="AFI11" s="5"/>
      <c r="AFJ11" s="5"/>
      <c r="AFK11" s="5"/>
      <c r="AFL11" s="5"/>
      <c r="AFM11" s="5"/>
      <c r="AFN11" s="5"/>
      <c r="AFO11" s="5"/>
      <c r="AFP11" s="5"/>
      <c r="AFQ11" s="5"/>
      <c r="AFR11" s="5"/>
      <c r="AFS11" s="5"/>
      <c r="AFT11" s="5"/>
      <c r="AFU11" s="5"/>
      <c r="AFV11" s="5"/>
      <c r="AFW11" s="5"/>
      <c r="AFX11" s="5"/>
      <c r="AFY11" s="5"/>
      <c r="AFZ11" s="5"/>
      <c r="AGA11" s="5"/>
      <c r="AGB11" s="5"/>
      <c r="AGC11" s="5"/>
      <c r="AGD11" s="5"/>
      <c r="AGE11" s="5"/>
      <c r="AGF11" s="5"/>
      <c r="AGG11" s="5"/>
      <c r="AGH11" s="5"/>
      <c r="AGI11" s="5"/>
      <c r="AGJ11" s="5"/>
      <c r="AGK11" s="5"/>
      <c r="AGL11" s="5"/>
      <c r="AGM11" s="5"/>
      <c r="AGN11" s="5"/>
      <c r="AGO11" s="5"/>
      <c r="AGP11" s="5"/>
      <c r="AGQ11" s="5"/>
      <c r="AGR11" s="5"/>
      <c r="AGS11" s="5"/>
      <c r="AGT11" s="5"/>
      <c r="AGU11" s="5"/>
      <c r="AGV11" s="5"/>
      <c r="AGW11" s="5"/>
      <c r="AGX11" s="5"/>
      <c r="AGY11" s="5"/>
      <c r="AGZ11" s="5"/>
      <c r="AHA11" s="5"/>
      <c r="AHB11" s="5"/>
      <c r="AHC11" s="5"/>
      <c r="AHD11" s="5"/>
      <c r="AHE11" s="5"/>
      <c r="AHF11" s="5"/>
      <c r="AHG11" s="5"/>
      <c r="AHH11" s="5"/>
      <c r="AHI11" s="5"/>
      <c r="AHJ11" s="5"/>
      <c r="AHK11" s="5"/>
      <c r="AHL11" s="5"/>
      <c r="AHM11" s="5"/>
      <c r="AHN11" s="5"/>
      <c r="AHO11" s="5"/>
      <c r="AHP11" s="5"/>
      <c r="AHQ11" s="5"/>
      <c r="AHR11" s="5"/>
      <c r="AHS11" s="5"/>
      <c r="AHT11" s="5"/>
      <c r="AHU11" s="5"/>
      <c r="AHV11" s="5"/>
      <c r="AHW11" s="5"/>
      <c r="AHX11" s="5"/>
      <c r="AHY11" s="5"/>
      <c r="AHZ11" s="5"/>
      <c r="AIA11" s="5"/>
      <c r="AIB11" s="5"/>
      <c r="AIC11" s="5"/>
      <c r="AID11" s="5"/>
      <c r="AIE11" s="5"/>
      <c r="AIF11" s="5"/>
      <c r="AIG11" s="5"/>
      <c r="AIH11" s="5"/>
      <c r="AII11" s="5"/>
      <c r="AIJ11" s="5"/>
      <c r="AIK11" s="5"/>
      <c r="AIL11" s="5"/>
      <c r="AIM11" s="5"/>
      <c r="AIN11" s="5"/>
      <c r="AIO11" s="5"/>
      <c r="AIP11" s="5"/>
      <c r="AIQ11" s="5"/>
      <c r="AIR11" s="5"/>
      <c r="AIS11" s="5"/>
      <c r="AIT11" s="5"/>
      <c r="AIU11" s="5"/>
      <c r="AIV11" s="5"/>
      <c r="AIW11" s="5"/>
      <c r="AIX11" s="5"/>
      <c r="AIY11" s="5"/>
      <c r="AIZ11" s="5"/>
      <c r="AJA11" s="5"/>
      <c r="AJB11" s="5"/>
      <c r="AJC11" s="5"/>
      <c r="AJD11" s="5"/>
      <c r="AJE11" s="5"/>
      <c r="AJF11" s="5"/>
      <c r="AJG11" s="5"/>
      <c r="AJH11" s="5"/>
      <c r="AJI11" s="5"/>
      <c r="AJJ11" s="5"/>
      <c r="AJK11" s="5"/>
      <c r="AJL11" s="5"/>
      <c r="AJM11" s="5"/>
      <c r="AJN11" s="5"/>
      <c r="AJO11" s="5"/>
      <c r="AJP11" s="5"/>
      <c r="AJQ11" s="5"/>
      <c r="AJR11" s="5"/>
      <c r="AJS11" s="5"/>
      <c r="AJT11" s="5"/>
      <c r="AJU11" s="5"/>
      <c r="AJV11" s="5"/>
      <c r="AJW11" s="5"/>
      <c r="AJX11" s="5"/>
      <c r="AJY11" s="5"/>
      <c r="AJZ11" s="5"/>
      <c r="AKA11" s="5"/>
      <c r="AKB11" s="5"/>
      <c r="AKC11" s="5"/>
      <c r="AKD11" s="5"/>
      <c r="AKE11" s="5"/>
      <c r="AKF11" s="5"/>
      <c r="AKG11" s="5"/>
      <c r="AKH11" s="5"/>
      <c r="AKI11" s="5"/>
      <c r="AKJ11" s="5"/>
      <c r="AKK11" s="5"/>
      <c r="AKL11" s="5"/>
      <c r="AKM11" s="5"/>
      <c r="AKN11" s="5"/>
      <c r="AKO11" s="5"/>
      <c r="AKP11" s="5"/>
      <c r="AKQ11" s="5"/>
      <c r="AKR11" s="5"/>
      <c r="AKS11" s="5"/>
      <c r="AKT11" s="5"/>
      <c r="AKU11" s="5"/>
      <c r="AKV11" s="5"/>
      <c r="AKW11" s="5"/>
      <c r="AKX11" s="5"/>
      <c r="AKY11" s="5"/>
      <c r="AKZ11" s="5"/>
      <c r="ALA11" s="5"/>
      <c r="ALB11" s="5"/>
      <c r="ALC11" s="5"/>
      <c r="ALD11" s="5"/>
      <c r="ALE11" s="5"/>
      <c r="ALF11" s="5"/>
      <c r="ALG11" s="5"/>
      <c r="ALH11" s="5"/>
      <c r="ALI11" s="5"/>
      <c r="ALJ11" s="5"/>
      <c r="ALK11" s="5"/>
      <c r="ALL11" s="5"/>
      <c r="ALM11" s="5"/>
      <c r="ALN11" s="5"/>
      <c r="ALO11" s="5"/>
      <c r="ALP11" s="5"/>
      <c r="ALQ11" s="5"/>
      <c r="ALR11" s="5"/>
      <c r="ALS11" s="5"/>
      <c r="ALT11" s="5"/>
      <c r="ALU11" s="5"/>
      <c r="ALV11" s="5"/>
      <c r="ALW11" s="5"/>
      <c r="ALX11" s="5"/>
      <c r="ALY11" s="5"/>
      <c r="ALZ11" s="5"/>
      <c r="AMA11" s="5"/>
      <c r="AMB11" s="5"/>
      <c r="AMC11" s="5"/>
      <c r="AMD11" s="5"/>
      <c r="AME11" s="5"/>
      <c r="AMF11" s="5"/>
      <c r="AMG11" s="5"/>
      <c r="AMH11" s="5"/>
      <c r="AMI11" s="5"/>
      <c r="AMJ11" s="5"/>
      <c r="AMK11" s="5"/>
      <c r="AML11" s="5"/>
      <c r="AMM11" s="5"/>
      <c r="AMN11" s="5"/>
      <c r="AMO11" s="5"/>
      <c r="AMP11" s="5"/>
      <c r="AMQ11" s="5"/>
      <c r="AMR11" s="5"/>
      <c r="AMS11" s="5"/>
      <c r="AMT11" s="5"/>
      <c r="AMU11" s="5"/>
      <c r="AMV11" s="5"/>
      <c r="AMW11" s="5"/>
      <c r="AMX11" s="5"/>
      <c r="AMY11" s="5"/>
      <c r="AMZ11" s="5"/>
      <c r="ANA11" s="5"/>
      <c r="ANB11" s="5"/>
      <c r="ANC11" s="5"/>
      <c r="AND11" s="5"/>
      <c r="ANE11" s="5"/>
      <c r="ANF11" s="5"/>
      <c r="ANG11" s="5"/>
      <c r="ANH11" s="5"/>
      <c r="ANI11" s="5"/>
      <c r="ANJ11" s="5"/>
      <c r="ANK11" s="5"/>
      <c r="ANL11" s="5"/>
      <c r="ANM11" s="5"/>
      <c r="ANN11" s="5"/>
      <c r="ANO11" s="5"/>
      <c r="ANP11" s="5"/>
      <c r="ANQ11" s="5"/>
      <c r="ANR11" s="5"/>
      <c r="ANS11" s="5"/>
      <c r="ANT11" s="5"/>
      <c r="ANU11" s="5"/>
      <c r="ANV11" s="5"/>
      <c r="ANW11" s="5"/>
      <c r="ANX11" s="5"/>
      <c r="ANY11" s="5"/>
      <c r="ANZ11" s="5"/>
      <c r="AOA11" s="5"/>
      <c r="AOB11" s="5"/>
      <c r="AOC11" s="5"/>
      <c r="AOD11" s="5"/>
      <c r="AOE11" s="5"/>
      <c r="AOF11" s="5"/>
      <c r="AOG11" s="5"/>
      <c r="AOH11" s="5"/>
      <c r="AOI11" s="5"/>
      <c r="AOJ11" s="5"/>
      <c r="AOK11" s="5"/>
      <c r="AOL11" s="5"/>
      <c r="AOM11" s="5"/>
      <c r="AON11" s="5"/>
      <c r="AOO11" s="5"/>
      <c r="AOP11" s="5"/>
      <c r="AOQ11" s="5"/>
      <c r="AOR11" s="5"/>
      <c r="AOS11" s="5"/>
      <c r="AOT11" s="5"/>
      <c r="AOU11" s="5"/>
      <c r="AOV11" s="5"/>
      <c r="AOW11" s="5"/>
      <c r="AOX11" s="5"/>
      <c r="AOY11" s="5"/>
      <c r="AOZ11" s="5"/>
      <c r="APA11" s="5"/>
      <c r="APB11" s="5"/>
      <c r="APC11" s="5"/>
      <c r="APD11" s="5"/>
      <c r="APE11" s="5"/>
      <c r="APF11" s="5"/>
      <c r="APG11" s="5"/>
      <c r="APH11" s="5"/>
      <c r="API11" s="5"/>
      <c r="APJ11" s="5"/>
      <c r="APK11" s="5"/>
      <c r="APL11" s="5"/>
      <c r="APM11" s="5"/>
      <c r="APN11" s="5"/>
      <c r="APO11" s="5"/>
      <c r="APP11" s="5"/>
      <c r="APQ11" s="5"/>
      <c r="APR11" s="5"/>
      <c r="APS11" s="5"/>
      <c r="APT11" s="5"/>
      <c r="APU11" s="5"/>
      <c r="APV11" s="5"/>
      <c r="APW11" s="5"/>
      <c r="APX11" s="5"/>
      <c r="APY11" s="5"/>
      <c r="APZ11" s="5"/>
      <c r="AQA11" s="5"/>
      <c r="AQB11" s="5"/>
      <c r="AQC11" s="5"/>
      <c r="AQD11" s="5"/>
      <c r="AQE11" s="5"/>
      <c r="AQF11" s="5"/>
      <c r="AQG11" s="5"/>
      <c r="AQH11" s="5"/>
      <c r="AQI11" s="5"/>
      <c r="AQJ11" s="5"/>
      <c r="AQK11" s="5"/>
      <c r="AQL11" s="5"/>
      <c r="AQM11" s="5"/>
      <c r="AQN11" s="5"/>
      <c r="AQO11" s="5"/>
      <c r="AQP11" s="5"/>
      <c r="AQQ11" s="5"/>
      <c r="AQR11" s="5"/>
      <c r="AQS11" s="5"/>
      <c r="AQT11" s="5"/>
      <c r="AQU11" s="5"/>
      <c r="AQV11" s="5"/>
      <c r="AQW11" s="5"/>
      <c r="AQX11" s="5"/>
      <c r="AQY11" s="5"/>
      <c r="AQZ11" s="5"/>
      <c r="ARA11" s="5"/>
      <c r="ARB11" s="5"/>
      <c r="ARC11" s="5"/>
      <c r="ARD11" s="5"/>
      <c r="ARE11" s="5"/>
      <c r="ARF11" s="5"/>
      <c r="ARG11" s="5"/>
      <c r="ARH11" s="5"/>
      <c r="ARI11" s="5"/>
      <c r="ARJ11" s="5"/>
      <c r="ARK11" s="5"/>
      <c r="ARL11" s="5"/>
      <c r="ARM11" s="5"/>
      <c r="ARN11" s="5"/>
      <c r="ARO11" s="5"/>
      <c r="ARP11" s="5"/>
      <c r="ARQ11" s="5"/>
      <c r="ARR11" s="5"/>
      <c r="ARS11" s="5"/>
      <c r="ART11" s="5"/>
      <c r="ARU11" s="5"/>
      <c r="ARV11" s="5"/>
      <c r="ARW11" s="5"/>
      <c r="ARX11" s="5"/>
      <c r="ARY11" s="5"/>
      <c r="ARZ11" s="5"/>
      <c r="ASA11" s="5"/>
      <c r="ASB11" s="5"/>
      <c r="ASC11" s="5"/>
      <c r="ASD11" s="5"/>
      <c r="ASE11" s="5"/>
      <c r="ASF11" s="5"/>
      <c r="ASG11" s="5"/>
      <c r="ASH11" s="5"/>
      <c r="ASI11" s="5"/>
      <c r="ASJ11" s="5"/>
      <c r="ASK11" s="5"/>
      <c r="ASL11" s="5"/>
      <c r="ASM11" s="5"/>
      <c r="ASN11" s="5"/>
      <c r="ASO11" s="5"/>
      <c r="ASP11" s="5"/>
      <c r="ASQ11" s="5"/>
      <c r="ASR11" s="5"/>
      <c r="ASS11" s="5"/>
      <c r="AST11" s="5"/>
      <c r="ASU11" s="5"/>
      <c r="ASV11" s="5"/>
      <c r="ASW11" s="5"/>
      <c r="ASX11" s="5"/>
      <c r="ASY11" s="5"/>
      <c r="ASZ11" s="5"/>
      <c r="ATA11" s="5"/>
      <c r="ATB11" s="5"/>
      <c r="ATC11" s="5"/>
      <c r="ATD11" s="5"/>
      <c r="ATE11" s="5"/>
      <c r="ATF11" s="5"/>
      <c r="ATG11" s="5"/>
      <c r="ATH11" s="5"/>
      <c r="ATI11" s="5"/>
      <c r="ATJ11" s="5"/>
      <c r="ATK11" s="5"/>
      <c r="ATL11" s="5"/>
      <c r="ATM11" s="5"/>
      <c r="ATN11" s="5"/>
      <c r="ATO11" s="5"/>
      <c r="ATP11" s="5"/>
      <c r="ATQ11" s="5"/>
      <c r="ATR11" s="5"/>
      <c r="ATS11" s="5"/>
      <c r="ATT11" s="5"/>
      <c r="ATU11" s="5"/>
      <c r="ATV11" s="5"/>
      <c r="ATW11" s="5"/>
      <c r="ATX11" s="5"/>
      <c r="ATY11" s="5"/>
      <c r="ATZ11" s="5"/>
      <c r="AUA11" s="5"/>
      <c r="AUB11" s="5"/>
      <c r="AUC11" s="5"/>
      <c r="AUD11" s="5"/>
      <c r="AUE11" s="5"/>
      <c r="AUF11" s="5"/>
      <c r="AUG11" s="5"/>
      <c r="AUH11" s="5"/>
      <c r="AUI11" s="5"/>
      <c r="AUJ11" s="5"/>
      <c r="AUK11" s="5"/>
      <c r="AUL11" s="5"/>
      <c r="AUM11" s="5"/>
      <c r="AUN11" s="5"/>
      <c r="AUO11" s="5"/>
      <c r="AUP11" s="5"/>
      <c r="AUQ11" s="5"/>
      <c r="AUR11" s="5"/>
      <c r="AUS11" s="5"/>
      <c r="AUT11" s="5"/>
      <c r="AUU11" s="5"/>
      <c r="AUV11" s="5"/>
      <c r="AUW11" s="5"/>
      <c r="AUX11" s="5"/>
      <c r="AUY11" s="5"/>
      <c r="AUZ11" s="5"/>
      <c r="AVA11" s="5"/>
      <c r="AVB11" s="5"/>
      <c r="AVC11" s="5"/>
      <c r="AVD11" s="5"/>
      <c r="AVE11" s="5"/>
      <c r="AVF11" s="5"/>
      <c r="AVG11" s="5"/>
      <c r="AVH11" s="5"/>
      <c r="AVI11" s="5"/>
      <c r="AVJ11" s="5"/>
      <c r="AVK11" s="5"/>
      <c r="AVL11" s="5"/>
      <c r="AVM11" s="5"/>
      <c r="AVN11" s="5"/>
      <c r="AVO11" s="5"/>
      <c r="AVP11" s="5"/>
      <c r="AVQ11" s="5"/>
      <c r="AVR11" s="5"/>
      <c r="AVS11" s="5"/>
      <c r="AVT11" s="5"/>
      <c r="AVU11" s="5"/>
      <c r="AVV11" s="5"/>
      <c r="AVW11" s="5"/>
      <c r="AVX11" s="5"/>
      <c r="AVY11" s="5"/>
      <c r="AVZ11" s="5"/>
      <c r="AWA11" s="5"/>
      <c r="AWB11" s="5"/>
      <c r="AWC11" s="5"/>
      <c r="AWD11" s="5"/>
      <c r="AWE11" s="5"/>
      <c r="AWF11" s="5"/>
      <c r="AWG11" s="5"/>
      <c r="AWH11" s="5"/>
      <c r="AWI11" s="5"/>
      <c r="AWJ11" s="5"/>
      <c r="AWK11" s="5"/>
      <c r="AWL11" s="5"/>
      <c r="AWM11" s="5"/>
      <c r="AWN11" s="5"/>
      <c r="AWO11" s="5"/>
      <c r="AWP11" s="5"/>
      <c r="AWQ11" s="5"/>
      <c r="AWR11" s="5"/>
      <c r="AWS11" s="5"/>
      <c r="AWT11" s="5"/>
      <c r="AWU11" s="5"/>
      <c r="AWV11" s="5"/>
      <c r="AWW11" s="5"/>
      <c r="AWX11" s="5"/>
      <c r="AWY11" s="5"/>
      <c r="AWZ11" s="5"/>
      <c r="AXA11" s="5"/>
      <c r="AXB11" s="5"/>
      <c r="AXC11" s="5"/>
      <c r="AXD11" s="5"/>
      <c r="AXE11" s="5"/>
      <c r="AXF11" s="5"/>
      <c r="AXG11" s="5"/>
      <c r="AXH11" s="5"/>
      <c r="AXI11" s="5"/>
      <c r="AXJ11" s="5"/>
      <c r="AXK11" s="5"/>
      <c r="AXL11" s="5"/>
      <c r="AXM11" s="5"/>
      <c r="AXN11" s="5"/>
      <c r="AXO11" s="5"/>
      <c r="AXP11" s="5"/>
      <c r="AXQ11" s="5"/>
      <c r="AXR11" s="5"/>
      <c r="AXS11" s="5"/>
      <c r="AXT11" s="5"/>
      <c r="AXU11" s="5"/>
      <c r="AXV11" s="5"/>
      <c r="AXW11" s="5"/>
      <c r="AXX11" s="5"/>
      <c r="AXY11" s="5"/>
      <c r="AXZ11" s="5"/>
      <c r="AYA11" s="5"/>
      <c r="AYB11" s="5"/>
      <c r="AYC11" s="5"/>
      <c r="AYD11" s="5"/>
      <c r="AYE11" s="5"/>
      <c r="AYF11" s="5"/>
      <c r="AYG11" s="5"/>
      <c r="AYH11" s="5"/>
      <c r="AYI11" s="5"/>
      <c r="AYJ11" s="5"/>
      <c r="AYK11" s="5"/>
      <c r="AYL11" s="5"/>
      <c r="AYM11" s="5"/>
      <c r="AYN11" s="5"/>
      <c r="AYO11" s="5"/>
      <c r="AYP11" s="5"/>
      <c r="AYQ11" s="5"/>
      <c r="AYR11" s="5"/>
      <c r="AYS11" s="5"/>
      <c r="AYT11" s="5"/>
      <c r="AYU11" s="5"/>
      <c r="AYV11" s="5"/>
      <c r="AYW11" s="5"/>
      <c r="AYX11" s="5"/>
      <c r="AYY11" s="5"/>
      <c r="AYZ11" s="5"/>
      <c r="AZA11" s="5"/>
      <c r="AZB11" s="5"/>
      <c r="AZC11" s="5"/>
      <c r="AZD11" s="5"/>
      <c r="AZE11" s="5"/>
      <c r="AZF11" s="5"/>
      <c r="AZG11" s="5"/>
      <c r="AZH11" s="5"/>
      <c r="AZI11" s="5"/>
      <c r="AZJ11" s="5"/>
      <c r="AZK11" s="5"/>
      <c r="AZL11" s="5"/>
      <c r="AZM11" s="5"/>
      <c r="AZN11" s="5"/>
      <c r="AZO11" s="5"/>
      <c r="AZP11" s="5"/>
      <c r="AZQ11" s="5"/>
      <c r="AZR11" s="5"/>
      <c r="AZS11" s="5"/>
      <c r="AZT11" s="5"/>
      <c r="AZU11" s="5"/>
      <c r="AZV11" s="5"/>
      <c r="AZW11" s="5"/>
      <c r="AZX11" s="5"/>
      <c r="AZY11" s="5"/>
      <c r="AZZ11" s="5"/>
      <c r="BAA11" s="5"/>
      <c r="BAB11" s="5"/>
      <c r="BAC11" s="5"/>
      <c r="BAD11" s="5"/>
      <c r="BAE11" s="5"/>
      <c r="BAF11" s="5"/>
      <c r="BAG11" s="5"/>
      <c r="BAH11" s="5"/>
      <c r="BAI11" s="5"/>
      <c r="BAJ11" s="5"/>
      <c r="BAK11" s="5"/>
      <c r="BAL11" s="5"/>
      <c r="BAM11" s="5"/>
      <c r="BAN11" s="5"/>
      <c r="BAO11" s="5"/>
      <c r="BAP11" s="5"/>
      <c r="BAQ11" s="5"/>
      <c r="BAR11" s="5"/>
      <c r="BAS11" s="5"/>
      <c r="BAT11" s="5"/>
      <c r="BAU11" s="5"/>
      <c r="BAV11" s="5"/>
      <c r="BAW11" s="5"/>
      <c r="BAX11" s="5"/>
      <c r="BAY11" s="5"/>
      <c r="BAZ11" s="5"/>
      <c r="BBA11" s="5"/>
      <c r="BBB11" s="5"/>
      <c r="BBC11" s="5"/>
      <c r="BBD11" s="5"/>
      <c r="BBE11" s="5"/>
      <c r="BBF11" s="5"/>
      <c r="BBG11" s="5"/>
      <c r="BBH11" s="5"/>
      <c r="BBI11" s="5"/>
      <c r="BBJ11" s="5"/>
      <c r="BBK11" s="5"/>
      <c r="BBL11" s="5"/>
      <c r="BBM11" s="5"/>
      <c r="BBN11" s="5"/>
      <c r="BBO11" s="5"/>
      <c r="BBP11" s="5"/>
      <c r="BBQ11" s="5"/>
      <c r="BBR11" s="5"/>
      <c r="BBS11" s="5"/>
      <c r="BBT11" s="5"/>
      <c r="BBU11" s="5"/>
      <c r="BBV11" s="5"/>
      <c r="BBW11" s="5"/>
      <c r="BBX11" s="5"/>
      <c r="BBY11" s="5"/>
      <c r="BBZ11" s="5"/>
      <c r="BCA11" s="5"/>
      <c r="BCB11" s="5"/>
      <c r="BCC11" s="5"/>
      <c r="BCD11" s="5"/>
      <c r="BCE11" s="5"/>
      <c r="BCF11" s="5"/>
      <c r="BCG11" s="5"/>
      <c r="BCH11" s="5"/>
      <c r="BCI11" s="5"/>
      <c r="BCJ11" s="5"/>
      <c r="BCK11" s="5"/>
      <c r="BCL11" s="5"/>
      <c r="BCM11" s="5"/>
      <c r="BCN11" s="5"/>
      <c r="BCO11" s="5"/>
      <c r="BCP11" s="5"/>
      <c r="BCQ11" s="5"/>
      <c r="BCR11" s="5"/>
      <c r="BCS11" s="5"/>
      <c r="BCT11" s="5"/>
      <c r="BCU11" s="5"/>
      <c r="BCV11" s="5"/>
      <c r="BCW11" s="5"/>
      <c r="BCX11" s="5"/>
      <c r="BCY11" s="5"/>
      <c r="BCZ11" s="5"/>
      <c r="BDA11" s="5"/>
      <c r="BDB11" s="5"/>
      <c r="BDC11" s="5"/>
      <c r="BDD11" s="5"/>
      <c r="BDE11" s="5"/>
      <c r="BDF11" s="5"/>
      <c r="BDG11" s="5"/>
      <c r="BDH11" s="5"/>
      <c r="BDI11" s="5"/>
      <c r="BDJ11" s="5"/>
      <c r="BDK11" s="5"/>
      <c r="BDL11" s="5"/>
      <c r="BDM11" s="5"/>
      <c r="BDN11" s="5"/>
      <c r="BDO11" s="5"/>
      <c r="BDP11" s="5"/>
      <c r="BDQ11" s="5"/>
      <c r="BDR11" s="5"/>
      <c r="BDS11" s="5"/>
      <c r="BDT11" s="5"/>
      <c r="BDU11" s="5"/>
      <c r="BDV11" s="5"/>
      <c r="BDW11" s="5"/>
      <c r="BDX11" s="5"/>
      <c r="BDY11" s="5"/>
      <c r="BDZ11" s="5"/>
      <c r="BEA11" s="5"/>
      <c r="BEB11" s="5"/>
      <c r="BEC11" s="5"/>
      <c r="BED11" s="5"/>
      <c r="BEE11" s="5"/>
      <c r="BEF11" s="5"/>
      <c r="BEG11" s="5"/>
      <c r="BEH11" s="5"/>
      <c r="BEI11" s="5"/>
      <c r="BEJ11" s="5"/>
      <c r="BEK11" s="5"/>
      <c r="BEL11" s="5"/>
      <c r="BEM11" s="5"/>
      <c r="BEN11" s="5"/>
      <c r="BEO11" s="5"/>
      <c r="BEP11" s="5"/>
      <c r="BEQ11" s="5"/>
      <c r="BER11" s="5"/>
      <c r="BES11" s="5"/>
      <c r="BET11" s="5"/>
      <c r="BEU11" s="5"/>
      <c r="BEV11" s="5"/>
      <c r="BEW11" s="5"/>
      <c r="BEX11" s="5"/>
      <c r="BEY11" s="5"/>
      <c r="BEZ11" s="5"/>
      <c r="BFA11" s="5"/>
      <c r="BFB11" s="5"/>
      <c r="BFC11" s="5"/>
      <c r="BFD11" s="5"/>
      <c r="BFE11" s="5"/>
      <c r="BFF11" s="5"/>
      <c r="BFG11" s="5"/>
      <c r="BFH11" s="5"/>
      <c r="BFI11" s="5"/>
      <c r="BFJ11" s="5"/>
      <c r="BFK11" s="5"/>
      <c r="BFL11" s="5"/>
      <c r="BFM11" s="5"/>
      <c r="BFN11" s="5"/>
      <c r="BFO11" s="5"/>
      <c r="BFP11" s="5"/>
      <c r="BFQ11" s="5"/>
      <c r="BFR11" s="5"/>
      <c r="BFS11" s="5"/>
      <c r="BFT11" s="5"/>
      <c r="BFU11" s="5"/>
      <c r="BFV11" s="5"/>
      <c r="BFW11" s="5"/>
      <c r="BFX11" s="5"/>
      <c r="BFY11" s="5"/>
      <c r="BFZ11" s="5"/>
      <c r="BGA11" s="5"/>
      <c r="BGB11" s="5"/>
      <c r="BGC11" s="5"/>
      <c r="BGD11" s="5"/>
      <c r="BGE11" s="5"/>
      <c r="BGF11" s="5"/>
      <c r="BGG11" s="5"/>
      <c r="BGH11" s="5"/>
      <c r="BGI11" s="5"/>
      <c r="BGJ11" s="5"/>
      <c r="BGK11" s="5"/>
      <c r="BGL11" s="5"/>
      <c r="BGM11" s="5"/>
      <c r="BGN11" s="5"/>
      <c r="BGO11" s="5"/>
      <c r="BGP11" s="5"/>
      <c r="BGQ11" s="5"/>
      <c r="BGR11" s="5"/>
      <c r="BGS11" s="5"/>
      <c r="BGT11" s="5"/>
      <c r="BGU11" s="5"/>
      <c r="BGV11" s="5"/>
      <c r="BGW11" s="5"/>
      <c r="BGX11" s="5"/>
      <c r="BGY11" s="5"/>
      <c r="BGZ11" s="5"/>
      <c r="BHA11" s="5"/>
      <c r="BHB11" s="5"/>
      <c r="BHC11" s="5"/>
      <c r="BHD11" s="5"/>
      <c r="BHE11" s="5"/>
      <c r="BHF11" s="5"/>
      <c r="BHG11" s="5"/>
      <c r="BHH11" s="5"/>
      <c r="BHI11" s="5"/>
      <c r="BHJ11" s="5"/>
      <c r="BHK11" s="5"/>
      <c r="BHL11" s="5"/>
      <c r="BHM11" s="5"/>
      <c r="BHN11" s="5"/>
      <c r="BHO11" s="5"/>
      <c r="BHP11" s="5"/>
      <c r="BHQ11" s="5"/>
      <c r="BHR11" s="5"/>
      <c r="BHS11" s="5"/>
      <c r="BHT11" s="5"/>
      <c r="BHU11" s="5"/>
      <c r="BHV11" s="5"/>
      <c r="BHW11" s="5"/>
      <c r="BHX11" s="5"/>
      <c r="BHY11" s="5"/>
      <c r="BHZ11" s="5"/>
      <c r="BIA11" s="5"/>
      <c r="BIB11" s="5"/>
      <c r="BIC11" s="5"/>
      <c r="BID11" s="5"/>
      <c r="BIE11" s="5"/>
      <c r="BIF11" s="5"/>
      <c r="BIG11" s="5"/>
      <c r="BIH11" s="5"/>
      <c r="BII11" s="5"/>
      <c r="BIJ11" s="5"/>
      <c r="BIK11" s="5"/>
      <c r="BIL11" s="5"/>
      <c r="BIM11" s="5"/>
      <c r="BIN11" s="5"/>
      <c r="BIO11" s="5"/>
      <c r="BIP11" s="5"/>
      <c r="BIQ11" s="5"/>
      <c r="BIR11" s="5"/>
      <c r="BIS11" s="5"/>
      <c r="BIT11" s="5"/>
      <c r="BIU11" s="5"/>
      <c r="BIV11" s="5"/>
      <c r="BIW11" s="5"/>
      <c r="BIX11" s="5"/>
      <c r="BIY11" s="5"/>
      <c r="BIZ11" s="5"/>
      <c r="BJA11" s="5"/>
      <c r="BJB11" s="5"/>
      <c r="BJC11" s="5"/>
      <c r="BJD11" s="5"/>
      <c r="BJE11" s="5"/>
      <c r="BJF11" s="5"/>
      <c r="BJG11" s="5"/>
      <c r="BJH11" s="5"/>
      <c r="BJI11" s="5"/>
      <c r="BJJ11" s="5"/>
      <c r="BJK11" s="5"/>
      <c r="BJL11" s="5"/>
      <c r="BJM11" s="5"/>
      <c r="BJN11" s="5"/>
      <c r="BJO11" s="5"/>
      <c r="BJP11" s="5"/>
      <c r="BJQ11" s="5"/>
      <c r="BJR11" s="5"/>
      <c r="BJS11" s="5"/>
      <c r="BJT11" s="5"/>
      <c r="BJU11" s="5"/>
      <c r="BJV11" s="5"/>
      <c r="BJW11" s="5"/>
      <c r="BJX11" s="5"/>
      <c r="BJY11" s="5"/>
      <c r="BJZ11" s="5"/>
      <c r="BKA11" s="5"/>
      <c r="BKB11" s="5"/>
      <c r="BKC11" s="5"/>
      <c r="BKD11" s="5"/>
      <c r="BKE11" s="5"/>
      <c r="BKF11" s="5"/>
      <c r="BKG11" s="5"/>
      <c r="BKH11" s="5"/>
      <c r="BKI11" s="5"/>
      <c r="BKJ11" s="5"/>
      <c r="BKK11" s="5"/>
      <c r="BKL11" s="5"/>
      <c r="BKM11" s="5"/>
      <c r="BKN11" s="5"/>
      <c r="BKO11" s="5"/>
      <c r="BKP11" s="5"/>
      <c r="BKQ11" s="5"/>
      <c r="BKR11" s="5"/>
      <c r="BKS11" s="5"/>
      <c r="BKT11" s="5"/>
      <c r="BKU11" s="5"/>
      <c r="BKV11" s="5"/>
      <c r="BKW11" s="5"/>
      <c r="BKX11" s="5"/>
      <c r="BKY11" s="5"/>
      <c r="BKZ11" s="5"/>
      <c r="BLA11" s="5"/>
      <c r="BLB11" s="5"/>
      <c r="BLC11" s="5"/>
      <c r="BLD11" s="5"/>
      <c r="BLE11" s="5"/>
      <c r="BLF11" s="5"/>
      <c r="BLG11" s="5"/>
      <c r="BLH11" s="5"/>
      <c r="BLI11" s="5"/>
      <c r="BLJ11" s="5"/>
      <c r="BLK11" s="5"/>
      <c r="BLL11" s="5"/>
      <c r="BLM11" s="5"/>
      <c r="BLN11" s="5"/>
      <c r="BLO11" s="5"/>
      <c r="BLP11" s="5"/>
      <c r="BLQ11" s="5"/>
      <c r="BLR11" s="5"/>
      <c r="BLS11" s="5"/>
      <c r="BLT11" s="5"/>
      <c r="BLU11" s="5"/>
      <c r="BLV11" s="5"/>
      <c r="BLW11" s="5"/>
      <c r="BLX11" s="5"/>
      <c r="BLY11" s="5"/>
      <c r="BLZ11" s="5"/>
      <c r="BMA11" s="5"/>
      <c r="BMB11" s="5"/>
      <c r="BMC11" s="5"/>
      <c r="BMD11" s="5"/>
      <c r="BME11" s="5"/>
      <c r="BMF11" s="5"/>
      <c r="BMG11" s="5"/>
      <c r="BMH11" s="5"/>
      <c r="BMI11" s="5"/>
      <c r="BMJ11" s="5"/>
      <c r="BMK11" s="5"/>
      <c r="BML11" s="5"/>
      <c r="BMM11" s="5"/>
      <c r="BMN11" s="5"/>
      <c r="BMO11" s="5"/>
      <c r="BMP11" s="5"/>
      <c r="BMQ11" s="5"/>
      <c r="BMR11" s="5"/>
      <c r="BMS11" s="5"/>
      <c r="BMT11" s="5"/>
      <c r="BMU11" s="5"/>
      <c r="BMV11" s="5"/>
      <c r="BMW11" s="5"/>
      <c r="BMX11" s="5"/>
      <c r="BMY11" s="5"/>
      <c r="BMZ11" s="5"/>
      <c r="BNA11" s="5"/>
      <c r="BNB11" s="5"/>
      <c r="BNC11" s="5"/>
      <c r="BND11" s="5"/>
      <c r="BNE11" s="5"/>
      <c r="BNF11" s="5"/>
      <c r="BNG11" s="5"/>
      <c r="BNH11" s="5"/>
      <c r="BNI11" s="5"/>
      <c r="BNJ11" s="5"/>
      <c r="BNK11" s="5"/>
      <c r="BNL11" s="5"/>
      <c r="BNM11" s="5"/>
      <c r="BNN11" s="5"/>
      <c r="BNO11" s="5"/>
      <c r="BNP11" s="5"/>
      <c r="BNQ11" s="5"/>
      <c r="BNR11" s="5"/>
      <c r="BNS11" s="5"/>
      <c r="BNT11" s="5"/>
      <c r="BNU11" s="5"/>
      <c r="BNV11" s="5"/>
      <c r="BNW11" s="5"/>
      <c r="BNX11" s="5"/>
      <c r="BNY11" s="5"/>
      <c r="BNZ11" s="5"/>
      <c r="BOA11" s="5"/>
      <c r="BOB11" s="5"/>
      <c r="BOC11" s="5"/>
      <c r="BOD11" s="5"/>
      <c r="BOE11" s="5"/>
      <c r="BOF11" s="5"/>
      <c r="BOG11" s="5"/>
      <c r="BOH11" s="5"/>
      <c r="BOI11" s="5"/>
      <c r="BOJ11" s="5"/>
      <c r="BOK11" s="5"/>
      <c r="BOL11" s="5"/>
      <c r="BOM11" s="5"/>
      <c r="BON11" s="5"/>
      <c r="BOO11" s="5"/>
      <c r="BOP11" s="5"/>
      <c r="BOQ11" s="5"/>
      <c r="BOR11" s="5"/>
      <c r="BOS11" s="5"/>
      <c r="BOT11" s="5"/>
      <c r="BOU11" s="5"/>
      <c r="BOV11" s="5"/>
      <c r="BOW11" s="5"/>
      <c r="BOX11" s="5"/>
      <c r="BOY11" s="5"/>
      <c r="BOZ11" s="5"/>
      <c r="BPA11" s="5"/>
      <c r="BPB11" s="5"/>
      <c r="BPC11" s="5"/>
      <c r="BPD11" s="5"/>
      <c r="BPE11" s="5"/>
      <c r="BPF11" s="5"/>
      <c r="BPG11" s="5"/>
      <c r="BPH11" s="5"/>
      <c r="BPI11" s="5"/>
      <c r="BPJ11" s="5"/>
      <c r="BPK11" s="5"/>
      <c r="BPL11" s="5"/>
      <c r="BPM11" s="5"/>
      <c r="BPN11" s="5"/>
      <c r="BPO11" s="5"/>
      <c r="BPP11" s="5"/>
      <c r="BPQ11" s="5"/>
      <c r="BPR11" s="5"/>
      <c r="BPS11" s="5"/>
      <c r="BPT11" s="5"/>
      <c r="BPU11" s="5"/>
      <c r="BPV11" s="5"/>
      <c r="BPW11" s="5"/>
      <c r="BPX11" s="5"/>
      <c r="BPY11" s="5"/>
      <c r="BPZ11" s="5"/>
      <c r="BQA11" s="5"/>
      <c r="BQB11" s="5"/>
      <c r="BQC11" s="5"/>
      <c r="BQD11" s="5"/>
      <c r="BQE11" s="5"/>
      <c r="BQF11" s="5"/>
      <c r="BQG11" s="5"/>
      <c r="BQH11" s="5"/>
      <c r="BQI11" s="5"/>
      <c r="BQJ11" s="5"/>
      <c r="BQK11" s="5"/>
      <c r="BQL11" s="5"/>
      <c r="BQM11" s="5"/>
      <c r="BQN11" s="5"/>
      <c r="BQO11" s="5"/>
      <c r="BQP11" s="5"/>
      <c r="BQQ11" s="5"/>
      <c r="BQR11" s="5"/>
      <c r="BQS11" s="5"/>
      <c r="BQT11" s="5"/>
      <c r="BQU11" s="5"/>
      <c r="BQV11" s="5"/>
      <c r="BQW11" s="5"/>
      <c r="BQX11" s="5"/>
      <c r="BQY11" s="5"/>
      <c r="BQZ11" s="5"/>
      <c r="BRA11" s="5"/>
      <c r="BRB11" s="5"/>
      <c r="BRC11" s="5"/>
      <c r="BRD11" s="5"/>
      <c r="BRE11" s="5"/>
      <c r="BRF11" s="5"/>
      <c r="BRG11" s="5"/>
      <c r="BRH11" s="5"/>
      <c r="BRI11" s="5"/>
      <c r="BRJ11" s="5"/>
      <c r="BRK11" s="5"/>
      <c r="BRL11" s="5"/>
      <c r="BRM11" s="5"/>
      <c r="BRN11" s="5"/>
      <c r="BRO11" s="5"/>
      <c r="BRP11" s="5"/>
      <c r="BRQ11" s="5"/>
      <c r="BRR11" s="5"/>
      <c r="BRS11" s="5"/>
      <c r="BRT11" s="5"/>
      <c r="BRU11" s="5"/>
      <c r="BRV11" s="5"/>
      <c r="BRW11" s="5"/>
      <c r="BRX11" s="5"/>
      <c r="BRY11" s="5"/>
      <c r="BRZ11" s="5"/>
      <c r="BSA11" s="5"/>
      <c r="BSB11" s="5"/>
      <c r="BSC11" s="5"/>
      <c r="BSD11" s="5"/>
      <c r="BSE11" s="5"/>
      <c r="BSF11" s="5"/>
      <c r="BSG11" s="5"/>
      <c r="BSH11" s="5"/>
      <c r="BSI11" s="5"/>
      <c r="BSJ11" s="5"/>
      <c r="BSK11" s="5"/>
      <c r="BSL11" s="5"/>
      <c r="BSM11" s="5"/>
      <c r="BSN11" s="5"/>
      <c r="BSO11" s="5"/>
      <c r="BSP11" s="5"/>
      <c r="BSQ11" s="5"/>
      <c r="BSR11" s="5"/>
      <c r="BSS11" s="5"/>
      <c r="BST11" s="5"/>
      <c r="BSU11" s="5"/>
      <c r="BSV11" s="5"/>
      <c r="BSW11" s="5"/>
      <c r="BSX11" s="5"/>
      <c r="BSY11" s="5"/>
      <c r="BSZ11" s="5"/>
      <c r="BTA11" s="5"/>
      <c r="BTB11" s="5"/>
      <c r="BTC11" s="5"/>
      <c r="BTD11" s="5"/>
      <c r="BTE11" s="5"/>
      <c r="BTF11" s="5"/>
      <c r="BTG11" s="5"/>
      <c r="BTH11" s="5"/>
      <c r="BTI11" s="5"/>
      <c r="BTJ11" s="5"/>
      <c r="BTK11" s="5"/>
      <c r="BTL11" s="5"/>
      <c r="BTM11" s="5"/>
      <c r="BTN11" s="5"/>
      <c r="BTO11" s="5"/>
      <c r="BTP11" s="5"/>
      <c r="BTQ11" s="5"/>
      <c r="BTR11" s="5"/>
      <c r="BTS11" s="5"/>
      <c r="BTT11" s="5"/>
      <c r="BTU11" s="5"/>
      <c r="BTV11" s="5"/>
      <c r="BTW11" s="5"/>
      <c r="BTX11" s="5"/>
      <c r="BTY11" s="5"/>
      <c r="BTZ11" s="5"/>
      <c r="BUA11" s="5"/>
      <c r="BUB11" s="5"/>
      <c r="BUC11" s="5"/>
      <c r="BUD11" s="5"/>
      <c r="BUE11" s="5"/>
      <c r="BUF11" s="5"/>
      <c r="BUG11" s="5"/>
      <c r="BUH11" s="5"/>
      <c r="BUI11" s="5"/>
      <c r="BUJ11" s="5"/>
      <c r="BUK11" s="5"/>
      <c r="BUL11" s="5"/>
      <c r="BUM11" s="5"/>
      <c r="BUN11" s="5"/>
      <c r="BUO11" s="5"/>
      <c r="BUP11" s="5"/>
      <c r="BUQ11" s="5"/>
      <c r="BUR11" s="5"/>
      <c r="BUS11" s="5"/>
      <c r="BUT11" s="5"/>
      <c r="BUU11" s="5"/>
      <c r="BUV11" s="5"/>
      <c r="BUW11" s="5"/>
      <c r="BUX11" s="5"/>
      <c r="BUY11" s="5"/>
      <c r="BUZ11" s="5"/>
      <c r="BVA11" s="5"/>
      <c r="BVB11" s="5"/>
      <c r="BVC11" s="5"/>
      <c r="BVD11" s="5"/>
      <c r="BVE11" s="5"/>
      <c r="BVF11" s="5"/>
      <c r="BVG11" s="5"/>
      <c r="BVH11" s="5"/>
      <c r="BVI11" s="5"/>
      <c r="BVJ11" s="5"/>
      <c r="BVK11" s="5"/>
      <c r="BVL11" s="5"/>
      <c r="BVM11" s="5"/>
      <c r="BVN11" s="5"/>
      <c r="BVO11" s="5"/>
      <c r="BVP11" s="5"/>
      <c r="BVQ11" s="5"/>
      <c r="BVR11" s="5"/>
      <c r="BVS11" s="5"/>
      <c r="BVT11" s="5"/>
      <c r="BVU11" s="5"/>
      <c r="BVV11" s="5"/>
      <c r="BVW11" s="5"/>
      <c r="BVX11" s="5"/>
      <c r="BVY11" s="5"/>
      <c r="BVZ11" s="5"/>
      <c r="BWA11" s="5"/>
      <c r="BWB11" s="5"/>
      <c r="BWC11" s="5"/>
      <c r="BWD11" s="5"/>
      <c r="BWE11" s="5"/>
      <c r="BWF11" s="5"/>
      <c r="BWG11" s="5"/>
      <c r="BWH11" s="5"/>
      <c r="BWI11" s="5"/>
      <c r="BWJ11" s="5"/>
      <c r="BWK11" s="5"/>
      <c r="BWL11" s="5"/>
      <c r="BWM11" s="5"/>
      <c r="BWN11" s="5"/>
      <c r="BWO11" s="5"/>
      <c r="BWP11" s="5"/>
      <c r="BWQ11" s="5"/>
      <c r="BWR11" s="5"/>
      <c r="BWS11" s="5"/>
      <c r="BWT11" s="5"/>
      <c r="BWU11" s="5"/>
      <c r="BWV11" s="5"/>
      <c r="BWW11" s="5"/>
      <c r="BWX11" s="5"/>
      <c r="BWY11" s="5"/>
      <c r="BWZ11" s="5"/>
      <c r="BXA11" s="5"/>
      <c r="BXB11" s="5"/>
      <c r="BXC11" s="5"/>
      <c r="BXD11" s="5"/>
      <c r="BXE11" s="5"/>
      <c r="BXF11" s="5"/>
      <c r="BXG11" s="5"/>
      <c r="BXH11" s="5"/>
      <c r="BXI11" s="5"/>
      <c r="BXJ11" s="5"/>
      <c r="BXK11" s="5"/>
      <c r="BXL11" s="5"/>
      <c r="BXM11" s="5"/>
      <c r="BXN11" s="5"/>
      <c r="BXO11" s="5"/>
      <c r="BXP11" s="5"/>
      <c r="BXQ11" s="5"/>
      <c r="BXR11" s="5"/>
      <c r="BXS11" s="5"/>
      <c r="BXT11" s="5"/>
      <c r="BXU11" s="5"/>
      <c r="BXV11" s="5"/>
      <c r="BXW11" s="5"/>
      <c r="BXX11" s="5"/>
      <c r="BXY11" s="5"/>
      <c r="BXZ11" s="5"/>
      <c r="BYA11" s="5"/>
      <c r="BYB11" s="5"/>
      <c r="BYC11" s="5"/>
      <c r="BYD11" s="5"/>
      <c r="BYE11" s="5"/>
      <c r="BYF11" s="5"/>
      <c r="BYG11" s="5"/>
      <c r="BYH11" s="5"/>
      <c r="BYI11" s="5"/>
      <c r="BYJ11" s="5"/>
      <c r="BYK11" s="5"/>
      <c r="BYL11" s="5"/>
      <c r="BYM11" s="5"/>
      <c r="BYN11" s="5"/>
      <c r="BYO11" s="5"/>
      <c r="BYP11" s="5"/>
      <c r="BYQ11" s="5"/>
      <c r="BYR11" s="5"/>
      <c r="BYS11" s="5"/>
      <c r="BYT11" s="5"/>
      <c r="BYU11" s="5"/>
      <c r="BYV11" s="5"/>
      <c r="BYW11" s="5"/>
      <c r="BYX11" s="5"/>
      <c r="BYY11" s="5"/>
      <c r="BYZ11" s="5"/>
      <c r="BZA11" s="5"/>
      <c r="BZB11" s="5"/>
      <c r="BZC11" s="5"/>
      <c r="BZD11" s="5"/>
      <c r="BZE11" s="5"/>
      <c r="BZF11" s="5"/>
      <c r="BZG11" s="5"/>
      <c r="BZH11" s="5"/>
      <c r="BZI11" s="5"/>
      <c r="BZJ11" s="5"/>
      <c r="BZK11" s="5"/>
      <c r="BZL11" s="5"/>
      <c r="BZM11" s="5"/>
      <c r="BZN11" s="5"/>
      <c r="BZO11" s="5"/>
      <c r="BZP11" s="5"/>
      <c r="BZQ11" s="5"/>
      <c r="BZR11" s="5"/>
      <c r="BZS11" s="5"/>
      <c r="BZT11" s="5"/>
      <c r="BZU11" s="5"/>
      <c r="BZV11" s="5"/>
      <c r="BZW11" s="5"/>
      <c r="BZX11" s="5"/>
      <c r="BZY11" s="5"/>
      <c r="BZZ11" s="5"/>
      <c r="CAA11" s="5"/>
      <c r="CAB11" s="5"/>
      <c r="CAC11" s="5"/>
      <c r="CAD11" s="5"/>
      <c r="CAE11" s="5"/>
      <c r="CAF11" s="5"/>
      <c r="CAG11" s="5"/>
      <c r="CAH11" s="5"/>
      <c r="CAI11" s="5"/>
      <c r="CAJ11" s="5"/>
      <c r="CAK11" s="5"/>
      <c r="CAL11" s="5"/>
      <c r="CAM11" s="5"/>
      <c r="CAN11" s="5"/>
      <c r="CAO11" s="5"/>
      <c r="CAP11" s="5"/>
      <c r="CAQ11" s="5"/>
      <c r="CAR11" s="5"/>
      <c r="CAS11" s="5"/>
      <c r="CAT11" s="5"/>
      <c r="CAU11" s="5"/>
      <c r="CAV11" s="5"/>
      <c r="CAW11" s="5"/>
      <c r="CAX11" s="5"/>
      <c r="CAY11" s="5"/>
      <c r="CAZ11" s="5"/>
      <c r="CBA11" s="5"/>
      <c r="CBB11" s="5"/>
      <c r="CBC11" s="5"/>
      <c r="CBD11" s="5"/>
      <c r="CBE11" s="5"/>
      <c r="CBF11" s="5"/>
      <c r="CBG11" s="5"/>
      <c r="CBH11" s="5"/>
      <c r="CBI11" s="5"/>
      <c r="CBJ11" s="5"/>
      <c r="CBK11" s="5"/>
      <c r="CBL11" s="5"/>
      <c r="CBM11" s="5"/>
      <c r="CBN11" s="5"/>
      <c r="CBO11" s="5"/>
      <c r="CBP11" s="5"/>
      <c r="CBQ11" s="5"/>
      <c r="CBR11" s="5"/>
      <c r="CBS11" s="5"/>
      <c r="CBT11" s="5"/>
      <c r="CBU11" s="5"/>
      <c r="CBV11" s="5"/>
      <c r="CBW11" s="5"/>
      <c r="CBX11" s="5"/>
      <c r="CBY11" s="5"/>
      <c r="CBZ11" s="5"/>
      <c r="CCA11" s="5"/>
      <c r="CCB11" s="5"/>
      <c r="CCC11" s="5"/>
      <c r="CCD11" s="5"/>
      <c r="CCE11" s="5"/>
      <c r="CCF11" s="5"/>
      <c r="CCG11" s="5"/>
      <c r="CCH11" s="5"/>
      <c r="CCI11" s="5"/>
      <c r="CCJ11" s="5"/>
      <c r="CCK11" s="5"/>
      <c r="CCL11" s="5"/>
      <c r="CCM11" s="5"/>
      <c r="CCN11" s="5"/>
      <c r="CCO11" s="5"/>
      <c r="CCP11" s="5"/>
      <c r="CCQ11" s="5"/>
      <c r="CCR11" s="5"/>
      <c r="CCS11" s="5"/>
      <c r="CCT11" s="5"/>
      <c r="CCU11" s="5"/>
      <c r="CCV11" s="5"/>
      <c r="CCW11" s="5"/>
      <c r="CCX11" s="5"/>
      <c r="CCY11" s="5"/>
      <c r="CCZ11" s="5"/>
      <c r="CDA11" s="5"/>
      <c r="CDB11" s="5"/>
      <c r="CDC11" s="5"/>
      <c r="CDD11" s="5"/>
      <c r="CDE11" s="5"/>
      <c r="CDF11" s="5"/>
      <c r="CDG11" s="5"/>
      <c r="CDH11" s="5"/>
      <c r="CDI11" s="5"/>
      <c r="CDJ11" s="5"/>
      <c r="CDK11" s="5"/>
      <c r="CDL11" s="5"/>
      <c r="CDM11" s="5"/>
      <c r="CDN11" s="5"/>
      <c r="CDO11" s="5"/>
      <c r="CDP11" s="5"/>
      <c r="CDQ11" s="5"/>
      <c r="CDR11" s="5"/>
      <c r="CDS11" s="5"/>
      <c r="CDT11" s="5"/>
      <c r="CDU11" s="5"/>
      <c r="CDV11" s="5"/>
      <c r="CDW11" s="5"/>
      <c r="CDX11" s="5"/>
      <c r="CDY11" s="5"/>
      <c r="CDZ11" s="5"/>
      <c r="CEA11" s="5"/>
      <c r="CEB11" s="5"/>
      <c r="CEC11" s="5"/>
      <c r="CED11" s="5"/>
      <c r="CEE11" s="5"/>
      <c r="CEF11" s="5"/>
      <c r="CEG11" s="5"/>
      <c r="CEH11" s="5"/>
      <c r="CEI11" s="5"/>
      <c r="CEJ11" s="5"/>
      <c r="CEK11" s="5"/>
      <c r="CEL11" s="5"/>
      <c r="CEM11" s="5"/>
      <c r="CEN11" s="5"/>
      <c r="CEO11" s="5"/>
      <c r="CEP11" s="5"/>
      <c r="CEQ11" s="5"/>
      <c r="CER11" s="5"/>
      <c r="CES11" s="5"/>
      <c r="CET11" s="5"/>
      <c r="CEU11" s="5"/>
      <c r="CEV11" s="5"/>
      <c r="CEW11" s="5"/>
      <c r="CEX11" s="5"/>
      <c r="CEY11" s="5"/>
      <c r="CEZ11" s="5"/>
      <c r="CFA11" s="5"/>
      <c r="CFB11" s="5"/>
      <c r="CFC11" s="5"/>
      <c r="CFD11" s="5"/>
      <c r="CFE11" s="5"/>
      <c r="CFF11" s="5"/>
      <c r="CFG11" s="5"/>
      <c r="CFH11" s="5"/>
      <c r="CFI11" s="5"/>
      <c r="CFJ11" s="5"/>
      <c r="CFK11" s="5"/>
      <c r="CFL11" s="5"/>
      <c r="CFM11" s="5"/>
      <c r="CFN11" s="5"/>
      <c r="CFO11" s="5"/>
      <c r="CFP11" s="5"/>
      <c r="CFQ11" s="5"/>
      <c r="CFR11" s="5"/>
      <c r="CFS11" s="5"/>
      <c r="CFT11" s="5"/>
      <c r="CFU11" s="5"/>
      <c r="CFV11" s="5"/>
      <c r="CFW11" s="5"/>
      <c r="CFX11" s="5"/>
      <c r="CFY11" s="5"/>
      <c r="CFZ11" s="5"/>
      <c r="CGA11" s="5"/>
      <c r="CGB11" s="5"/>
      <c r="CGC11" s="5"/>
      <c r="CGD11" s="5"/>
      <c r="CGE11" s="5"/>
      <c r="CGF11" s="5"/>
      <c r="CGG11" s="5"/>
      <c r="CGH11" s="5"/>
      <c r="CGI11" s="5"/>
      <c r="CGJ11" s="5"/>
      <c r="CGK11" s="5"/>
      <c r="CGL11" s="5"/>
      <c r="CGM11" s="5"/>
      <c r="CGN11" s="5"/>
      <c r="CGO11" s="5"/>
      <c r="CGP11" s="5"/>
      <c r="CGQ11" s="5"/>
      <c r="CGR11" s="5"/>
      <c r="CGS11" s="5"/>
      <c r="CGT11" s="5"/>
      <c r="CGU11" s="5"/>
      <c r="CGV11" s="5"/>
      <c r="CGW11" s="5"/>
      <c r="CGX11" s="5"/>
      <c r="CGY11" s="5"/>
      <c r="CGZ11" s="5"/>
      <c r="CHA11" s="5"/>
      <c r="CHB11" s="5"/>
      <c r="CHC11" s="5"/>
      <c r="CHD11" s="5"/>
      <c r="CHE11" s="5"/>
      <c r="CHF11" s="5"/>
      <c r="CHG11" s="5"/>
      <c r="CHH11" s="5"/>
      <c r="CHI11" s="5"/>
      <c r="CHJ11" s="5"/>
      <c r="CHK11" s="5"/>
      <c r="CHL11" s="5"/>
      <c r="CHM11" s="5"/>
      <c r="CHN11" s="5"/>
      <c r="CHO11" s="5"/>
      <c r="CHP11" s="5"/>
      <c r="CHQ11" s="5"/>
      <c r="CHR11" s="5"/>
      <c r="CHS11" s="5"/>
      <c r="CHT11" s="5"/>
      <c r="CHU11" s="5"/>
      <c r="CHV11" s="5"/>
      <c r="CHW11" s="5"/>
      <c r="CHX11" s="5"/>
      <c r="CHY11" s="5"/>
      <c r="CHZ11" s="5"/>
      <c r="CIA11" s="5"/>
      <c r="CIB11" s="5"/>
      <c r="CIC11" s="5"/>
      <c r="CID11" s="5"/>
      <c r="CIE11" s="5"/>
      <c r="CIF11" s="5"/>
      <c r="CIG11" s="5"/>
      <c r="CIH11" s="5"/>
      <c r="CII11" s="5"/>
      <c r="CIJ11" s="5"/>
      <c r="CIK11" s="5"/>
      <c r="CIL11" s="5"/>
      <c r="CIM11" s="5"/>
      <c r="CIN11" s="5"/>
      <c r="CIO11" s="5"/>
      <c r="CIP11" s="5"/>
      <c r="CIQ11" s="5"/>
      <c r="CIR11" s="5"/>
      <c r="CIS11" s="5"/>
      <c r="CIT11" s="5"/>
      <c r="CIU11" s="5"/>
      <c r="CIV11" s="5"/>
      <c r="CIW11" s="5"/>
      <c r="CIX11" s="5"/>
      <c r="CIY11" s="5"/>
      <c r="CIZ11" s="5"/>
      <c r="CJA11" s="5"/>
      <c r="CJB11" s="5"/>
      <c r="CJC11" s="5"/>
      <c r="CJD11" s="5"/>
      <c r="CJE11" s="5"/>
      <c r="CJF11" s="5"/>
      <c r="CJG11" s="5"/>
      <c r="CJH11" s="5"/>
      <c r="CJI11" s="5"/>
      <c r="CJJ11" s="5"/>
      <c r="CJK11" s="5"/>
      <c r="CJL11" s="5"/>
      <c r="CJM11" s="5"/>
      <c r="CJN11" s="5"/>
      <c r="CJO11" s="5"/>
      <c r="CJP11" s="5"/>
      <c r="CJQ11" s="5"/>
      <c r="CJR11" s="5"/>
      <c r="CJS11" s="5"/>
      <c r="CJT11" s="5"/>
      <c r="CJU11" s="5"/>
      <c r="CJV11" s="5"/>
      <c r="CJW11" s="5"/>
      <c r="CJX11" s="5"/>
      <c r="CJY11" s="5"/>
      <c r="CJZ11" s="5"/>
      <c r="CKA11" s="5"/>
      <c r="CKB11" s="5"/>
      <c r="CKC11" s="5"/>
      <c r="CKD11" s="5"/>
      <c r="CKE11" s="5"/>
      <c r="CKF11" s="5"/>
      <c r="CKG11" s="5"/>
      <c r="CKH11" s="5"/>
      <c r="CKI11" s="5"/>
      <c r="CKJ11" s="5"/>
      <c r="CKK11" s="5"/>
      <c r="CKL11" s="5"/>
      <c r="CKM11" s="5"/>
      <c r="CKN11" s="5"/>
      <c r="CKO11" s="5"/>
      <c r="CKP11" s="5"/>
      <c r="CKQ11" s="5"/>
      <c r="CKR11" s="5"/>
      <c r="CKS11" s="5"/>
      <c r="CKT11" s="5"/>
      <c r="CKU11" s="5"/>
      <c r="CKV11" s="5"/>
      <c r="CKW11" s="5"/>
      <c r="CKX11" s="5"/>
      <c r="CKY11" s="5"/>
      <c r="CKZ11" s="5"/>
      <c r="CLA11" s="5"/>
      <c r="CLB11" s="5"/>
      <c r="CLC11" s="5"/>
      <c r="CLD11" s="5"/>
      <c r="CLE11" s="5"/>
      <c r="CLF11" s="5"/>
      <c r="CLG11" s="5"/>
      <c r="CLH11" s="5"/>
      <c r="CLI11" s="5"/>
      <c r="CLJ11" s="5"/>
      <c r="CLK11" s="5"/>
      <c r="CLL11" s="5"/>
      <c r="CLM11" s="5"/>
      <c r="CLN11" s="5"/>
      <c r="CLO11" s="5"/>
      <c r="CLP11" s="5"/>
      <c r="CLQ11" s="5"/>
      <c r="CLR11" s="5"/>
      <c r="CLS11" s="5"/>
      <c r="CLT11" s="5"/>
      <c r="CLU11" s="5"/>
      <c r="CLV11" s="5"/>
      <c r="CLW11" s="5"/>
      <c r="CLX11" s="5"/>
      <c r="CLY11" s="5"/>
      <c r="CLZ11" s="5"/>
      <c r="CMA11" s="5"/>
      <c r="CMB11" s="5"/>
      <c r="CMC11" s="5"/>
      <c r="CMD11" s="5"/>
      <c r="CME11" s="5"/>
      <c r="CMF11" s="5"/>
      <c r="CMG11" s="5"/>
      <c r="CMH11" s="5"/>
      <c r="CMI11" s="5"/>
      <c r="CMJ11" s="5"/>
      <c r="CMK11" s="5"/>
      <c r="CML11" s="5"/>
      <c r="CMM11" s="5"/>
      <c r="CMN11" s="5"/>
      <c r="CMO11" s="5"/>
      <c r="CMP11" s="5"/>
      <c r="CMQ11" s="5"/>
      <c r="CMR11" s="5"/>
      <c r="CMS11" s="5"/>
      <c r="CMT11" s="5"/>
      <c r="CMU11" s="5"/>
      <c r="CMV11" s="5"/>
      <c r="CMW11" s="5"/>
      <c r="CMX11" s="5"/>
      <c r="CMY11" s="5"/>
      <c r="CMZ11" s="5"/>
      <c r="CNA11" s="5"/>
      <c r="CNB11" s="5"/>
      <c r="CNC11" s="5"/>
      <c r="CND11" s="5"/>
      <c r="CNE11" s="5"/>
      <c r="CNF11" s="5"/>
      <c r="CNG11" s="5"/>
      <c r="CNH11" s="5"/>
      <c r="CNI11" s="5"/>
      <c r="CNJ11" s="5"/>
      <c r="CNK11" s="5"/>
      <c r="CNL11" s="5"/>
      <c r="CNM11" s="5"/>
      <c r="CNN11" s="5"/>
      <c r="CNO11" s="5"/>
      <c r="CNP11" s="5"/>
      <c r="CNQ11" s="5"/>
      <c r="CNR11" s="5"/>
      <c r="CNS11" s="5"/>
      <c r="CNT11" s="5"/>
      <c r="CNU11" s="5"/>
      <c r="CNV11" s="5"/>
      <c r="CNW11" s="5"/>
      <c r="CNX11" s="5"/>
      <c r="CNY11" s="5"/>
      <c r="CNZ11" s="5"/>
      <c r="COA11" s="5"/>
      <c r="COB11" s="5"/>
      <c r="COC11" s="5"/>
      <c r="COD11" s="5"/>
      <c r="COE11" s="5"/>
      <c r="COF11" s="5"/>
      <c r="COG11" s="5"/>
      <c r="COH11" s="5"/>
      <c r="COI11" s="5"/>
      <c r="COJ11" s="5"/>
      <c r="COK11" s="5"/>
      <c r="COL11" s="5"/>
      <c r="COM11" s="5"/>
      <c r="CON11" s="5"/>
      <c r="COO11" s="5"/>
      <c r="COP11" s="5"/>
      <c r="COQ11" s="5"/>
      <c r="COR11" s="5"/>
      <c r="COS11" s="5"/>
      <c r="COT11" s="5"/>
      <c r="COU11" s="5"/>
      <c r="COV11" s="5"/>
      <c r="COW11" s="5"/>
      <c r="COX11" s="5"/>
      <c r="COY11" s="5"/>
      <c r="COZ11" s="5"/>
      <c r="CPA11" s="5"/>
      <c r="CPB11" s="5"/>
      <c r="CPC11" s="5"/>
      <c r="CPD11" s="5"/>
      <c r="CPE11" s="5"/>
      <c r="CPF11" s="5"/>
      <c r="CPG11" s="5"/>
      <c r="CPH11" s="5"/>
      <c r="CPI11" s="5"/>
      <c r="CPJ11" s="5"/>
      <c r="CPK11" s="5"/>
      <c r="CPL11" s="5"/>
      <c r="CPM11" s="5"/>
      <c r="CPN11" s="5"/>
      <c r="CPO11" s="5"/>
      <c r="CPP11" s="5"/>
      <c r="CPQ11" s="5"/>
      <c r="CPR11" s="5"/>
      <c r="CPS11" s="5"/>
      <c r="CPT11" s="5"/>
      <c r="CPU11" s="5"/>
      <c r="CPV11" s="5"/>
      <c r="CPW11" s="5"/>
      <c r="CPX11" s="5"/>
      <c r="CPY11" s="5"/>
      <c r="CPZ11" s="5"/>
      <c r="CQA11" s="5"/>
      <c r="CQB11" s="5"/>
      <c r="CQC11" s="5"/>
      <c r="CQD11" s="5"/>
      <c r="CQE11" s="5"/>
      <c r="CQF11" s="5"/>
      <c r="CQG11" s="5"/>
      <c r="CQH11" s="5"/>
      <c r="CQI11" s="5"/>
      <c r="CQJ11" s="5"/>
      <c r="CQK11" s="5"/>
      <c r="CQL11" s="5"/>
      <c r="CQM11" s="5"/>
      <c r="CQN11" s="5"/>
      <c r="CQO11" s="5"/>
      <c r="CQP11" s="5"/>
      <c r="CQQ11" s="5"/>
      <c r="CQR11" s="5"/>
      <c r="CQS11" s="5"/>
      <c r="CQT11" s="5"/>
      <c r="CQU11" s="5"/>
      <c r="CQV11" s="5"/>
      <c r="CQW11" s="5"/>
      <c r="CQX11" s="5"/>
      <c r="CQY11" s="5"/>
      <c r="CQZ11" s="5"/>
      <c r="CRA11" s="5"/>
      <c r="CRB11" s="5"/>
      <c r="CRC11" s="5"/>
      <c r="CRD11" s="5"/>
      <c r="CRE11" s="5"/>
      <c r="CRF11" s="5"/>
      <c r="CRG11" s="5"/>
      <c r="CRH11" s="5"/>
      <c r="CRI11" s="5"/>
      <c r="CRJ11" s="5"/>
      <c r="CRK11" s="5"/>
      <c r="CRL11" s="5"/>
      <c r="CRM11" s="5"/>
      <c r="CRN11" s="5"/>
      <c r="CRO11" s="5"/>
      <c r="CRP11" s="5"/>
      <c r="CRQ11" s="5"/>
      <c r="CRR11" s="5"/>
      <c r="CRS11" s="5"/>
      <c r="CRT11" s="5"/>
      <c r="CRU11" s="5"/>
      <c r="CRV11" s="5"/>
      <c r="CRW11" s="5"/>
      <c r="CRX11" s="5"/>
      <c r="CRY11" s="5"/>
      <c r="CRZ11" s="5"/>
      <c r="CSA11" s="5"/>
      <c r="CSB11" s="5"/>
      <c r="CSC11" s="5"/>
      <c r="CSD11" s="5"/>
      <c r="CSE11" s="5"/>
      <c r="CSF11" s="5"/>
      <c r="CSG11" s="5"/>
      <c r="CSH11" s="5"/>
      <c r="CSI11" s="5"/>
      <c r="CSJ11" s="5"/>
      <c r="CSK11" s="5"/>
      <c r="CSL11" s="5"/>
      <c r="CSM11" s="5"/>
      <c r="CSN11" s="5"/>
      <c r="CSO11" s="5"/>
      <c r="CSP11" s="5"/>
      <c r="CSQ11" s="5"/>
      <c r="CSR11" s="5"/>
      <c r="CSS11" s="5"/>
      <c r="CST11" s="5"/>
      <c r="CSU11" s="5"/>
      <c r="CSV11" s="5"/>
      <c r="CSW11" s="5"/>
      <c r="CSX11" s="5"/>
      <c r="CSY11" s="5"/>
      <c r="CSZ11" s="5"/>
      <c r="CTA11" s="5"/>
      <c r="CTB11" s="5"/>
      <c r="CTC11" s="5"/>
      <c r="CTD11" s="5"/>
      <c r="CTE11" s="5"/>
      <c r="CTF11" s="5"/>
      <c r="CTG11" s="5"/>
      <c r="CTH11" s="5"/>
      <c r="CTI11" s="5"/>
      <c r="CTJ11" s="5"/>
      <c r="CTK11" s="5"/>
      <c r="CTL11" s="5"/>
      <c r="CTM11" s="5"/>
      <c r="CTN11" s="5"/>
      <c r="CTO11" s="5"/>
      <c r="CTP11" s="5"/>
      <c r="CTQ11" s="5"/>
      <c r="CTR11" s="5"/>
      <c r="CTS11" s="5"/>
      <c r="CTT11" s="5"/>
      <c r="CTU11" s="5"/>
      <c r="CTV11" s="5"/>
      <c r="CTW11" s="5"/>
      <c r="CTX11" s="5"/>
      <c r="CTY11" s="5"/>
      <c r="CTZ11" s="5"/>
      <c r="CUA11" s="5"/>
      <c r="CUB11" s="5"/>
      <c r="CUC11" s="5"/>
      <c r="CUD11" s="5"/>
      <c r="CUE11" s="5"/>
      <c r="CUF11" s="5"/>
      <c r="CUG11" s="5"/>
      <c r="CUH11" s="5"/>
      <c r="CUI11" s="5"/>
      <c r="CUJ11" s="5"/>
      <c r="CUK11" s="5"/>
      <c r="CUL11" s="5"/>
      <c r="CUM11" s="5"/>
      <c r="CUN11" s="5"/>
      <c r="CUO11" s="5"/>
      <c r="CUP11" s="5"/>
      <c r="CUQ11" s="5"/>
      <c r="CUR11" s="5"/>
      <c r="CUS11" s="5"/>
      <c r="CUT11" s="5"/>
      <c r="CUU11" s="5"/>
      <c r="CUV11" s="5"/>
      <c r="CUW11" s="5"/>
      <c r="CUX11" s="5"/>
      <c r="CUY11" s="5"/>
      <c r="CUZ11" s="5"/>
      <c r="CVA11" s="5"/>
      <c r="CVB11" s="5"/>
      <c r="CVC11" s="5"/>
      <c r="CVD11" s="5"/>
      <c r="CVE11" s="5"/>
      <c r="CVF11" s="5"/>
      <c r="CVG11" s="5"/>
      <c r="CVH11" s="5"/>
      <c r="CVI11" s="5"/>
      <c r="CVJ11" s="5"/>
      <c r="CVK11" s="5"/>
      <c r="CVL11" s="5"/>
      <c r="CVM11" s="5"/>
      <c r="CVN11" s="5"/>
      <c r="CVO11" s="5"/>
      <c r="CVP11" s="5"/>
      <c r="CVQ11" s="5"/>
      <c r="CVR11" s="5"/>
      <c r="CVS11" s="5"/>
      <c r="CVT11" s="5"/>
      <c r="CVU11" s="5"/>
      <c r="CVV11" s="5"/>
      <c r="CVW11" s="5"/>
      <c r="CVX11" s="5"/>
      <c r="CVY11" s="5"/>
      <c r="CVZ11" s="5"/>
      <c r="CWA11" s="5"/>
      <c r="CWB11" s="5"/>
      <c r="CWC11" s="5"/>
      <c r="CWD11" s="5"/>
      <c r="CWE11" s="5"/>
      <c r="CWF11" s="5"/>
      <c r="CWG11" s="5"/>
      <c r="CWH11" s="5"/>
      <c r="CWI11" s="5"/>
      <c r="CWJ11" s="5"/>
      <c r="CWK11" s="5"/>
      <c r="CWL11" s="5"/>
      <c r="CWM11" s="5"/>
      <c r="CWN11" s="5"/>
      <c r="CWO11" s="5"/>
      <c r="CWP11" s="5"/>
      <c r="CWQ11" s="5"/>
      <c r="CWR11" s="5"/>
      <c r="CWS11" s="5"/>
      <c r="CWT11" s="5"/>
      <c r="CWU11" s="5"/>
      <c r="CWV11" s="5"/>
      <c r="CWW11" s="5"/>
      <c r="CWX11" s="5"/>
      <c r="CWY11" s="5"/>
      <c r="CWZ11" s="5"/>
      <c r="CXA11" s="5"/>
      <c r="CXB11" s="5"/>
      <c r="CXC11" s="5"/>
      <c r="CXD11" s="5"/>
      <c r="CXE11" s="5"/>
      <c r="CXF11" s="5"/>
      <c r="CXG11" s="5"/>
      <c r="CXH11" s="5"/>
      <c r="CXI11" s="5"/>
      <c r="CXJ11" s="5"/>
      <c r="CXK11" s="5"/>
      <c r="CXL11" s="5"/>
      <c r="CXM11" s="5"/>
      <c r="CXN11" s="5"/>
      <c r="CXO11" s="5"/>
      <c r="CXP11" s="5"/>
      <c r="CXQ11" s="5"/>
      <c r="CXR11" s="5"/>
      <c r="CXS11" s="5"/>
      <c r="CXT11" s="5"/>
      <c r="CXU11" s="5"/>
      <c r="CXV11" s="5"/>
      <c r="CXW11" s="5"/>
      <c r="CXX11" s="5"/>
      <c r="CXY11" s="5"/>
      <c r="CXZ11" s="5"/>
      <c r="CYA11" s="5"/>
      <c r="CYB11" s="5"/>
      <c r="CYC11" s="5"/>
      <c r="CYD11" s="5"/>
      <c r="CYE11" s="5"/>
      <c r="CYF11" s="5"/>
      <c r="CYG11" s="5"/>
      <c r="CYH11" s="5"/>
      <c r="CYI11" s="5"/>
      <c r="CYJ11" s="5"/>
      <c r="CYK11" s="5"/>
      <c r="CYL11" s="5"/>
      <c r="CYM11" s="5"/>
      <c r="CYN11" s="5"/>
      <c r="CYO11" s="5"/>
      <c r="CYP11" s="5"/>
      <c r="CYQ11" s="5"/>
      <c r="CYR11" s="5"/>
      <c r="CYS11" s="5"/>
      <c r="CYT11" s="5"/>
      <c r="CYU11" s="5"/>
      <c r="CYV11" s="5"/>
      <c r="CYW11" s="5"/>
      <c r="CYX11" s="5"/>
      <c r="CYY11" s="5"/>
      <c r="CYZ11" s="5"/>
      <c r="CZA11" s="5"/>
      <c r="CZB11" s="5"/>
      <c r="CZC11" s="5"/>
      <c r="CZD11" s="5"/>
      <c r="CZE11" s="5"/>
      <c r="CZF11" s="5"/>
      <c r="CZG11" s="5"/>
      <c r="CZH11" s="5"/>
      <c r="CZI11" s="5"/>
      <c r="CZJ11" s="5"/>
      <c r="CZK11" s="5"/>
      <c r="CZL11" s="5"/>
      <c r="CZM11" s="5"/>
      <c r="CZN11" s="5"/>
      <c r="CZO11" s="5"/>
      <c r="CZP11" s="5"/>
      <c r="CZQ11" s="5"/>
      <c r="CZR11" s="5"/>
      <c r="CZS11" s="5"/>
      <c r="CZT11" s="5"/>
      <c r="CZU11" s="5"/>
      <c r="CZV11" s="5"/>
      <c r="CZW11" s="5"/>
      <c r="CZX11" s="5"/>
      <c r="CZY11" s="5"/>
      <c r="CZZ11" s="5"/>
      <c r="DAA11" s="5"/>
      <c r="DAB11" s="5"/>
      <c r="DAC11" s="5"/>
      <c r="DAD11" s="5"/>
      <c r="DAE11" s="5"/>
      <c r="DAF11" s="5"/>
      <c r="DAG11" s="5"/>
      <c r="DAH11" s="5"/>
      <c r="DAI11" s="5"/>
      <c r="DAJ11" s="5"/>
      <c r="DAK11" s="5"/>
      <c r="DAL11" s="5"/>
      <c r="DAM11" s="5"/>
      <c r="DAN11" s="5"/>
      <c r="DAO11" s="5"/>
      <c r="DAP11" s="5"/>
      <c r="DAQ11" s="5"/>
      <c r="DAR11" s="5"/>
      <c r="DAS11" s="5"/>
      <c r="DAT11" s="5"/>
      <c r="DAU11" s="5"/>
      <c r="DAV11" s="5"/>
      <c r="DAW11" s="5"/>
      <c r="DAX11" s="5"/>
      <c r="DAY11" s="5"/>
      <c r="DAZ11" s="5"/>
      <c r="DBA11" s="5"/>
      <c r="DBB11" s="5"/>
      <c r="DBC11" s="5"/>
      <c r="DBD11" s="5"/>
      <c r="DBE11" s="5"/>
      <c r="DBF11" s="5"/>
      <c r="DBG11" s="5"/>
      <c r="DBH11" s="5"/>
      <c r="DBI11" s="5"/>
      <c r="DBJ11" s="5"/>
      <c r="DBK11" s="5"/>
      <c r="DBL11" s="5"/>
      <c r="DBM11" s="5"/>
      <c r="DBN11" s="5"/>
      <c r="DBO11" s="5"/>
      <c r="DBP11" s="5"/>
      <c r="DBQ11" s="5"/>
      <c r="DBR11" s="5"/>
      <c r="DBS11" s="5"/>
      <c r="DBT11" s="5"/>
      <c r="DBU11" s="5"/>
      <c r="DBV11" s="5"/>
      <c r="DBW11" s="5"/>
      <c r="DBX11" s="5"/>
      <c r="DBY11" s="5"/>
      <c r="DBZ11" s="5"/>
      <c r="DCA11" s="5"/>
      <c r="DCB11" s="5"/>
      <c r="DCC11" s="5"/>
      <c r="DCD11" s="5"/>
      <c r="DCE11" s="5"/>
      <c r="DCF11" s="5"/>
      <c r="DCG11" s="5"/>
      <c r="DCH11" s="5"/>
      <c r="DCI11" s="5"/>
      <c r="DCJ11" s="5"/>
      <c r="DCK11" s="5"/>
      <c r="DCL11" s="5"/>
      <c r="DCM11" s="5"/>
      <c r="DCN11" s="5"/>
      <c r="DCO11" s="5"/>
      <c r="DCP11" s="5"/>
      <c r="DCQ11" s="5"/>
      <c r="DCR11" s="5"/>
      <c r="DCS11" s="5"/>
      <c r="DCT11" s="5"/>
      <c r="DCU11" s="5"/>
      <c r="DCV11" s="5"/>
      <c r="DCW11" s="5"/>
      <c r="DCX11" s="5"/>
      <c r="DCY11" s="5"/>
      <c r="DCZ11" s="5"/>
      <c r="DDA11" s="5"/>
      <c r="DDB11" s="5"/>
      <c r="DDC11" s="5"/>
      <c r="DDD11" s="5"/>
      <c r="DDE11" s="5"/>
      <c r="DDF11" s="5"/>
      <c r="DDG11" s="5"/>
      <c r="DDH11" s="5"/>
      <c r="DDI11" s="5"/>
      <c r="DDJ11" s="5"/>
      <c r="DDK11" s="5"/>
      <c r="DDL11" s="5"/>
      <c r="DDM11" s="5"/>
      <c r="DDN11" s="5"/>
      <c r="DDO11" s="5"/>
      <c r="DDP11" s="5"/>
      <c r="DDQ11" s="5"/>
      <c r="DDR11" s="5"/>
      <c r="DDS11" s="5"/>
      <c r="DDT11" s="5"/>
      <c r="DDU11" s="5"/>
      <c r="DDV11" s="5"/>
      <c r="DDW11" s="5"/>
      <c r="DDX11" s="5"/>
      <c r="DDY11" s="5"/>
      <c r="DDZ11" s="5"/>
      <c r="DEA11" s="5"/>
      <c r="DEB11" s="5"/>
      <c r="DEC11" s="5"/>
      <c r="DED11" s="5"/>
      <c r="DEE11" s="5"/>
      <c r="DEF11" s="5"/>
      <c r="DEG11" s="5"/>
      <c r="DEH11" s="5"/>
      <c r="DEI11" s="5"/>
      <c r="DEJ11" s="5"/>
      <c r="DEK11" s="5"/>
      <c r="DEL11" s="5"/>
      <c r="DEM11" s="5"/>
      <c r="DEN11" s="5"/>
      <c r="DEO11" s="5"/>
      <c r="DEP11" s="5"/>
      <c r="DEQ11" s="5"/>
      <c r="DER11" s="5"/>
      <c r="DES11" s="5"/>
      <c r="DET11" s="5"/>
      <c r="DEU11" s="5"/>
      <c r="DEV11" s="5"/>
      <c r="DEW11" s="5"/>
      <c r="DEX11" s="5"/>
      <c r="DEY11" s="5"/>
      <c r="DEZ11" s="5"/>
      <c r="DFA11" s="5"/>
      <c r="DFB11" s="5"/>
      <c r="DFC11" s="5"/>
      <c r="DFD11" s="5"/>
      <c r="DFE11" s="5"/>
      <c r="DFF11" s="5"/>
      <c r="DFG11" s="5"/>
      <c r="DFH11" s="5"/>
      <c r="DFI11" s="5"/>
      <c r="DFJ11" s="5"/>
      <c r="DFK11" s="5"/>
      <c r="DFL11" s="5"/>
      <c r="DFM11" s="5"/>
      <c r="DFN11" s="5"/>
      <c r="DFO11" s="5"/>
      <c r="DFP11" s="5"/>
      <c r="DFQ11" s="5"/>
      <c r="DFR11" s="5"/>
      <c r="DFS11" s="5"/>
      <c r="DFT11" s="5"/>
      <c r="DFU11" s="5"/>
      <c r="DFV11" s="5"/>
      <c r="DFW11" s="5"/>
      <c r="DFX11" s="5"/>
      <c r="DFY11" s="5"/>
      <c r="DFZ11" s="5"/>
      <c r="DGA11" s="5"/>
      <c r="DGB11" s="5"/>
      <c r="DGC11" s="5"/>
      <c r="DGD11" s="5"/>
      <c r="DGE11" s="5"/>
      <c r="DGF11" s="5"/>
      <c r="DGG11" s="5"/>
      <c r="DGH11" s="5"/>
      <c r="DGI11" s="5"/>
      <c r="DGJ11" s="5"/>
      <c r="DGK11" s="5"/>
      <c r="DGL11" s="5"/>
      <c r="DGM11" s="5"/>
      <c r="DGN11" s="5"/>
      <c r="DGO11" s="5"/>
      <c r="DGP11" s="5"/>
      <c r="DGQ11" s="5"/>
      <c r="DGR11" s="5"/>
      <c r="DGS11" s="5"/>
      <c r="DGT11" s="5"/>
      <c r="DGU11" s="5"/>
      <c r="DGV11" s="5"/>
      <c r="DGW11" s="5"/>
      <c r="DGX11" s="5"/>
      <c r="DGY11" s="5"/>
      <c r="DGZ11" s="5"/>
      <c r="DHA11" s="5"/>
      <c r="DHB11" s="5"/>
      <c r="DHC11" s="5"/>
      <c r="DHD11" s="5"/>
      <c r="DHE11" s="5"/>
      <c r="DHF11" s="5"/>
      <c r="DHG11" s="5"/>
      <c r="DHH11" s="5"/>
      <c r="DHI11" s="5"/>
      <c r="DHJ11" s="5"/>
      <c r="DHK11" s="5"/>
      <c r="DHL11" s="5"/>
      <c r="DHM11" s="5"/>
      <c r="DHN11" s="5"/>
      <c r="DHO11" s="5"/>
      <c r="DHP11" s="5"/>
      <c r="DHQ11" s="5"/>
      <c r="DHR11" s="5"/>
      <c r="DHS11" s="5"/>
      <c r="DHT11" s="5"/>
      <c r="DHU11" s="5"/>
      <c r="DHV11" s="5"/>
      <c r="DHW11" s="5"/>
      <c r="DHX11" s="5"/>
      <c r="DHY11" s="5"/>
      <c r="DHZ11" s="5"/>
      <c r="DIA11" s="5"/>
      <c r="DIB11" s="5"/>
      <c r="DIC11" s="5"/>
      <c r="DID11" s="5"/>
      <c r="DIE11" s="5"/>
      <c r="DIF11" s="5"/>
      <c r="DIG11" s="5"/>
      <c r="DIH11" s="5"/>
      <c r="DII11" s="5"/>
      <c r="DIJ11" s="5"/>
      <c r="DIK11" s="5"/>
      <c r="DIL11" s="5"/>
      <c r="DIM11" s="5"/>
      <c r="DIN11" s="5"/>
      <c r="DIO11" s="5"/>
      <c r="DIP11" s="5"/>
      <c r="DIQ11" s="5"/>
      <c r="DIR11" s="5"/>
      <c r="DIS11" s="5"/>
      <c r="DIT11" s="5"/>
      <c r="DIU11" s="5"/>
      <c r="DIV11" s="5"/>
      <c r="DIW11" s="5"/>
      <c r="DIX11" s="5"/>
      <c r="DIY11" s="5"/>
      <c r="DIZ11" s="5"/>
      <c r="DJA11" s="5"/>
      <c r="DJB11" s="5"/>
      <c r="DJC11" s="5"/>
      <c r="DJD11" s="5"/>
      <c r="DJE11" s="5"/>
      <c r="DJF11" s="5"/>
      <c r="DJG11" s="5"/>
      <c r="DJH11" s="5"/>
      <c r="DJI11" s="5"/>
      <c r="DJJ11" s="5"/>
      <c r="DJK11" s="5"/>
      <c r="DJL11" s="5"/>
      <c r="DJM11" s="5"/>
      <c r="DJN11" s="5"/>
      <c r="DJO11" s="5"/>
      <c r="DJP11" s="5"/>
      <c r="DJQ11" s="5"/>
      <c r="DJR11" s="5"/>
      <c r="DJS11" s="5"/>
      <c r="DJT11" s="5"/>
      <c r="DJU11" s="5"/>
      <c r="DJV11" s="5"/>
      <c r="DJW11" s="5"/>
      <c r="DJX11" s="5"/>
      <c r="DJY11" s="5"/>
      <c r="DJZ11" s="5"/>
      <c r="DKA11" s="5"/>
      <c r="DKB11" s="5"/>
      <c r="DKC11" s="5"/>
      <c r="DKD11" s="5"/>
      <c r="DKE11" s="5"/>
      <c r="DKF11" s="5"/>
      <c r="DKG11" s="5"/>
      <c r="DKH11" s="5"/>
      <c r="DKI11" s="5"/>
      <c r="DKJ11" s="5"/>
      <c r="DKK11" s="5"/>
      <c r="DKL11" s="5"/>
      <c r="DKM11" s="5"/>
      <c r="DKN11" s="5"/>
      <c r="DKO11" s="5"/>
      <c r="DKP11" s="5"/>
      <c r="DKQ11" s="5"/>
      <c r="DKR11" s="5"/>
      <c r="DKS11" s="5"/>
      <c r="DKT11" s="5"/>
      <c r="DKU11" s="5"/>
      <c r="DKV11" s="5"/>
      <c r="DKW11" s="5"/>
      <c r="DKX11" s="5"/>
      <c r="DKY11" s="5"/>
      <c r="DKZ11" s="5"/>
      <c r="DLA11" s="5"/>
      <c r="DLB11" s="5"/>
      <c r="DLC11" s="5"/>
      <c r="DLD11" s="5"/>
      <c r="DLE11" s="5"/>
      <c r="DLF11" s="5"/>
      <c r="DLG11" s="5"/>
      <c r="DLH11" s="5"/>
      <c r="DLI11" s="5"/>
      <c r="DLJ11" s="5"/>
      <c r="DLK11" s="5"/>
      <c r="DLL11" s="5"/>
      <c r="DLM11" s="5"/>
      <c r="DLN11" s="5"/>
      <c r="DLO11" s="5"/>
      <c r="DLP11" s="5"/>
      <c r="DLQ11" s="5"/>
      <c r="DLR11" s="5"/>
      <c r="DLS11" s="5"/>
      <c r="DLT11" s="5"/>
      <c r="DLU11" s="5"/>
      <c r="DLV11" s="5"/>
      <c r="DLW11" s="5"/>
      <c r="DLX11" s="5"/>
      <c r="DLY11" s="5"/>
      <c r="DLZ11" s="5"/>
      <c r="DMA11" s="5"/>
      <c r="DMB11" s="5"/>
      <c r="DMC11" s="5"/>
      <c r="DMD11" s="5"/>
      <c r="DME11" s="5"/>
      <c r="DMF11" s="5"/>
      <c r="DMG11" s="5"/>
      <c r="DMH11" s="5"/>
      <c r="DMI11" s="5"/>
      <c r="DMJ11" s="5"/>
      <c r="DMK11" s="5"/>
      <c r="DML11" s="5"/>
      <c r="DMM11" s="5"/>
      <c r="DMN11" s="5"/>
      <c r="DMO11" s="5"/>
      <c r="DMP11" s="5"/>
      <c r="DMQ11" s="5"/>
      <c r="DMR11" s="5"/>
      <c r="DMS11" s="5"/>
      <c r="DMT11" s="5"/>
      <c r="DMU11" s="5"/>
      <c r="DMV11" s="5"/>
      <c r="DMW11" s="5"/>
      <c r="DMX11" s="5"/>
      <c r="DMY11" s="5"/>
      <c r="DMZ11" s="5"/>
      <c r="DNA11" s="5"/>
      <c r="DNB11" s="5"/>
      <c r="DNC11" s="5"/>
      <c r="DND11" s="5"/>
      <c r="DNE11" s="5"/>
      <c r="DNF11" s="5"/>
      <c r="DNG11" s="5"/>
      <c r="DNH11" s="5"/>
      <c r="DNI11" s="5"/>
      <c r="DNJ11" s="5"/>
      <c r="DNK11" s="5"/>
      <c r="DNL11" s="5"/>
      <c r="DNM11" s="5"/>
      <c r="DNN11" s="5"/>
      <c r="DNO11" s="5"/>
      <c r="DNP11" s="5"/>
      <c r="DNQ11" s="5"/>
      <c r="DNR11" s="5"/>
      <c r="DNS11" s="5"/>
      <c r="DNT11" s="5"/>
      <c r="DNU11" s="5"/>
      <c r="DNV11" s="5"/>
      <c r="DNW11" s="5"/>
      <c r="DNX11" s="5"/>
      <c r="DNY11" s="5"/>
      <c r="DNZ11" s="5"/>
      <c r="DOA11" s="5"/>
      <c r="DOB11" s="5"/>
      <c r="DOC11" s="5"/>
      <c r="DOD11" s="5"/>
      <c r="DOE11" s="5"/>
      <c r="DOF11" s="5"/>
      <c r="DOG11" s="5"/>
      <c r="DOH11" s="5"/>
      <c r="DOI11" s="5"/>
      <c r="DOJ11" s="5"/>
      <c r="DOK11" s="5"/>
      <c r="DOL11" s="5"/>
      <c r="DOM11" s="5"/>
      <c r="DON11" s="5"/>
      <c r="DOO11" s="5"/>
      <c r="DOP11" s="5"/>
      <c r="DOQ11" s="5"/>
      <c r="DOR11" s="5"/>
      <c r="DOS11" s="5"/>
      <c r="DOT11" s="5"/>
      <c r="DOU11" s="5"/>
      <c r="DOV11" s="5"/>
      <c r="DOW11" s="5"/>
      <c r="DOX11" s="5"/>
      <c r="DOY11" s="5"/>
      <c r="DOZ11" s="5"/>
      <c r="DPA11" s="5"/>
      <c r="DPB11" s="5"/>
      <c r="DPC11" s="5"/>
      <c r="DPD11" s="5"/>
      <c r="DPE11" s="5"/>
      <c r="DPF11" s="5"/>
      <c r="DPG11" s="5"/>
      <c r="DPH11" s="5"/>
      <c r="DPI11" s="5"/>
      <c r="DPJ11" s="5"/>
      <c r="DPK11" s="5"/>
      <c r="DPL11" s="5"/>
      <c r="DPM11" s="5"/>
      <c r="DPN11" s="5"/>
      <c r="DPO11" s="5"/>
      <c r="DPP11" s="5"/>
      <c r="DPQ11" s="5"/>
      <c r="DPR11" s="5"/>
      <c r="DPS11" s="5"/>
      <c r="DPT11" s="5"/>
      <c r="DPU11" s="5"/>
      <c r="DPV11" s="5"/>
      <c r="DPW11" s="5"/>
      <c r="DPX11" s="5"/>
      <c r="DPY11" s="5"/>
      <c r="DPZ11" s="5"/>
      <c r="DQA11" s="5"/>
      <c r="DQB11" s="5"/>
      <c r="DQC11" s="5"/>
      <c r="DQD11" s="5"/>
      <c r="DQE11" s="5"/>
      <c r="DQF11" s="5"/>
      <c r="DQG11" s="5"/>
      <c r="DQH11" s="5"/>
      <c r="DQI11" s="5"/>
      <c r="DQJ11" s="5"/>
      <c r="DQK11" s="5"/>
      <c r="DQL11" s="5"/>
      <c r="DQM11" s="5"/>
      <c r="DQN11" s="5"/>
      <c r="DQO11" s="5"/>
      <c r="DQP11" s="5"/>
      <c r="DQQ11" s="5"/>
      <c r="DQR11" s="5"/>
      <c r="DQS11" s="5"/>
      <c r="DQT11" s="5"/>
      <c r="DQU11" s="5"/>
      <c r="DQV11" s="5"/>
      <c r="DQW11" s="5"/>
      <c r="DQX11" s="5"/>
      <c r="DQY11" s="5"/>
      <c r="DQZ11" s="5"/>
      <c r="DRA11" s="5"/>
      <c r="DRB11" s="5"/>
      <c r="DRC11" s="5"/>
      <c r="DRD11" s="5"/>
      <c r="DRE11" s="5"/>
      <c r="DRF11" s="5"/>
      <c r="DRG11" s="5"/>
      <c r="DRH11" s="5"/>
      <c r="DRI11" s="5"/>
      <c r="DRJ11" s="5"/>
      <c r="DRK11" s="5"/>
      <c r="DRL11" s="5"/>
      <c r="DRM11" s="5"/>
      <c r="DRN11" s="5"/>
      <c r="DRO11" s="5"/>
      <c r="DRP11" s="5"/>
      <c r="DRQ11" s="5"/>
      <c r="DRR11" s="5"/>
      <c r="DRS11" s="5"/>
      <c r="DRT11" s="5"/>
      <c r="DRU11" s="5"/>
      <c r="DRV11" s="5"/>
      <c r="DRW11" s="5"/>
      <c r="DRX11" s="5"/>
      <c r="DRY11" s="5"/>
      <c r="DRZ11" s="5"/>
      <c r="DSA11" s="5"/>
      <c r="DSB11" s="5"/>
      <c r="DSC11" s="5"/>
      <c r="DSD11" s="5"/>
      <c r="DSE11" s="5"/>
      <c r="DSF11" s="5"/>
      <c r="DSG11" s="5"/>
      <c r="DSH11" s="5"/>
      <c r="DSI11" s="5"/>
      <c r="DSJ11" s="5"/>
      <c r="DSK11" s="5"/>
      <c r="DSL11" s="5"/>
      <c r="DSM11" s="5"/>
      <c r="DSN11" s="5"/>
      <c r="DSO11" s="5"/>
      <c r="DSP11" s="5"/>
      <c r="DSQ11" s="5"/>
      <c r="DSR11" s="5"/>
      <c r="DSS11" s="5"/>
      <c r="DST11" s="5"/>
      <c r="DSU11" s="5"/>
      <c r="DSV11" s="5"/>
      <c r="DSW11" s="5"/>
      <c r="DSX11" s="5"/>
      <c r="DSY11" s="5"/>
      <c r="DSZ11" s="5"/>
      <c r="DTA11" s="5"/>
      <c r="DTB11" s="5"/>
      <c r="DTC11" s="5"/>
      <c r="DTD11" s="5"/>
      <c r="DTE11" s="5"/>
      <c r="DTF11" s="5"/>
      <c r="DTG11" s="5"/>
      <c r="DTH11" s="5"/>
      <c r="DTI11" s="5"/>
      <c r="DTJ11" s="5"/>
      <c r="DTK11" s="5"/>
      <c r="DTL11" s="5"/>
      <c r="DTM11" s="5"/>
      <c r="DTN11" s="5"/>
      <c r="DTO11" s="5"/>
      <c r="DTP11" s="5"/>
      <c r="DTQ11" s="5"/>
      <c r="DTR11" s="5"/>
      <c r="DTS11" s="5"/>
      <c r="DTT11" s="5"/>
      <c r="DTU11" s="5"/>
      <c r="DTV11" s="5"/>
      <c r="DTW11" s="5"/>
      <c r="DTX11" s="5"/>
      <c r="DTY11" s="5"/>
      <c r="DTZ11" s="5"/>
      <c r="DUA11" s="5"/>
      <c r="DUB11" s="5"/>
      <c r="DUC11" s="5"/>
      <c r="DUD11" s="5"/>
      <c r="DUE11" s="5"/>
      <c r="DUF11" s="5"/>
      <c r="DUG11" s="5"/>
      <c r="DUH11" s="5"/>
      <c r="DUI11" s="5"/>
      <c r="DUJ11" s="5"/>
      <c r="DUK11" s="5"/>
      <c r="DUL11" s="5"/>
      <c r="DUM11" s="5"/>
      <c r="DUN11" s="5"/>
      <c r="DUO11" s="5"/>
      <c r="DUP11" s="5"/>
      <c r="DUQ11" s="5"/>
      <c r="DUR11" s="5"/>
      <c r="DUS11" s="5"/>
      <c r="DUT11" s="5"/>
      <c r="DUU11" s="5"/>
      <c r="DUV11" s="5"/>
      <c r="DUW11" s="5"/>
      <c r="DUX11" s="5"/>
      <c r="DUY11" s="5"/>
      <c r="DUZ11" s="5"/>
      <c r="DVA11" s="5"/>
      <c r="DVB11" s="5"/>
      <c r="DVC11" s="5"/>
      <c r="DVD11" s="5"/>
      <c r="DVE11" s="5"/>
      <c r="DVF11" s="5"/>
      <c r="DVG11" s="5"/>
      <c r="DVH11" s="5"/>
      <c r="DVI11" s="5"/>
      <c r="DVJ11" s="5"/>
      <c r="DVK11" s="5"/>
      <c r="DVL11" s="5"/>
      <c r="DVM11" s="5"/>
      <c r="DVN11" s="5"/>
      <c r="DVO11" s="5"/>
      <c r="DVP11" s="5"/>
      <c r="DVQ11" s="5"/>
      <c r="DVR11" s="5"/>
      <c r="DVS11" s="5"/>
      <c r="DVT11" s="5"/>
      <c r="DVU11" s="5"/>
      <c r="DVV11" s="5"/>
      <c r="DVW11" s="5"/>
      <c r="DVX11" s="5"/>
      <c r="DVY11" s="5"/>
      <c r="DVZ11" s="5"/>
      <c r="DWA11" s="5"/>
      <c r="DWB11" s="5"/>
      <c r="DWC11" s="5"/>
      <c r="DWD11" s="5"/>
      <c r="DWE11" s="5"/>
      <c r="DWF11" s="5"/>
      <c r="DWG11" s="5"/>
      <c r="DWH11" s="5"/>
      <c r="DWI11" s="5"/>
      <c r="DWJ11" s="5"/>
      <c r="DWK11" s="5"/>
      <c r="DWL11" s="5"/>
      <c r="DWM11" s="5"/>
      <c r="DWN11" s="5"/>
      <c r="DWO11" s="5"/>
      <c r="DWP11" s="5"/>
      <c r="DWQ11" s="5"/>
      <c r="DWR11" s="5"/>
      <c r="DWS11" s="5"/>
      <c r="DWT11" s="5"/>
      <c r="DWU11" s="5"/>
      <c r="DWV11" s="5"/>
      <c r="DWW11" s="5"/>
      <c r="DWX11" s="5"/>
      <c r="DWY11" s="5"/>
      <c r="DWZ11" s="5"/>
      <c r="DXA11" s="5"/>
      <c r="DXB11" s="5"/>
      <c r="DXC11" s="5"/>
      <c r="DXD11" s="5"/>
      <c r="DXE11" s="5"/>
      <c r="DXF11" s="5"/>
      <c r="DXG11" s="5"/>
      <c r="DXH11" s="5"/>
      <c r="DXI11" s="5"/>
      <c r="DXJ11" s="5"/>
      <c r="DXK11" s="5"/>
      <c r="DXL11" s="5"/>
      <c r="DXM11" s="5"/>
      <c r="DXN11" s="5"/>
      <c r="DXO11" s="5"/>
      <c r="DXP11" s="5"/>
      <c r="DXQ11" s="5"/>
      <c r="DXR11" s="5"/>
      <c r="DXS11" s="5"/>
      <c r="DXT11" s="5"/>
      <c r="DXU11" s="5"/>
      <c r="DXV11" s="5"/>
      <c r="DXW11" s="5"/>
      <c r="DXX11" s="5"/>
      <c r="DXY11" s="5"/>
      <c r="DXZ11" s="5"/>
      <c r="DYA11" s="5"/>
      <c r="DYB11" s="5"/>
      <c r="DYC11" s="5"/>
      <c r="DYD11" s="5"/>
      <c r="DYE11" s="5"/>
      <c r="DYF11" s="5"/>
      <c r="DYG11" s="5"/>
      <c r="DYH11" s="5"/>
      <c r="DYI11" s="5"/>
      <c r="DYJ11" s="5"/>
      <c r="DYK11" s="5"/>
      <c r="DYL11" s="5"/>
      <c r="DYM11" s="5"/>
      <c r="DYN11" s="5"/>
      <c r="DYO11" s="5"/>
      <c r="DYP11" s="5"/>
      <c r="DYQ11" s="5"/>
      <c r="DYR11" s="5"/>
      <c r="DYS11" s="5"/>
      <c r="DYT11" s="5"/>
      <c r="DYU11" s="5"/>
      <c r="DYV11" s="5"/>
      <c r="DYW11" s="5"/>
      <c r="DYX11" s="5"/>
      <c r="DYY11" s="5"/>
      <c r="DYZ11" s="5"/>
      <c r="DZA11" s="5"/>
      <c r="DZB11" s="5"/>
      <c r="DZC11" s="5"/>
      <c r="DZD11" s="5"/>
      <c r="DZE11" s="5"/>
      <c r="DZF11" s="5"/>
      <c r="DZG11" s="5"/>
      <c r="DZH11" s="5"/>
      <c r="DZI11" s="5"/>
      <c r="DZJ11" s="5"/>
      <c r="DZK11" s="5"/>
      <c r="DZL11" s="5"/>
      <c r="DZM11" s="5"/>
      <c r="DZN11" s="5"/>
      <c r="DZO11" s="5"/>
      <c r="DZP11" s="5"/>
      <c r="DZQ11" s="5"/>
      <c r="DZR11" s="5"/>
      <c r="DZS11" s="5"/>
      <c r="DZT11" s="5"/>
      <c r="DZU11" s="5"/>
      <c r="DZV11" s="5"/>
      <c r="DZW11" s="5"/>
      <c r="DZX11" s="5"/>
      <c r="DZY11" s="5"/>
      <c r="DZZ11" s="5"/>
      <c r="EAA11" s="5"/>
      <c r="EAB11" s="5"/>
      <c r="EAC11" s="5"/>
      <c r="EAD11" s="5"/>
      <c r="EAE11" s="5"/>
      <c r="EAF11" s="5"/>
      <c r="EAG11" s="5"/>
      <c r="EAH11" s="5"/>
      <c r="EAI11" s="5"/>
      <c r="EAJ11" s="5"/>
      <c r="EAK11" s="5"/>
      <c r="EAL11" s="5"/>
      <c r="EAM11" s="5"/>
      <c r="EAN11" s="5"/>
      <c r="EAO11" s="5"/>
      <c r="EAP11" s="5"/>
      <c r="EAQ11" s="5"/>
      <c r="EAR11" s="5"/>
      <c r="EAS11" s="5"/>
      <c r="EAT11" s="5"/>
      <c r="EAU11" s="5"/>
      <c r="EAV11" s="5"/>
      <c r="EAW11" s="5"/>
      <c r="EAX11" s="5"/>
      <c r="EAY11" s="5"/>
      <c r="EAZ11" s="5"/>
      <c r="EBA11" s="5"/>
      <c r="EBB11" s="5"/>
      <c r="EBC11" s="5"/>
      <c r="EBD11" s="5"/>
      <c r="EBE11" s="5"/>
      <c r="EBF11" s="5"/>
      <c r="EBG11" s="5"/>
      <c r="EBH11" s="5"/>
      <c r="EBI11" s="5"/>
      <c r="EBJ11" s="5"/>
      <c r="EBK11" s="5"/>
      <c r="EBL11" s="5"/>
      <c r="EBM11" s="5"/>
      <c r="EBN11" s="5"/>
      <c r="EBO11" s="5"/>
      <c r="EBP11" s="5"/>
      <c r="EBQ11" s="5"/>
      <c r="EBR11" s="5"/>
      <c r="EBS11" s="5"/>
      <c r="EBT11" s="5"/>
      <c r="EBU11" s="5"/>
      <c r="EBV11" s="5"/>
      <c r="EBW11" s="5"/>
      <c r="EBX11" s="5"/>
      <c r="EBY11" s="5"/>
      <c r="EBZ11" s="5"/>
      <c r="ECA11" s="5"/>
      <c r="ECB11" s="5"/>
      <c r="ECC11" s="5"/>
      <c r="ECD11" s="5"/>
      <c r="ECE11" s="5"/>
      <c r="ECF11" s="5"/>
      <c r="ECG11" s="5"/>
      <c r="ECH11" s="5"/>
      <c r="ECI11" s="5"/>
      <c r="ECJ11" s="5"/>
      <c r="ECK11" s="5"/>
      <c r="ECL11" s="5"/>
      <c r="ECM11" s="5"/>
      <c r="ECN11" s="5"/>
      <c r="ECO11" s="5"/>
      <c r="ECP11" s="5"/>
      <c r="ECQ11" s="5"/>
      <c r="ECR11" s="5"/>
      <c r="ECS11" s="5"/>
      <c r="ECT11" s="5"/>
      <c r="ECU11" s="5"/>
      <c r="ECV11" s="5"/>
      <c r="ECW11" s="5"/>
      <c r="ECX11" s="5"/>
      <c r="ECY11" s="5"/>
      <c r="ECZ11" s="5"/>
      <c r="EDA11" s="5"/>
      <c r="EDB11" s="5"/>
      <c r="EDC11" s="5"/>
      <c r="EDD11" s="5"/>
      <c r="EDE11" s="5"/>
      <c r="EDF11" s="5"/>
      <c r="EDG11" s="5"/>
      <c r="EDH11" s="5"/>
      <c r="EDI11" s="5"/>
      <c r="EDJ11" s="5"/>
      <c r="EDK11" s="5"/>
      <c r="EDL11" s="5"/>
      <c r="EDM11" s="5"/>
      <c r="EDN11" s="5"/>
      <c r="EDO11" s="5"/>
      <c r="EDP11" s="5"/>
      <c r="EDQ11" s="5"/>
      <c r="EDR11" s="5"/>
      <c r="EDS11" s="5"/>
      <c r="EDT11" s="5"/>
      <c r="EDU11" s="5"/>
      <c r="EDV11" s="5"/>
      <c r="EDW11" s="5"/>
      <c r="EDX11" s="5"/>
      <c r="EDY11" s="5"/>
      <c r="EDZ11" s="5"/>
      <c r="EEA11" s="5"/>
      <c r="EEB11" s="5"/>
      <c r="EEC11" s="5"/>
      <c r="EED11" s="5"/>
      <c r="EEE11" s="5"/>
      <c r="EEF11" s="5"/>
      <c r="EEG11" s="5"/>
      <c r="EEH11" s="5"/>
      <c r="EEI11" s="5"/>
      <c r="EEJ11" s="5"/>
      <c r="EEK11" s="5"/>
      <c r="EEL11" s="5"/>
      <c r="EEM11" s="5"/>
      <c r="EEN11" s="5"/>
      <c r="EEO11" s="5"/>
      <c r="EEP11" s="5"/>
      <c r="EEQ11" s="5"/>
      <c r="EER11" s="5"/>
      <c r="EES11" s="5"/>
      <c r="EET11" s="5"/>
      <c r="EEU11" s="5"/>
      <c r="EEV11" s="5"/>
      <c r="EEW11" s="5"/>
      <c r="EEX11" s="5"/>
      <c r="EEY11" s="5"/>
      <c r="EEZ11" s="5"/>
      <c r="EFA11" s="5"/>
      <c r="EFB11" s="5"/>
      <c r="EFC11" s="5"/>
      <c r="EFD11" s="5"/>
      <c r="EFE11" s="5"/>
      <c r="EFF11" s="5"/>
      <c r="EFG11" s="5"/>
      <c r="EFH11" s="5"/>
      <c r="EFI11" s="5"/>
      <c r="EFJ11" s="5"/>
      <c r="EFK11" s="5"/>
      <c r="EFL11" s="5"/>
      <c r="EFM11" s="5"/>
      <c r="EFN11" s="5"/>
      <c r="EFO11" s="5"/>
      <c r="EFP11" s="5"/>
      <c r="EFQ11" s="5"/>
      <c r="EFR11" s="5"/>
      <c r="EFS11" s="5"/>
      <c r="EFT11" s="5"/>
      <c r="EFU11" s="5"/>
      <c r="EFV11" s="5"/>
      <c r="EFW11" s="5"/>
      <c r="EFX11" s="5"/>
      <c r="EFY11" s="5"/>
      <c r="EFZ11" s="5"/>
      <c r="EGA11" s="5"/>
      <c r="EGB11" s="5"/>
      <c r="EGC11" s="5"/>
      <c r="EGD11" s="5"/>
      <c r="EGE11" s="5"/>
      <c r="EGF11" s="5"/>
      <c r="EGG11" s="5"/>
      <c r="EGH11" s="5"/>
      <c r="EGI11" s="5"/>
      <c r="EGJ11" s="5"/>
      <c r="EGK11" s="5"/>
      <c r="EGL11" s="5"/>
      <c r="EGM11" s="5"/>
      <c r="EGN11" s="5"/>
      <c r="EGO11" s="5"/>
      <c r="EGP11" s="5"/>
      <c r="EGQ11" s="5"/>
      <c r="EGR11" s="5"/>
      <c r="EGS11" s="5"/>
      <c r="EGT11" s="5"/>
      <c r="EGU11" s="5"/>
      <c r="EGV11" s="5"/>
      <c r="EGW11" s="5"/>
      <c r="EGX11" s="5"/>
      <c r="EGY11" s="5"/>
      <c r="EGZ11" s="5"/>
      <c r="EHA11" s="5"/>
      <c r="EHB11" s="5"/>
      <c r="EHC11" s="5"/>
      <c r="EHD11" s="5"/>
      <c r="EHE11" s="5"/>
      <c r="EHF11" s="5"/>
      <c r="EHG11" s="5"/>
      <c r="EHH11" s="5"/>
      <c r="EHI11" s="5"/>
      <c r="EHJ11" s="5"/>
      <c r="EHK11" s="5"/>
      <c r="EHL11" s="5"/>
      <c r="EHM11" s="5"/>
      <c r="EHN11" s="5"/>
      <c r="EHO11" s="5"/>
      <c r="EHP11" s="5"/>
      <c r="EHQ11" s="5"/>
      <c r="EHR11" s="5"/>
      <c r="EHS11" s="5"/>
      <c r="EHT11" s="5"/>
      <c r="EHU11" s="5"/>
      <c r="EHV11" s="5"/>
      <c r="EHW11" s="5"/>
      <c r="EHX11" s="5"/>
      <c r="EHY11" s="5"/>
      <c r="EHZ11" s="5"/>
      <c r="EIA11" s="5"/>
      <c r="EIB11" s="5"/>
      <c r="EIC11" s="5"/>
      <c r="EID11" s="5"/>
      <c r="EIE11" s="5"/>
      <c r="EIF11" s="5"/>
      <c r="EIG11" s="5"/>
      <c r="EIH11" s="5"/>
      <c r="EII11" s="5"/>
      <c r="EIJ11" s="5"/>
      <c r="EIK11" s="5"/>
      <c r="EIL11" s="5"/>
      <c r="EIM11" s="5"/>
      <c r="EIN11" s="5"/>
      <c r="EIO11" s="5"/>
      <c r="EIP11" s="5"/>
      <c r="EIQ11" s="5"/>
      <c r="EIR11" s="5"/>
      <c r="EIS11" s="5"/>
      <c r="EIT11" s="5"/>
      <c r="EIU11" s="5"/>
      <c r="EIV11" s="5"/>
      <c r="EIW11" s="5"/>
      <c r="EIX11" s="5"/>
      <c r="EIY11" s="5"/>
      <c r="EIZ11" s="5"/>
      <c r="EJA11" s="5"/>
      <c r="EJB11" s="5"/>
      <c r="EJC11" s="5"/>
      <c r="EJD11" s="5"/>
      <c r="EJE11" s="5"/>
      <c r="EJF11" s="5"/>
      <c r="EJG11" s="5"/>
      <c r="EJH11" s="5"/>
      <c r="EJI11" s="5"/>
      <c r="EJJ11" s="5"/>
      <c r="EJK11" s="5"/>
      <c r="EJL11" s="5"/>
      <c r="EJM11" s="5"/>
      <c r="EJN11" s="5"/>
      <c r="EJO11" s="5"/>
      <c r="EJP11" s="5"/>
      <c r="EJQ11" s="5"/>
      <c r="EJR11" s="5"/>
      <c r="EJS11" s="5"/>
      <c r="EJT11" s="5"/>
      <c r="EJU11" s="5"/>
      <c r="EJV11" s="5"/>
      <c r="EJW11" s="5"/>
      <c r="EJX11" s="5"/>
      <c r="EJY11" s="5"/>
      <c r="EJZ11" s="5"/>
      <c r="EKA11" s="5"/>
      <c r="EKB11" s="5"/>
      <c r="EKC11" s="5"/>
      <c r="EKD11" s="5"/>
      <c r="EKE11" s="5"/>
      <c r="EKF11" s="5"/>
      <c r="EKG11" s="5"/>
      <c r="EKH11" s="5"/>
      <c r="EKI11" s="5"/>
      <c r="EKJ11" s="5"/>
      <c r="EKK11" s="5"/>
      <c r="EKL11" s="5"/>
      <c r="EKM11" s="5"/>
      <c r="EKN11" s="5"/>
      <c r="EKO11" s="5"/>
      <c r="EKP11" s="5"/>
      <c r="EKQ11" s="5"/>
      <c r="EKR11" s="5"/>
      <c r="EKS11" s="5"/>
      <c r="EKT11" s="5"/>
      <c r="EKU11" s="5"/>
      <c r="EKV11" s="5"/>
      <c r="EKW11" s="5"/>
      <c r="EKX11" s="5"/>
      <c r="EKY11" s="5"/>
      <c r="EKZ11" s="5"/>
      <c r="ELA11" s="5"/>
      <c r="ELB11" s="5"/>
      <c r="ELC11" s="5"/>
      <c r="ELD11" s="5"/>
      <c r="ELE11" s="5"/>
      <c r="ELF11" s="5"/>
      <c r="ELG11" s="5"/>
      <c r="ELH11" s="5"/>
      <c r="ELI11" s="5"/>
      <c r="ELJ11" s="5"/>
      <c r="ELK11" s="5"/>
      <c r="ELL11" s="5"/>
      <c r="ELM11" s="5"/>
      <c r="ELN11" s="5"/>
      <c r="ELO11" s="5"/>
      <c r="ELP11" s="5"/>
      <c r="ELQ11" s="5"/>
      <c r="ELR11" s="5"/>
      <c r="ELS11" s="5"/>
      <c r="ELT11" s="5"/>
      <c r="ELU11" s="5"/>
      <c r="ELV11" s="5"/>
      <c r="ELW11" s="5"/>
      <c r="ELX11" s="5"/>
      <c r="ELY11" s="5"/>
      <c r="ELZ11" s="5"/>
      <c r="EMA11" s="5"/>
      <c r="EMB11" s="5"/>
      <c r="EMC11" s="5"/>
      <c r="EMD11" s="5"/>
      <c r="EME11" s="5"/>
      <c r="EMF11" s="5"/>
      <c r="EMG11" s="5"/>
      <c r="EMH11" s="5"/>
      <c r="EMI11" s="5"/>
      <c r="EMJ11" s="5"/>
      <c r="EMK11" s="5"/>
      <c r="EML11" s="5"/>
      <c r="EMM11" s="5"/>
      <c r="EMN11" s="5"/>
      <c r="EMO11" s="5"/>
      <c r="EMP11" s="5"/>
      <c r="EMQ11" s="5"/>
      <c r="EMR11" s="5"/>
      <c r="EMS11" s="5"/>
      <c r="EMT11" s="5"/>
      <c r="EMU11" s="5"/>
      <c r="EMV11" s="5"/>
      <c r="EMW11" s="5"/>
      <c r="EMX11" s="5"/>
      <c r="EMY11" s="5"/>
      <c r="EMZ11" s="5"/>
      <c r="ENA11" s="5"/>
      <c r="ENB11" s="5"/>
      <c r="ENC11" s="5"/>
      <c r="END11" s="5"/>
      <c r="ENE11" s="5"/>
      <c r="ENF11" s="5"/>
      <c r="ENG11" s="5"/>
      <c r="ENH11" s="5"/>
      <c r="ENI11" s="5"/>
      <c r="ENJ11" s="5"/>
      <c r="ENK11" s="5"/>
      <c r="ENL11" s="5"/>
      <c r="ENM11" s="5"/>
      <c r="ENN11" s="5"/>
      <c r="ENO11" s="5"/>
      <c r="ENP11" s="5"/>
      <c r="ENQ11" s="5"/>
      <c r="ENR11" s="5"/>
      <c r="ENS11" s="5"/>
      <c r="ENT11" s="5"/>
      <c r="ENU11" s="5"/>
      <c r="ENV11" s="5"/>
      <c r="ENW11" s="5"/>
      <c r="ENX11" s="5"/>
      <c r="ENY11" s="5"/>
      <c r="ENZ11" s="5"/>
      <c r="EOA11" s="5"/>
      <c r="EOB11" s="5"/>
      <c r="EOC11" s="5"/>
      <c r="EOD11" s="5"/>
      <c r="EOE11" s="5"/>
      <c r="EOF11" s="5"/>
      <c r="EOG11" s="5"/>
      <c r="EOH11" s="5"/>
      <c r="EOI11" s="5"/>
      <c r="EOJ11" s="5"/>
      <c r="EOK11" s="5"/>
      <c r="EOL11" s="5"/>
      <c r="EOM11" s="5"/>
      <c r="EON11" s="5"/>
      <c r="EOO11" s="5"/>
      <c r="EOP11" s="5"/>
      <c r="EOQ11" s="5"/>
      <c r="EOR11" s="5"/>
      <c r="EOS11" s="5"/>
      <c r="EOT11" s="5"/>
      <c r="EOU11" s="5"/>
      <c r="EOV11" s="5"/>
      <c r="EOW11" s="5"/>
      <c r="EOX11" s="5"/>
      <c r="EOY11" s="5"/>
      <c r="EOZ11" s="5"/>
      <c r="EPA11" s="5"/>
      <c r="EPB11" s="5"/>
      <c r="EPC11" s="5"/>
      <c r="EPD11" s="5"/>
      <c r="EPE11" s="5"/>
      <c r="EPF11" s="5"/>
      <c r="EPG11" s="5"/>
      <c r="EPH11" s="5"/>
      <c r="EPI11" s="5"/>
      <c r="EPJ11" s="5"/>
      <c r="EPK11" s="5"/>
      <c r="EPL11" s="5"/>
      <c r="EPM11" s="5"/>
      <c r="EPN11" s="5"/>
      <c r="EPO11" s="5"/>
      <c r="EPP11" s="5"/>
      <c r="EPQ11" s="5"/>
      <c r="EPR11" s="5"/>
      <c r="EPS11" s="5"/>
      <c r="EPT11" s="5"/>
      <c r="EPU11" s="5"/>
      <c r="EPV11" s="5"/>
      <c r="EPW11" s="5"/>
      <c r="EPX11" s="5"/>
      <c r="EPY11" s="5"/>
      <c r="EPZ11" s="5"/>
      <c r="EQA11" s="5"/>
      <c r="EQB11" s="5"/>
      <c r="EQC11" s="5"/>
      <c r="EQD11" s="5"/>
      <c r="EQE11" s="5"/>
      <c r="EQF11" s="5"/>
      <c r="EQG11" s="5"/>
      <c r="EQH11" s="5"/>
      <c r="EQI11" s="5"/>
      <c r="EQJ11" s="5"/>
      <c r="EQK11" s="5"/>
      <c r="EQL11" s="5"/>
      <c r="EQM11" s="5"/>
      <c r="EQN11" s="5"/>
      <c r="EQO11" s="5"/>
      <c r="EQP11" s="5"/>
      <c r="EQQ11" s="5"/>
      <c r="EQR11" s="5"/>
      <c r="EQS11" s="5"/>
      <c r="EQT11" s="5"/>
      <c r="EQU11" s="5"/>
      <c r="EQV11" s="5"/>
      <c r="EQW11" s="5"/>
      <c r="EQX11" s="5"/>
      <c r="EQY11" s="5"/>
      <c r="EQZ11" s="5"/>
      <c r="ERA11" s="5"/>
      <c r="ERB11" s="5"/>
      <c r="ERC11" s="5"/>
      <c r="ERD11" s="5"/>
      <c r="ERE11" s="5"/>
      <c r="ERF11" s="5"/>
      <c r="ERG11" s="5"/>
      <c r="ERH11" s="5"/>
      <c r="ERI11" s="5"/>
      <c r="ERJ11" s="5"/>
      <c r="ERK11" s="5"/>
      <c r="ERL11" s="5"/>
      <c r="ERM11" s="5"/>
      <c r="ERN11" s="5"/>
      <c r="ERO11" s="5"/>
      <c r="ERP11" s="5"/>
      <c r="ERQ11" s="5"/>
      <c r="ERR11" s="5"/>
      <c r="ERS11" s="5"/>
      <c r="ERT11" s="5"/>
      <c r="ERU11" s="5"/>
      <c r="ERV11" s="5"/>
      <c r="ERW11" s="5"/>
      <c r="ERX11" s="5"/>
      <c r="ERY11" s="5"/>
      <c r="ERZ11" s="5"/>
      <c r="ESA11" s="5"/>
      <c r="ESB11" s="5"/>
      <c r="ESC11" s="5"/>
      <c r="ESD11" s="5"/>
      <c r="ESE11" s="5"/>
      <c r="ESF11" s="5"/>
      <c r="ESG11" s="5"/>
      <c r="ESH11" s="5"/>
      <c r="ESI11" s="5"/>
      <c r="ESJ11" s="5"/>
      <c r="ESK11" s="5"/>
      <c r="ESL11" s="5"/>
      <c r="ESM11" s="5"/>
      <c r="ESN11" s="5"/>
      <c r="ESO11" s="5"/>
      <c r="ESP11" s="5"/>
      <c r="ESQ11" s="5"/>
      <c r="ESR11" s="5"/>
      <c r="ESS11" s="5"/>
      <c r="EST11" s="5"/>
      <c r="ESU11" s="5"/>
      <c r="ESV11" s="5"/>
      <c r="ESW11" s="5"/>
      <c r="ESX11" s="5"/>
      <c r="ESY11" s="5"/>
      <c r="ESZ11" s="5"/>
      <c r="ETA11" s="5"/>
      <c r="ETB11" s="5"/>
      <c r="ETC11" s="5"/>
      <c r="ETD11" s="5"/>
      <c r="ETE11" s="5"/>
      <c r="ETF11" s="5"/>
      <c r="ETG11" s="5"/>
      <c r="ETH11" s="5"/>
      <c r="ETI11" s="5"/>
      <c r="ETJ11" s="5"/>
      <c r="ETK11" s="5"/>
      <c r="ETL11" s="5"/>
      <c r="ETM11" s="5"/>
      <c r="ETN11" s="5"/>
      <c r="ETO11" s="5"/>
      <c r="ETP11" s="5"/>
      <c r="ETQ11" s="5"/>
      <c r="ETR11" s="5"/>
      <c r="ETS11" s="5"/>
      <c r="ETT11" s="5"/>
      <c r="ETU11" s="5"/>
      <c r="ETV11" s="5"/>
      <c r="ETW11" s="5"/>
      <c r="ETX11" s="5"/>
      <c r="ETY11" s="5"/>
      <c r="ETZ11" s="5"/>
      <c r="EUA11" s="5"/>
      <c r="EUB11" s="5"/>
      <c r="EUC11" s="5"/>
      <c r="EUD11" s="5"/>
      <c r="EUE11" s="5"/>
      <c r="EUF11" s="5"/>
      <c r="EUG11" s="5"/>
      <c r="EUH11" s="5"/>
      <c r="EUI11" s="5"/>
      <c r="EUJ11" s="5"/>
      <c r="EUK11" s="5"/>
      <c r="EUL11" s="5"/>
      <c r="EUM11" s="5"/>
      <c r="EUN11" s="5"/>
      <c r="EUO11" s="5"/>
      <c r="EUP11" s="5"/>
      <c r="EUQ11" s="5"/>
      <c r="EUR11" s="5"/>
      <c r="EUS11" s="5"/>
      <c r="EUT11" s="5"/>
      <c r="EUU11" s="5"/>
      <c r="EUV11" s="5"/>
      <c r="EUW11" s="5"/>
      <c r="EUX11" s="5"/>
      <c r="EUY11" s="5"/>
      <c r="EUZ11" s="5"/>
      <c r="EVA11" s="5"/>
      <c r="EVB11" s="5"/>
      <c r="EVC11" s="5"/>
      <c r="EVD11" s="5"/>
      <c r="EVE11" s="5"/>
      <c r="EVF11" s="5"/>
      <c r="EVG11" s="5"/>
      <c r="EVH11" s="5"/>
      <c r="EVI11" s="5"/>
      <c r="EVJ11" s="5"/>
      <c r="EVK11" s="5"/>
      <c r="EVL11" s="5"/>
      <c r="EVM11" s="5"/>
      <c r="EVN11" s="5"/>
      <c r="EVO11" s="5"/>
      <c r="EVP11" s="5"/>
      <c r="EVQ11" s="5"/>
      <c r="EVR11" s="5"/>
      <c r="EVS11" s="5"/>
      <c r="EVT11" s="5"/>
      <c r="EVU11" s="5"/>
      <c r="EVV11" s="5"/>
      <c r="EVW11" s="5"/>
      <c r="EVX11" s="5"/>
      <c r="EVY11" s="5"/>
      <c r="EVZ11" s="5"/>
      <c r="EWA11" s="5"/>
      <c r="EWB11" s="5"/>
      <c r="EWC11" s="5"/>
      <c r="EWD11" s="5"/>
      <c r="EWE11" s="5"/>
      <c r="EWF11" s="5"/>
      <c r="EWG11" s="5"/>
      <c r="EWH11" s="5"/>
      <c r="EWI11" s="5"/>
      <c r="EWJ11" s="5"/>
      <c r="EWK11" s="5"/>
      <c r="EWL11" s="5"/>
      <c r="EWM11" s="5"/>
      <c r="EWN11" s="5"/>
      <c r="EWO11" s="5"/>
      <c r="EWP11" s="5"/>
      <c r="EWQ11" s="5"/>
      <c r="EWR11" s="5"/>
      <c r="EWS11" s="5"/>
      <c r="EWT11" s="5"/>
      <c r="EWU11" s="5"/>
      <c r="EWV11" s="5"/>
      <c r="EWW11" s="5"/>
      <c r="EWX11" s="5"/>
      <c r="EWY11" s="5"/>
      <c r="EWZ11" s="5"/>
      <c r="EXA11" s="5"/>
      <c r="EXB11" s="5"/>
      <c r="EXC11" s="5"/>
      <c r="EXD11" s="5"/>
      <c r="EXE11" s="5"/>
      <c r="EXF11" s="5"/>
      <c r="EXG11" s="5"/>
      <c r="EXH11" s="5"/>
      <c r="EXI11" s="5"/>
      <c r="EXJ11" s="5"/>
      <c r="EXK11" s="5"/>
      <c r="EXL11" s="5"/>
      <c r="EXM11" s="5"/>
      <c r="EXN11" s="5"/>
      <c r="EXO11" s="5"/>
      <c r="EXP11" s="5"/>
      <c r="EXQ11" s="5"/>
      <c r="EXR11" s="5"/>
      <c r="EXS11" s="5"/>
      <c r="EXT11" s="5"/>
      <c r="EXU11" s="5"/>
      <c r="EXV11" s="5"/>
      <c r="EXW11" s="5"/>
      <c r="EXX11" s="5"/>
      <c r="EXY11" s="5"/>
      <c r="EXZ11" s="5"/>
      <c r="EYA11" s="5"/>
      <c r="EYB11" s="5"/>
      <c r="EYC11" s="5"/>
      <c r="EYD11" s="5"/>
      <c r="EYE11" s="5"/>
      <c r="EYF11" s="5"/>
      <c r="EYG11" s="5"/>
      <c r="EYH11" s="5"/>
      <c r="EYI11" s="5"/>
      <c r="EYJ11" s="5"/>
      <c r="EYK11" s="5"/>
      <c r="EYL11" s="5"/>
      <c r="EYM11" s="5"/>
      <c r="EYN11" s="5"/>
      <c r="EYO11" s="5"/>
      <c r="EYP11" s="5"/>
      <c r="EYQ11" s="5"/>
      <c r="EYR11" s="5"/>
      <c r="EYS11" s="5"/>
      <c r="EYT11" s="5"/>
      <c r="EYU11" s="5"/>
      <c r="EYV11" s="5"/>
      <c r="EYW11" s="5"/>
      <c r="EYX11" s="5"/>
      <c r="EYY11" s="5"/>
      <c r="EYZ11" s="5"/>
      <c r="EZA11" s="5"/>
      <c r="EZB11" s="5"/>
      <c r="EZC11" s="5"/>
      <c r="EZD11" s="5"/>
      <c r="EZE11" s="5"/>
      <c r="EZF11" s="5"/>
      <c r="EZG11" s="5"/>
      <c r="EZH11" s="5"/>
      <c r="EZI11" s="5"/>
      <c r="EZJ11" s="5"/>
      <c r="EZK11" s="5"/>
      <c r="EZL11" s="5"/>
      <c r="EZM11" s="5"/>
      <c r="EZN11" s="5"/>
      <c r="EZO11" s="5"/>
      <c r="EZP11" s="5"/>
      <c r="EZQ11" s="5"/>
      <c r="EZR11" s="5"/>
      <c r="EZS11" s="5"/>
      <c r="EZT11" s="5"/>
      <c r="EZU11" s="5"/>
      <c r="EZV11" s="5"/>
      <c r="EZW11" s="5"/>
      <c r="EZX11" s="5"/>
      <c r="EZY11" s="5"/>
      <c r="EZZ11" s="5"/>
      <c r="FAA11" s="5"/>
      <c r="FAB11" s="5"/>
      <c r="FAC11" s="5"/>
      <c r="FAD11" s="5"/>
      <c r="FAE11" s="5"/>
      <c r="FAF11" s="5"/>
      <c r="FAG11" s="5"/>
      <c r="FAH11" s="5"/>
      <c r="FAI11" s="5"/>
      <c r="FAJ11" s="5"/>
      <c r="FAK11" s="5"/>
      <c r="FAL11" s="5"/>
      <c r="FAM11" s="5"/>
      <c r="FAN11" s="5"/>
      <c r="FAO11" s="5"/>
      <c r="FAP11" s="5"/>
      <c r="FAQ11" s="5"/>
      <c r="FAR11" s="5"/>
      <c r="FAS11" s="5"/>
      <c r="FAT11" s="5"/>
      <c r="FAU11" s="5"/>
      <c r="FAV11" s="5"/>
      <c r="FAW11" s="5"/>
      <c r="FAX11" s="5"/>
      <c r="FAY11" s="5"/>
      <c r="FAZ11" s="5"/>
      <c r="FBA11" s="5"/>
      <c r="FBB11" s="5"/>
      <c r="FBC11" s="5"/>
      <c r="FBD11" s="5"/>
      <c r="FBE11" s="5"/>
      <c r="FBF11" s="5"/>
      <c r="FBG11" s="5"/>
      <c r="FBH11" s="5"/>
      <c r="FBI11" s="5"/>
      <c r="FBJ11" s="5"/>
      <c r="FBK11" s="5"/>
      <c r="FBL11" s="5"/>
      <c r="FBM11" s="5"/>
      <c r="FBN11" s="5"/>
      <c r="FBO11" s="5"/>
      <c r="FBP11" s="5"/>
      <c r="FBQ11" s="5"/>
      <c r="FBR11" s="5"/>
      <c r="FBS11" s="5"/>
      <c r="FBT11" s="5"/>
      <c r="FBU11" s="5"/>
      <c r="FBV11" s="5"/>
      <c r="FBW11" s="5"/>
      <c r="FBX11" s="5"/>
      <c r="FBY11" s="5"/>
      <c r="FBZ11" s="5"/>
      <c r="FCA11" s="5"/>
      <c r="FCB11" s="5"/>
      <c r="FCC11" s="5"/>
      <c r="FCD11" s="5"/>
      <c r="FCE11" s="5"/>
      <c r="FCF11" s="5"/>
      <c r="FCG11" s="5"/>
      <c r="FCH11" s="5"/>
      <c r="FCI11" s="5"/>
      <c r="FCJ11" s="5"/>
      <c r="FCK11" s="5"/>
      <c r="FCL11" s="5"/>
      <c r="FCM11" s="5"/>
      <c r="FCN11" s="5"/>
      <c r="FCO11" s="5"/>
      <c r="FCP11" s="5"/>
      <c r="FCQ11" s="5"/>
      <c r="FCR11" s="5"/>
      <c r="FCS11" s="5"/>
      <c r="FCT11" s="5"/>
      <c r="FCU11" s="5"/>
      <c r="FCV11" s="5"/>
      <c r="FCW11" s="5"/>
      <c r="FCX11" s="5"/>
      <c r="FCY11" s="5"/>
      <c r="FCZ11" s="5"/>
      <c r="FDA11" s="5"/>
      <c r="FDB11" s="5"/>
      <c r="FDC11" s="5"/>
      <c r="FDD11" s="5"/>
      <c r="FDE11" s="5"/>
      <c r="FDF11" s="5"/>
      <c r="FDG11" s="5"/>
      <c r="FDH11" s="5"/>
      <c r="FDI11" s="5"/>
      <c r="FDJ11" s="5"/>
      <c r="FDK11" s="5"/>
      <c r="FDL11" s="5"/>
      <c r="FDM11" s="5"/>
      <c r="FDN11" s="5"/>
      <c r="FDO11" s="5"/>
      <c r="FDP11" s="5"/>
      <c r="FDQ11" s="5"/>
      <c r="FDR11" s="5"/>
      <c r="FDS11" s="5"/>
      <c r="FDT11" s="5"/>
      <c r="FDU11" s="5"/>
      <c r="FDV11" s="5"/>
      <c r="FDW11" s="5"/>
      <c r="FDX11" s="5"/>
      <c r="FDY11" s="5"/>
      <c r="FDZ11" s="5"/>
      <c r="FEA11" s="5"/>
      <c r="FEB11" s="5"/>
      <c r="FEC11" s="5"/>
      <c r="FED11" s="5"/>
      <c r="FEE11" s="5"/>
      <c r="FEF11" s="5"/>
      <c r="FEG11" s="5"/>
      <c r="FEH11" s="5"/>
      <c r="FEI11" s="5"/>
      <c r="FEJ11" s="5"/>
      <c r="FEK11" s="5"/>
      <c r="FEL11" s="5"/>
      <c r="FEM11" s="5"/>
      <c r="FEN11" s="5"/>
      <c r="FEO11" s="5"/>
      <c r="FEP11" s="5"/>
      <c r="FEQ11" s="5"/>
      <c r="FER11" s="5"/>
      <c r="FES11" s="5"/>
      <c r="FET11" s="5"/>
      <c r="FEU11" s="5"/>
      <c r="FEV11" s="5"/>
      <c r="FEW11" s="5"/>
      <c r="FEX11" s="5"/>
      <c r="FEY11" s="5"/>
      <c r="FEZ11" s="5"/>
      <c r="FFA11" s="5"/>
      <c r="FFB11" s="5"/>
      <c r="FFC11" s="5"/>
      <c r="FFD11" s="5"/>
      <c r="FFE11" s="5"/>
      <c r="FFF11" s="5"/>
      <c r="FFG11" s="5"/>
      <c r="FFH11" s="5"/>
      <c r="FFI11" s="5"/>
      <c r="FFJ11" s="5"/>
      <c r="FFK11" s="5"/>
      <c r="FFL11" s="5"/>
      <c r="FFM11" s="5"/>
      <c r="FFN11" s="5"/>
      <c r="FFO11" s="5"/>
      <c r="FFP11" s="5"/>
      <c r="FFQ11" s="5"/>
      <c r="FFR11" s="5"/>
      <c r="FFS11" s="5"/>
      <c r="FFT11" s="5"/>
      <c r="FFU11" s="5"/>
      <c r="FFV11" s="5"/>
      <c r="FFW11" s="5"/>
      <c r="FFX11" s="5"/>
      <c r="FFY11" s="5"/>
      <c r="FFZ11" s="5"/>
      <c r="FGA11" s="5"/>
      <c r="FGB11" s="5"/>
      <c r="FGC11" s="5"/>
      <c r="FGD11" s="5"/>
      <c r="FGE11" s="5"/>
      <c r="FGF11" s="5"/>
      <c r="FGG11" s="5"/>
      <c r="FGH11" s="5"/>
      <c r="FGI11" s="5"/>
      <c r="FGJ11" s="5"/>
      <c r="FGK11" s="5"/>
      <c r="FGL11" s="5"/>
      <c r="FGM11" s="5"/>
      <c r="FGN11" s="5"/>
      <c r="FGO11" s="5"/>
      <c r="FGP11" s="5"/>
      <c r="FGQ11" s="5"/>
      <c r="FGR11" s="5"/>
      <c r="FGS11" s="5"/>
      <c r="FGT11" s="5"/>
      <c r="FGU11" s="5"/>
      <c r="FGV11" s="5"/>
      <c r="FGW11" s="5"/>
      <c r="FGX11" s="5"/>
      <c r="FGY11" s="5"/>
      <c r="FGZ11" s="5"/>
      <c r="FHA11" s="5"/>
      <c r="FHB11" s="5"/>
      <c r="FHC11" s="5"/>
      <c r="FHD11" s="5"/>
      <c r="FHE11" s="5"/>
      <c r="FHF11" s="5"/>
      <c r="FHG11" s="5"/>
      <c r="FHH11" s="5"/>
      <c r="FHI11" s="5"/>
      <c r="FHJ11" s="5"/>
      <c r="FHK11" s="5"/>
      <c r="FHL11" s="5"/>
      <c r="FHM11" s="5"/>
      <c r="FHN11" s="5"/>
      <c r="FHO11" s="5"/>
      <c r="FHP11" s="5"/>
      <c r="FHQ11" s="5"/>
      <c r="FHR11" s="5"/>
      <c r="FHS11" s="5"/>
      <c r="FHT11" s="5"/>
      <c r="FHU11" s="5"/>
      <c r="FHV11" s="5"/>
      <c r="FHW11" s="5"/>
      <c r="FHX11" s="5"/>
      <c r="FHY11" s="5"/>
      <c r="FHZ11" s="5"/>
      <c r="FIA11" s="5"/>
      <c r="FIB11" s="5"/>
      <c r="FIC11" s="5"/>
      <c r="FID11" s="5"/>
      <c r="FIE11" s="5"/>
      <c r="FIF11" s="5"/>
      <c r="FIG11" s="5"/>
      <c r="FIH11" s="5"/>
      <c r="FII11" s="5"/>
      <c r="FIJ11" s="5"/>
      <c r="FIK11" s="5"/>
      <c r="FIL11" s="5"/>
      <c r="FIM11" s="5"/>
      <c r="FIN11" s="5"/>
      <c r="FIO11" s="5"/>
      <c r="FIP11" s="5"/>
      <c r="FIQ11" s="5"/>
      <c r="FIR11" s="5"/>
      <c r="FIS11" s="5"/>
      <c r="FIT11" s="5"/>
      <c r="FIU11" s="5"/>
      <c r="FIV11" s="5"/>
      <c r="FIW11" s="5"/>
      <c r="FIX11" s="5"/>
      <c r="FIY11" s="5"/>
      <c r="FIZ11" s="5"/>
      <c r="FJA11" s="5"/>
      <c r="FJB11" s="5"/>
      <c r="FJC11" s="5"/>
      <c r="FJD11" s="5"/>
      <c r="FJE11" s="5"/>
      <c r="FJF11" s="5"/>
      <c r="FJG11" s="5"/>
      <c r="FJH11" s="5"/>
      <c r="FJI11" s="5"/>
      <c r="FJJ11" s="5"/>
      <c r="FJK11" s="5"/>
      <c r="FJL11" s="5"/>
      <c r="FJM11" s="5"/>
      <c r="FJN11" s="5"/>
      <c r="FJO11" s="5"/>
      <c r="FJP11" s="5"/>
      <c r="FJQ11" s="5"/>
      <c r="FJR11" s="5"/>
      <c r="FJS11" s="5"/>
      <c r="FJT11" s="5"/>
      <c r="FJU11" s="5"/>
      <c r="FJV11" s="5"/>
      <c r="FJW11" s="5"/>
      <c r="FJX11" s="5"/>
      <c r="FJY11" s="5"/>
      <c r="FJZ11" s="5"/>
      <c r="FKA11" s="5"/>
      <c r="FKB11" s="5"/>
      <c r="FKC11" s="5"/>
      <c r="FKD11" s="5"/>
      <c r="FKE11" s="5"/>
      <c r="FKF11" s="5"/>
      <c r="FKG11" s="5"/>
      <c r="FKH11" s="5"/>
      <c r="FKI11" s="5"/>
      <c r="FKJ11" s="5"/>
      <c r="FKK11" s="5"/>
      <c r="FKL11" s="5"/>
      <c r="FKM11" s="5"/>
      <c r="FKN11" s="5"/>
      <c r="FKO11" s="5"/>
      <c r="FKP11" s="5"/>
      <c r="FKQ11" s="5"/>
      <c r="FKR11" s="5"/>
      <c r="FKS11" s="5"/>
      <c r="FKT11" s="5"/>
      <c r="FKU11" s="5"/>
      <c r="FKV11" s="5"/>
      <c r="FKW11" s="5"/>
      <c r="FKX11" s="5"/>
      <c r="FKY11" s="5"/>
      <c r="FKZ11" s="5"/>
      <c r="FLA11" s="5"/>
      <c r="FLB11" s="5"/>
      <c r="FLC11" s="5"/>
      <c r="FLD11" s="5"/>
      <c r="FLE11" s="5"/>
      <c r="FLF11" s="5"/>
      <c r="FLG11" s="5"/>
      <c r="FLH11" s="5"/>
      <c r="FLI11" s="5"/>
      <c r="FLJ11" s="5"/>
      <c r="FLK11" s="5"/>
      <c r="FLL11" s="5"/>
      <c r="FLM11" s="5"/>
      <c r="FLN11" s="5"/>
      <c r="FLO11" s="5"/>
      <c r="FLP11" s="5"/>
      <c r="FLQ11" s="5"/>
      <c r="FLR11" s="5"/>
      <c r="FLS11" s="5"/>
      <c r="FLT11" s="5"/>
      <c r="FLU11" s="5"/>
      <c r="FLV11" s="5"/>
      <c r="FLW11" s="5"/>
      <c r="FLX11" s="5"/>
      <c r="FLY11" s="5"/>
      <c r="FLZ11" s="5"/>
      <c r="FMA11" s="5"/>
      <c r="FMB11" s="5"/>
      <c r="FMC11" s="5"/>
      <c r="FMD11" s="5"/>
      <c r="FME11" s="5"/>
      <c r="FMF11" s="5"/>
      <c r="FMG11" s="5"/>
      <c r="FMH11" s="5"/>
      <c r="FMI11" s="5"/>
      <c r="FMJ11" s="5"/>
      <c r="FMK11" s="5"/>
      <c r="FML11" s="5"/>
      <c r="FMM11" s="5"/>
      <c r="FMN11" s="5"/>
      <c r="FMO11" s="5"/>
      <c r="FMP11" s="5"/>
      <c r="FMQ11" s="5"/>
      <c r="FMR11" s="5"/>
      <c r="FMS11" s="5"/>
      <c r="FMT11" s="5"/>
      <c r="FMU11" s="5"/>
      <c r="FMV11" s="5"/>
      <c r="FMW11" s="5"/>
      <c r="FMX11" s="5"/>
      <c r="FMY11" s="5"/>
      <c r="FMZ11" s="5"/>
      <c r="FNA11" s="5"/>
      <c r="FNB11" s="5"/>
      <c r="FNC11" s="5"/>
      <c r="FND11" s="5"/>
      <c r="FNE11" s="5"/>
      <c r="FNF11" s="5"/>
      <c r="FNG11" s="5"/>
      <c r="FNH11" s="5"/>
      <c r="FNI11" s="5"/>
      <c r="FNJ11" s="5"/>
      <c r="FNK11" s="5"/>
      <c r="FNL11" s="5"/>
      <c r="FNM11" s="5"/>
      <c r="FNN11" s="5"/>
      <c r="FNO11" s="5"/>
      <c r="FNP11" s="5"/>
      <c r="FNQ11" s="5"/>
      <c r="FNR11" s="5"/>
      <c r="FNS11" s="5"/>
      <c r="FNT11" s="5"/>
      <c r="FNU11" s="5"/>
      <c r="FNV11" s="5"/>
      <c r="FNW11" s="5"/>
      <c r="FNX11" s="5"/>
      <c r="FNY11" s="5"/>
      <c r="FNZ11" s="5"/>
      <c r="FOA11" s="5"/>
      <c r="FOB11" s="5"/>
      <c r="FOC11" s="5"/>
      <c r="FOD11" s="5"/>
      <c r="FOE11" s="5"/>
      <c r="FOF11" s="5"/>
      <c r="FOG11" s="5"/>
      <c r="FOH11" s="5"/>
      <c r="FOI11" s="5"/>
      <c r="FOJ11" s="5"/>
      <c r="FOK11" s="5"/>
      <c r="FOL11" s="5"/>
      <c r="FOM11" s="5"/>
      <c r="FON11" s="5"/>
      <c r="FOO11" s="5"/>
      <c r="FOP11" s="5"/>
      <c r="FOQ11" s="5"/>
      <c r="FOR11" s="5"/>
      <c r="FOS11" s="5"/>
      <c r="FOT11" s="5"/>
      <c r="FOU11" s="5"/>
      <c r="FOV11" s="5"/>
      <c r="FOW11" s="5"/>
      <c r="FOX11" s="5"/>
      <c r="FOY11" s="5"/>
      <c r="FOZ11" s="5"/>
      <c r="FPA11" s="5"/>
      <c r="FPB11" s="5"/>
      <c r="FPC11" s="5"/>
      <c r="FPD11" s="5"/>
      <c r="FPE11" s="5"/>
      <c r="FPF11" s="5"/>
      <c r="FPG11" s="5"/>
      <c r="FPH11" s="5"/>
      <c r="FPI11" s="5"/>
      <c r="FPJ11" s="5"/>
      <c r="FPK11" s="5"/>
      <c r="FPL11" s="5"/>
      <c r="FPM11" s="5"/>
      <c r="FPN11" s="5"/>
      <c r="FPO11" s="5"/>
      <c r="FPP11" s="5"/>
      <c r="FPQ11" s="5"/>
      <c r="FPR11" s="5"/>
      <c r="FPS11" s="5"/>
      <c r="FPT11" s="5"/>
      <c r="FPU11" s="5"/>
      <c r="FPV11" s="5"/>
      <c r="FPW11" s="5"/>
      <c r="FPX11" s="5"/>
      <c r="FPY11" s="5"/>
      <c r="FPZ11" s="5"/>
      <c r="FQA11" s="5"/>
      <c r="FQB11" s="5"/>
      <c r="FQC11" s="5"/>
      <c r="FQD11" s="5"/>
      <c r="FQE11" s="5"/>
      <c r="FQF11" s="5"/>
      <c r="FQG11" s="5"/>
      <c r="FQH11" s="5"/>
      <c r="FQI11" s="5"/>
      <c r="FQJ11" s="5"/>
      <c r="FQK11" s="5"/>
      <c r="FQL11" s="5"/>
      <c r="FQM11" s="5"/>
      <c r="FQN11" s="5"/>
      <c r="FQO11" s="5"/>
      <c r="FQP11" s="5"/>
      <c r="FQQ11" s="5"/>
      <c r="FQR11" s="5"/>
      <c r="FQS11" s="5"/>
      <c r="FQT11" s="5"/>
      <c r="FQU11" s="5"/>
      <c r="FQV11" s="5"/>
      <c r="FQW11" s="5"/>
      <c r="FQX11" s="5"/>
      <c r="FQY11" s="5"/>
      <c r="FQZ11" s="5"/>
      <c r="FRA11" s="5"/>
      <c r="FRB11" s="5"/>
      <c r="FRC11" s="5"/>
      <c r="FRD11" s="5"/>
      <c r="FRE11" s="5"/>
      <c r="FRF11" s="5"/>
      <c r="FRG11" s="5"/>
      <c r="FRH11" s="5"/>
      <c r="FRI11" s="5"/>
      <c r="FRJ11" s="5"/>
      <c r="FRK11" s="5"/>
      <c r="FRL11" s="5"/>
      <c r="FRM11" s="5"/>
      <c r="FRN11" s="5"/>
      <c r="FRO11" s="5"/>
      <c r="FRP11" s="5"/>
      <c r="FRQ11" s="5"/>
      <c r="FRR11" s="5"/>
      <c r="FRS11" s="5"/>
      <c r="FRT11" s="5"/>
      <c r="FRU11" s="5"/>
      <c r="FRV11" s="5"/>
      <c r="FRW11" s="5"/>
      <c r="FRX11" s="5"/>
      <c r="FRY11" s="5"/>
      <c r="FRZ11" s="5"/>
      <c r="FSA11" s="5"/>
      <c r="FSB11" s="5"/>
      <c r="FSC11" s="5"/>
      <c r="FSD11" s="5"/>
      <c r="FSE11" s="5"/>
      <c r="FSF11" s="5"/>
      <c r="FSG11" s="5"/>
      <c r="FSH11" s="5"/>
      <c r="FSI11" s="5"/>
      <c r="FSJ11" s="5"/>
      <c r="FSK11" s="5"/>
      <c r="FSL11" s="5"/>
      <c r="FSM11" s="5"/>
      <c r="FSN11" s="5"/>
      <c r="FSO11" s="5"/>
      <c r="FSP11" s="5"/>
      <c r="FSQ11" s="5"/>
      <c r="FSR11" s="5"/>
      <c r="FSS11" s="5"/>
      <c r="FST11" s="5"/>
      <c r="FSU11" s="5"/>
      <c r="FSV11" s="5"/>
      <c r="FSW11" s="5"/>
      <c r="FSX11" s="5"/>
      <c r="FSY11" s="5"/>
      <c r="FSZ11" s="5"/>
      <c r="FTA11" s="5"/>
      <c r="FTB11" s="5"/>
      <c r="FTC11" s="5"/>
      <c r="FTD11" s="5"/>
      <c r="FTE11" s="5"/>
      <c r="FTF11" s="5"/>
      <c r="FTG11" s="5"/>
      <c r="FTH11" s="5"/>
      <c r="FTI11" s="5"/>
      <c r="FTJ11" s="5"/>
      <c r="FTK11" s="5"/>
      <c r="FTL11" s="5"/>
      <c r="FTM11" s="5"/>
      <c r="FTN11" s="5"/>
      <c r="FTO11" s="5"/>
      <c r="FTP11" s="5"/>
      <c r="FTQ11" s="5"/>
      <c r="FTR11" s="5"/>
      <c r="FTS11" s="5"/>
      <c r="FTT11" s="5"/>
      <c r="FTU11" s="5"/>
      <c r="FTV11" s="5"/>
      <c r="FTW11" s="5"/>
      <c r="FTX11" s="5"/>
      <c r="FTY11" s="5"/>
      <c r="FTZ11" s="5"/>
      <c r="FUA11" s="5"/>
      <c r="FUB11" s="5"/>
      <c r="FUC11" s="5"/>
      <c r="FUD11" s="5"/>
      <c r="FUE11" s="5"/>
      <c r="FUF11" s="5"/>
      <c r="FUG11" s="5"/>
      <c r="FUH11" s="5"/>
      <c r="FUI11" s="5"/>
      <c r="FUJ11" s="5"/>
      <c r="FUK11" s="5"/>
      <c r="FUL11" s="5"/>
      <c r="FUM11" s="5"/>
      <c r="FUN11" s="5"/>
      <c r="FUO11" s="5"/>
      <c r="FUP11" s="5"/>
      <c r="FUQ11" s="5"/>
      <c r="FUR11" s="5"/>
      <c r="FUS11" s="5"/>
      <c r="FUT11" s="5"/>
      <c r="FUU11" s="5"/>
      <c r="FUV11" s="5"/>
      <c r="FUW11" s="5"/>
      <c r="FUX11" s="5"/>
      <c r="FUY11" s="5"/>
      <c r="FUZ11" s="5"/>
      <c r="FVA11" s="5"/>
      <c r="FVB11" s="5"/>
      <c r="FVC11" s="5"/>
      <c r="FVD11" s="5"/>
      <c r="FVE11" s="5"/>
      <c r="FVF11" s="5"/>
      <c r="FVG11" s="5"/>
      <c r="FVH11" s="5"/>
      <c r="FVI11" s="5"/>
      <c r="FVJ11" s="5"/>
      <c r="FVK11" s="5"/>
      <c r="FVL11" s="5"/>
      <c r="FVM11" s="5"/>
      <c r="FVN11" s="5"/>
      <c r="FVO11" s="5"/>
      <c r="FVP11" s="5"/>
      <c r="FVQ11" s="5"/>
      <c r="FVR11" s="5"/>
      <c r="FVS11" s="5"/>
      <c r="FVT11" s="5"/>
      <c r="FVU11" s="5"/>
      <c r="FVV11" s="5"/>
      <c r="FVW11" s="5"/>
      <c r="FVX11" s="5"/>
      <c r="FVY11" s="5"/>
      <c r="FVZ11" s="5"/>
      <c r="FWA11" s="5"/>
      <c r="FWB11" s="5"/>
      <c r="FWC11" s="5"/>
      <c r="FWD11" s="5"/>
      <c r="FWE11" s="5"/>
      <c r="FWF11" s="5"/>
      <c r="FWG11" s="5"/>
      <c r="FWH11" s="5"/>
      <c r="FWI11" s="5"/>
      <c r="FWJ11" s="5"/>
      <c r="FWK11" s="5"/>
      <c r="FWL11" s="5"/>
      <c r="FWM11" s="5"/>
      <c r="FWN11" s="5"/>
      <c r="FWO11" s="5"/>
      <c r="FWP11" s="5"/>
      <c r="FWQ11" s="5"/>
      <c r="FWR11" s="5"/>
      <c r="FWS11" s="5"/>
      <c r="FWT11" s="5"/>
      <c r="FWU11" s="5"/>
      <c r="FWV11" s="5"/>
      <c r="FWW11" s="5"/>
      <c r="FWX11" s="5"/>
      <c r="FWY11" s="5"/>
      <c r="FWZ11" s="5"/>
      <c r="FXA11" s="5"/>
      <c r="FXB11" s="5"/>
      <c r="FXC11" s="5"/>
      <c r="FXD11" s="5"/>
      <c r="FXE11" s="5"/>
      <c r="FXF11" s="5"/>
      <c r="FXG11" s="5"/>
      <c r="FXH11" s="5"/>
      <c r="FXI11" s="5"/>
      <c r="FXJ11" s="5"/>
      <c r="FXK11" s="5"/>
      <c r="FXL11" s="5"/>
      <c r="FXM11" s="5"/>
      <c r="FXN11" s="5"/>
      <c r="FXO11" s="5"/>
      <c r="FXP11" s="5"/>
      <c r="FXQ11" s="5"/>
      <c r="FXR11" s="5"/>
      <c r="FXS11" s="5"/>
      <c r="FXT11" s="5"/>
      <c r="FXU11" s="5"/>
      <c r="FXV11" s="5"/>
      <c r="FXW11" s="5"/>
      <c r="FXX11" s="5"/>
      <c r="FXY11" s="5"/>
      <c r="FXZ11" s="5"/>
      <c r="FYA11" s="5"/>
      <c r="FYB11" s="5"/>
      <c r="FYC11" s="5"/>
      <c r="FYD11" s="5"/>
      <c r="FYE11" s="5"/>
      <c r="FYF11" s="5"/>
      <c r="FYG11" s="5"/>
      <c r="FYH11" s="5"/>
      <c r="FYI11" s="5"/>
      <c r="FYJ11" s="5"/>
      <c r="FYK11" s="5"/>
      <c r="FYL11" s="5"/>
      <c r="FYM11" s="5"/>
      <c r="FYN11" s="5"/>
      <c r="FYO11" s="5"/>
      <c r="FYP11" s="5"/>
      <c r="FYQ11" s="5"/>
      <c r="FYR11" s="5"/>
      <c r="FYS11" s="5"/>
      <c r="FYT11" s="5"/>
      <c r="FYU11" s="5"/>
      <c r="FYV11" s="5"/>
      <c r="FYW11" s="5"/>
      <c r="FYX11" s="5"/>
      <c r="FYY11" s="5"/>
      <c r="FYZ11" s="5"/>
      <c r="FZA11" s="5"/>
      <c r="FZB11" s="5"/>
      <c r="FZC11" s="5"/>
      <c r="FZD11" s="5"/>
      <c r="FZE11" s="5"/>
      <c r="FZF11" s="5"/>
      <c r="FZG11" s="5"/>
      <c r="FZH11" s="5"/>
      <c r="FZI11" s="5"/>
      <c r="FZJ11" s="5"/>
      <c r="FZK11" s="5"/>
      <c r="FZL11" s="5"/>
      <c r="FZM11" s="5"/>
      <c r="FZN11" s="5"/>
      <c r="FZO11" s="5"/>
      <c r="FZP11" s="5"/>
      <c r="FZQ11" s="5"/>
      <c r="FZR11" s="5"/>
      <c r="FZS11" s="5"/>
      <c r="FZT11" s="5"/>
      <c r="FZU11" s="5"/>
      <c r="FZV11" s="5"/>
      <c r="FZW11" s="5"/>
      <c r="FZX11" s="5"/>
      <c r="FZY11" s="5"/>
      <c r="FZZ11" s="5"/>
      <c r="GAA11" s="5"/>
      <c r="GAB11" s="5"/>
      <c r="GAC11" s="5"/>
      <c r="GAD11" s="5"/>
      <c r="GAE11" s="5"/>
      <c r="GAF11" s="5"/>
      <c r="GAG11" s="5"/>
      <c r="GAH11" s="5"/>
      <c r="GAI11" s="5"/>
      <c r="GAJ11" s="5"/>
      <c r="GAK11" s="5"/>
      <c r="GAL11" s="5"/>
      <c r="GAM11" s="5"/>
      <c r="GAN11" s="5"/>
      <c r="GAO11" s="5"/>
      <c r="GAP11" s="5"/>
      <c r="GAQ11" s="5"/>
      <c r="GAR11" s="5"/>
      <c r="GAS11" s="5"/>
      <c r="GAT11" s="5"/>
      <c r="GAU11" s="5"/>
      <c r="GAV11" s="5"/>
      <c r="GAW11" s="5"/>
      <c r="GAX11" s="5"/>
      <c r="GAY11" s="5"/>
      <c r="GAZ11" s="5"/>
      <c r="GBA11" s="5"/>
      <c r="GBB11" s="5"/>
      <c r="GBC11" s="5"/>
      <c r="GBD11" s="5"/>
      <c r="GBE11" s="5"/>
      <c r="GBF11" s="5"/>
      <c r="GBG11" s="5"/>
      <c r="GBH11" s="5"/>
      <c r="GBI11" s="5"/>
      <c r="GBJ11" s="5"/>
      <c r="GBK11" s="5"/>
      <c r="GBL11" s="5"/>
      <c r="GBM11" s="5"/>
      <c r="GBN11" s="5"/>
      <c r="GBO11" s="5"/>
      <c r="GBP11" s="5"/>
      <c r="GBQ11" s="5"/>
      <c r="GBR11" s="5"/>
      <c r="GBS11" s="5"/>
      <c r="GBT11" s="5"/>
      <c r="GBU11" s="5"/>
      <c r="GBV11" s="5"/>
      <c r="GBW11" s="5"/>
      <c r="GBX11" s="5"/>
      <c r="GBY11" s="5"/>
      <c r="GBZ11" s="5"/>
      <c r="GCA11" s="5"/>
      <c r="GCB11" s="5"/>
      <c r="GCC11" s="5"/>
      <c r="GCD11" s="5"/>
      <c r="GCE11" s="5"/>
      <c r="GCF11" s="5"/>
      <c r="GCG11" s="5"/>
      <c r="GCH11" s="5"/>
      <c r="GCI11" s="5"/>
      <c r="GCJ11" s="5"/>
      <c r="GCK11" s="5"/>
      <c r="GCL11" s="5"/>
      <c r="GCM11" s="5"/>
      <c r="GCN11" s="5"/>
      <c r="GCO11" s="5"/>
      <c r="GCP11" s="5"/>
      <c r="GCQ11" s="5"/>
      <c r="GCR11" s="5"/>
      <c r="GCS11" s="5"/>
      <c r="GCT11" s="5"/>
      <c r="GCU11" s="5"/>
      <c r="GCV11" s="5"/>
      <c r="GCW11" s="5"/>
      <c r="GCX11" s="5"/>
      <c r="GCY11" s="5"/>
      <c r="GCZ11" s="5"/>
      <c r="GDA11" s="5"/>
      <c r="GDB11" s="5"/>
      <c r="GDC11" s="5"/>
      <c r="GDD11" s="5"/>
      <c r="GDE11" s="5"/>
      <c r="GDF11" s="5"/>
      <c r="GDG11" s="5"/>
      <c r="GDH11" s="5"/>
      <c r="GDI11" s="5"/>
      <c r="GDJ11" s="5"/>
      <c r="GDK11" s="5"/>
      <c r="GDL11" s="5"/>
      <c r="GDM11" s="5"/>
      <c r="GDN11" s="5"/>
      <c r="GDO11" s="5"/>
      <c r="GDP11" s="5"/>
      <c r="GDQ11" s="5"/>
      <c r="GDR11" s="5"/>
      <c r="GDS11" s="5"/>
      <c r="GDT11" s="5"/>
      <c r="GDU11" s="5"/>
      <c r="GDV11" s="5"/>
      <c r="GDW11" s="5"/>
      <c r="GDX11" s="5"/>
      <c r="GDY11" s="5"/>
      <c r="GDZ11" s="5"/>
      <c r="GEA11" s="5"/>
      <c r="GEB11" s="5"/>
      <c r="GEC11" s="5"/>
      <c r="GED11" s="5"/>
      <c r="GEE11" s="5"/>
      <c r="GEF11" s="5"/>
      <c r="GEG11" s="5"/>
      <c r="GEH11" s="5"/>
      <c r="GEI11" s="5"/>
      <c r="GEJ11" s="5"/>
      <c r="GEK11" s="5"/>
      <c r="GEL11" s="5"/>
      <c r="GEM11" s="5"/>
      <c r="GEN11" s="5"/>
      <c r="GEO11" s="5"/>
      <c r="GEP11" s="5"/>
      <c r="GEQ11" s="5"/>
      <c r="GER11" s="5"/>
      <c r="GES11" s="5"/>
      <c r="GET11" s="5"/>
      <c r="GEU11" s="5"/>
      <c r="GEV11" s="5"/>
      <c r="GEW11" s="5"/>
      <c r="GEX11" s="5"/>
      <c r="GEY11" s="5"/>
      <c r="GEZ11" s="5"/>
      <c r="GFA11" s="5"/>
      <c r="GFB11" s="5"/>
      <c r="GFC11" s="5"/>
      <c r="GFD11" s="5"/>
      <c r="GFE11" s="5"/>
      <c r="GFF11" s="5"/>
      <c r="GFG11" s="5"/>
      <c r="GFH11" s="5"/>
      <c r="GFI11" s="5"/>
      <c r="GFJ11" s="5"/>
      <c r="GFK11" s="5"/>
      <c r="GFL11" s="5"/>
      <c r="GFM11" s="5"/>
      <c r="GFN11" s="5"/>
      <c r="GFO11" s="5"/>
      <c r="GFP11" s="5"/>
      <c r="GFQ11" s="5"/>
      <c r="GFR11" s="5"/>
      <c r="GFS11" s="5"/>
      <c r="GFT11" s="5"/>
      <c r="GFU11" s="5"/>
      <c r="GFV11" s="5"/>
      <c r="GFW11" s="5"/>
      <c r="GFX11" s="5"/>
      <c r="GFY11" s="5"/>
      <c r="GFZ11" s="5"/>
      <c r="GGA11" s="5"/>
      <c r="GGB11" s="5"/>
      <c r="GGC11" s="5"/>
      <c r="GGD11" s="5"/>
      <c r="GGE11" s="5"/>
      <c r="GGF11" s="5"/>
      <c r="GGG11" s="5"/>
      <c r="GGH11" s="5"/>
      <c r="GGI11" s="5"/>
      <c r="GGJ11" s="5"/>
      <c r="GGK11" s="5"/>
      <c r="GGL11" s="5"/>
      <c r="GGM11" s="5"/>
      <c r="GGN11" s="5"/>
      <c r="GGO11" s="5"/>
      <c r="GGP11" s="5"/>
      <c r="GGQ11" s="5"/>
      <c r="GGR11" s="5"/>
      <c r="GGS11" s="5"/>
      <c r="GGT11" s="5"/>
      <c r="GGU11" s="5"/>
      <c r="GGV11" s="5"/>
      <c r="GGW11" s="5"/>
      <c r="GGX11" s="5"/>
      <c r="GGY11" s="5"/>
      <c r="GGZ11" s="5"/>
      <c r="GHA11" s="5"/>
      <c r="GHB11" s="5"/>
      <c r="GHC11" s="5"/>
      <c r="GHD11" s="5"/>
      <c r="GHE11" s="5"/>
      <c r="GHF11" s="5"/>
      <c r="GHG11" s="5"/>
      <c r="GHH11" s="5"/>
      <c r="GHI11" s="5"/>
      <c r="GHJ11" s="5"/>
      <c r="GHK11" s="5"/>
      <c r="GHL11" s="5"/>
      <c r="GHM11" s="5"/>
      <c r="GHN11" s="5"/>
      <c r="GHO11" s="5"/>
      <c r="GHP11" s="5"/>
      <c r="GHQ11" s="5"/>
      <c r="GHR11" s="5"/>
      <c r="GHS11" s="5"/>
      <c r="GHT11" s="5"/>
      <c r="GHU11" s="5"/>
      <c r="GHV11" s="5"/>
      <c r="GHW11" s="5"/>
      <c r="GHX11" s="5"/>
      <c r="GHY11" s="5"/>
      <c r="GHZ11" s="5"/>
      <c r="GIA11" s="5"/>
      <c r="GIB11" s="5"/>
      <c r="GIC11" s="5"/>
      <c r="GID11" s="5"/>
      <c r="GIE11" s="5"/>
      <c r="GIF11" s="5"/>
      <c r="GIG11" s="5"/>
      <c r="GIH11" s="5"/>
      <c r="GII11" s="5"/>
      <c r="GIJ11" s="5"/>
      <c r="GIK11" s="5"/>
      <c r="GIL11" s="5"/>
      <c r="GIM11" s="5"/>
      <c r="GIN11" s="5"/>
      <c r="GIO11" s="5"/>
      <c r="GIP11" s="5"/>
      <c r="GIQ11" s="5"/>
      <c r="GIR11" s="5"/>
      <c r="GIS11" s="5"/>
      <c r="GIT11" s="5"/>
      <c r="GIU11" s="5"/>
      <c r="GIV11" s="5"/>
      <c r="GIW11" s="5"/>
      <c r="GIX11" s="5"/>
      <c r="GIY11" s="5"/>
      <c r="GIZ11" s="5"/>
      <c r="GJA11" s="5"/>
      <c r="GJB11" s="5"/>
      <c r="GJC11" s="5"/>
      <c r="GJD11" s="5"/>
      <c r="GJE11" s="5"/>
      <c r="GJF11" s="5"/>
      <c r="GJG11" s="5"/>
      <c r="GJH11" s="5"/>
      <c r="GJI11" s="5"/>
      <c r="GJJ11" s="5"/>
      <c r="GJK11" s="5"/>
      <c r="GJL11" s="5"/>
      <c r="GJM11" s="5"/>
      <c r="GJN11" s="5"/>
      <c r="GJO11" s="5"/>
      <c r="GJP11" s="5"/>
      <c r="GJQ11" s="5"/>
      <c r="GJR11" s="5"/>
      <c r="GJS11" s="5"/>
      <c r="GJT11" s="5"/>
      <c r="GJU11" s="5"/>
      <c r="GJV11" s="5"/>
      <c r="GJW11" s="5"/>
      <c r="GJX11" s="5"/>
      <c r="GJY11" s="5"/>
      <c r="GJZ11" s="5"/>
      <c r="GKA11" s="5"/>
      <c r="GKB11" s="5"/>
      <c r="GKC11" s="5"/>
      <c r="GKD11" s="5"/>
      <c r="GKE11" s="5"/>
      <c r="GKF11" s="5"/>
      <c r="GKG11" s="5"/>
      <c r="GKH11" s="5"/>
      <c r="GKI11" s="5"/>
      <c r="GKJ11" s="5"/>
      <c r="GKK11" s="5"/>
      <c r="GKL11" s="5"/>
      <c r="GKM11" s="5"/>
      <c r="GKN11" s="5"/>
      <c r="GKO11" s="5"/>
      <c r="GKP11" s="5"/>
      <c r="GKQ11" s="5"/>
      <c r="GKR11" s="5"/>
      <c r="GKS11" s="5"/>
      <c r="GKT11" s="5"/>
      <c r="GKU11" s="5"/>
      <c r="GKV11" s="5"/>
      <c r="GKW11" s="5"/>
      <c r="GKX11" s="5"/>
      <c r="GKY11" s="5"/>
      <c r="GKZ11" s="5"/>
      <c r="GLA11" s="5"/>
      <c r="GLB11" s="5"/>
      <c r="GLC11" s="5"/>
      <c r="GLD11" s="5"/>
      <c r="GLE11" s="5"/>
      <c r="GLF11" s="5"/>
      <c r="GLG11" s="5"/>
      <c r="GLH11" s="5"/>
      <c r="GLI11" s="5"/>
      <c r="GLJ11" s="5"/>
      <c r="GLK11" s="5"/>
      <c r="GLL11" s="5"/>
      <c r="GLM11" s="5"/>
      <c r="GLN11" s="5"/>
      <c r="GLO11" s="5"/>
      <c r="GLP11" s="5"/>
      <c r="GLQ11" s="5"/>
      <c r="GLR11" s="5"/>
      <c r="GLS11" s="5"/>
      <c r="GLT11" s="5"/>
      <c r="GLU11" s="5"/>
      <c r="GLV11" s="5"/>
      <c r="GLW11" s="5"/>
      <c r="GLX11" s="5"/>
      <c r="GLY11" s="5"/>
      <c r="GLZ11" s="5"/>
      <c r="GMA11" s="5"/>
      <c r="GMB11" s="5"/>
      <c r="GMC11" s="5"/>
      <c r="GMD11" s="5"/>
      <c r="GME11" s="5"/>
      <c r="GMF11" s="5"/>
      <c r="GMG11" s="5"/>
      <c r="GMH11" s="5"/>
      <c r="GMI11" s="5"/>
      <c r="GMJ11" s="5"/>
      <c r="GMK11" s="5"/>
      <c r="GML11" s="5"/>
      <c r="GMM11" s="5"/>
      <c r="GMN11" s="5"/>
      <c r="GMO11" s="5"/>
      <c r="GMP11" s="5"/>
      <c r="GMQ11" s="5"/>
      <c r="GMR11" s="5"/>
      <c r="GMS11" s="5"/>
      <c r="GMT11" s="5"/>
      <c r="GMU11" s="5"/>
      <c r="GMV11" s="5"/>
      <c r="GMW11" s="5"/>
      <c r="GMX11" s="5"/>
      <c r="GMY11" s="5"/>
      <c r="GMZ11" s="5"/>
      <c r="GNA11" s="5"/>
      <c r="GNB11" s="5"/>
      <c r="GNC11" s="5"/>
      <c r="GND11" s="5"/>
      <c r="GNE11" s="5"/>
      <c r="GNF11" s="5"/>
      <c r="GNG11" s="5"/>
      <c r="GNH11" s="5"/>
      <c r="GNI11" s="5"/>
      <c r="GNJ11" s="5"/>
      <c r="GNK11" s="5"/>
      <c r="GNL11" s="5"/>
      <c r="GNM11" s="5"/>
      <c r="GNN11" s="5"/>
      <c r="GNO11" s="5"/>
      <c r="GNP11" s="5"/>
      <c r="GNQ11" s="5"/>
      <c r="GNR11" s="5"/>
      <c r="GNS11" s="5"/>
      <c r="GNT11" s="5"/>
      <c r="GNU11" s="5"/>
      <c r="GNV11" s="5"/>
      <c r="GNW11" s="5"/>
      <c r="GNX11" s="5"/>
      <c r="GNY11" s="5"/>
      <c r="GNZ11" s="5"/>
      <c r="GOA11" s="5"/>
      <c r="GOB11" s="5"/>
      <c r="GOC11" s="5"/>
      <c r="GOD11" s="5"/>
      <c r="GOE11" s="5"/>
      <c r="GOF11" s="5"/>
      <c r="GOG11" s="5"/>
      <c r="GOH11" s="5"/>
      <c r="GOI11" s="5"/>
      <c r="GOJ11" s="5"/>
      <c r="GOK11" s="5"/>
      <c r="GOL11" s="5"/>
      <c r="GOM11" s="5"/>
      <c r="GON11" s="5"/>
      <c r="GOO11" s="5"/>
      <c r="GOP11" s="5"/>
      <c r="GOQ11" s="5"/>
      <c r="GOR11" s="5"/>
      <c r="GOS11" s="5"/>
      <c r="GOT11" s="5"/>
      <c r="GOU11" s="5"/>
      <c r="GOV11" s="5"/>
      <c r="GOW11" s="5"/>
      <c r="GOX11" s="5"/>
      <c r="GOY11" s="5"/>
      <c r="GOZ11" s="5"/>
      <c r="GPA11" s="5"/>
      <c r="GPB11" s="5"/>
      <c r="GPC11" s="5"/>
      <c r="GPD11" s="5"/>
      <c r="GPE11" s="5"/>
      <c r="GPF11" s="5"/>
      <c r="GPG11" s="5"/>
      <c r="GPH11" s="5"/>
      <c r="GPI11" s="5"/>
      <c r="GPJ11" s="5"/>
      <c r="GPK11" s="5"/>
      <c r="GPL11" s="5"/>
      <c r="GPM11" s="5"/>
      <c r="GPN11" s="5"/>
      <c r="GPO11" s="5"/>
      <c r="GPP11" s="5"/>
      <c r="GPQ11" s="5"/>
      <c r="GPR11" s="5"/>
      <c r="GPS11" s="5"/>
      <c r="GPT11" s="5"/>
      <c r="GPU11" s="5"/>
      <c r="GPV11" s="5"/>
      <c r="GPW11" s="5"/>
      <c r="GPX11" s="5"/>
      <c r="GPY11" s="5"/>
      <c r="GPZ11" s="5"/>
      <c r="GQA11" s="5"/>
      <c r="GQB11" s="5"/>
      <c r="GQC11" s="5"/>
      <c r="GQD11" s="5"/>
      <c r="GQE11" s="5"/>
      <c r="GQF11" s="5"/>
      <c r="GQG11" s="5"/>
      <c r="GQH11" s="5"/>
      <c r="GQI11" s="5"/>
      <c r="GQJ11" s="5"/>
      <c r="GQK11" s="5"/>
      <c r="GQL11" s="5"/>
      <c r="GQM11" s="5"/>
      <c r="GQN11" s="5"/>
      <c r="GQO11" s="5"/>
      <c r="GQP11" s="5"/>
      <c r="GQQ11" s="5"/>
      <c r="GQR11" s="5"/>
      <c r="GQS11" s="5"/>
      <c r="GQT11" s="5"/>
      <c r="GQU11" s="5"/>
      <c r="GQV11" s="5"/>
      <c r="GQW11" s="5"/>
      <c r="GQX11" s="5"/>
      <c r="GQY11" s="5"/>
      <c r="GQZ11" s="5"/>
      <c r="GRA11" s="5"/>
      <c r="GRB11" s="5"/>
      <c r="GRC11" s="5"/>
      <c r="GRD11" s="5"/>
      <c r="GRE11" s="5"/>
      <c r="GRF11" s="5"/>
      <c r="GRG11" s="5"/>
      <c r="GRH11" s="5"/>
      <c r="GRI11" s="5"/>
      <c r="GRJ11" s="5"/>
      <c r="GRK11" s="5"/>
      <c r="GRL11" s="5"/>
      <c r="GRM11" s="5"/>
      <c r="GRN11" s="5"/>
      <c r="GRO11" s="5"/>
      <c r="GRP11" s="5"/>
      <c r="GRQ11" s="5"/>
      <c r="GRR11" s="5"/>
      <c r="GRS11" s="5"/>
      <c r="GRT11" s="5"/>
      <c r="GRU11" s="5"/>
      <c r="GRV11" s="5"/>
      <c r="GRW11" s="5"/>
      <c r="GRX11" s="5"/>
      <c r="GRY11" s="5"/>
      <c r="GRZ11" s="5"/>
      <c r="GSA11" s="5"/>
      <c r="GSB11" s="5"/>
      <c r="GSC11" s="5"/>
      <c r="GSD11" s="5"/>
      <c r="GSE11" s="5"/>
      <c r="GSF11" s="5"/>
      <c r="GSG11" s="5"/>
      <c r="GSH11" s="5"/>
      <c r="GSI11" s="5"/>
      <c r="GSJ11" s="5"/>
      <c r="GSK11" s="5"/>
      <c r="GSL11" s="5"/>
      <c r="GSM11" s="5"/>
      <c r="GSN11" s="5"/>
      <c r="GSO11" s="5"/>
      <c r="GSP11" s="5"/>
      <c r="GSQ11" s="5"/>
      <c r="GSR11" s="5"/>
      <c r="GSS11" s="5"/>
      <c r="GST11" s="5"/>
      <c r="GSU11" s="5"/>
      <c r="GSV11" s="5"/>
      <c r="GSW11" s="5"/>
      <c r="GSX11" s="5"/>
      <c r="GSY11" s="5"/>
      <c r="GSZ11" s="5"/>
      <c r="GTA11" s="5"/>
      <c r="GTB11" s="5"/>
      <c r="GTC11" s="5"/>
      <c r="GTD11" s="5"/>
      <c r="GTE11" s="5"/>
      <c r="GTF11" s="5"/>
      <c r="GTG11" s="5"/>
      <c r="GTH11" s="5"/>
      <c r="GTI11" s="5"/>
      <c r="GTJ11" s="5"/>
      <c r="GTK11" s="5"/>
      <c r="GTL11" s="5"/>
      <c r="GTM11" s="5"/>
      <c r="GTN11" s="5"/>
      <c r="GTO11" s="5"/>
      <c r="GTP11" s="5"/>
      <c r="GTQ11" s="5"/>
      <c r="GTR11" s="5"/>
      <c r="GTS11" s="5"/>
      <c r="GTT11" s="5"/>
      <c r="GTU11" s="5"/>
      <c r="GTV11" s="5"/>
      <c r="GTW11" s="5"/>
      <c r="GTX11" s="5"/>
      <c r="GTY11" s="5"/>
      <c r="GTZ11" s="5"/>
      <c r="GUA11" s="5"/>
      <c r="GUB11" s="5"/>
      <c r="GUC11" s="5"/>
      <c r="GUD11" s="5"/>
      <c r="GUE11" s="5"/>
      <c r="GUF11" s="5"/>
      <c r="GUG11" s="5"/>
      <c r="GUH11" s="5"/>
      <c r="GUI11" s="5"/>
      <c r="GUJ11" s="5"/>
      <c r="GUK11" s="5"/>
      <c r="GUL11" s="5"/>
      <c r="GUM11" s="5"/>
      <c r="GUN11" s="5"/>
      <c r="GUO11" s="5"/>
      <c r="GUP11" s="5"/>
      <c r="GUQ11" s="5"/>
      <c r="GUR11" s="5"/>
      <c r="GUS11" s="5"/>
      <c r="GUT11" s="5"/>
      <c r="GUU11" s="5"/>
      <c r="GUV11" s="5"/>
      <c r="GUW11" s="5"/>
      <c r="GUX11" s="5"/>
      <c r="GUY11" s="5"/>
      <c r="GUZ11" s="5"/>
      <c r="GVA11" s="5"/>
      <c r="GVB11" s="5"/>
      <c r="GVC11" s="5"/>
      <c r="GVD11" s="5"/>
      <c r="GVE11" s="5"/>
      <c r="GVF11" s="5"/>
      <c r="GVG11" s="5"/>
      <c r="GVH11" s="5"/>
      <c r="GVI11" s="5"/>
      <c r="GVJ11" s="5"/>
      <c r="GVK11" s="5"/>
      <c r="GVL11" s="5"/>
      <c r="GVM11" s="5"/>
      <c r="GVN11" s="5"/>
      <c r="GVO11" s="5"/>
      <c r="GVP11" s="5"/>
      <c r="GVQ11" s="5"/>
      <c r="GVR11" s="5"/>
      <c r="GVS11" s="5"/>
      <c r="GVT11" s="5"/>
      <c r="GVU11" s="5"/>
      <c r="GVV11" s="5"/>
      <c r="GVW11" s="5"/>
      <c r="GVX11" s="5"/>
      <c r="GVY11" s="5"/>
      <c r="GVZ11" s="5"/>
      <c r="GWA11" s="5"/>
      <c r="GWB11" s="5"/>
      <c r="GWC11" s="5"/>
      <c r="GWD11" s="5"/>
      <c r="GWE11" s="5"/>
      <c r="GWF11" s="5"/>
      <c r="GWG11" s="5"/>
      <c r="GWH11" s="5"/>
      <c r="GWI11" s="5"/>
      <c r="GWJ11" s="5"/>
      <c r="GWK11" s="5"/>
      <c r="GWL11" s="5"/>
      <c r="GWM11" s="5"/>
      <c r="GWN11" s="5"/>
      <c r="GWO11" s="5"/>
      <c r="GWP11" s="5"/>
      <c r="GWQ11" s="5"/>
      <c r="GWR11" s="5"/>
      <c r="GWS11" s="5"/>
      <c r="GWT11" s="5"/>
      <c r="GWU11" s="5"/>
      <c r="GWV11" s="5"/>
      <c r="GWW11" s="5"/>
      <c r="GWX11" s="5"/>
      <c r="GWY11" s="5"/>
      <c r="GWZ11" s="5"/>
      <c r="GXA11" s="5"/>
      <c r="GXB11" s="5"/>
      <c r="GXC11" s="5"/>
      <c r="GXD11" s="5"/>
      <c r="GXE11" s="5"/>
      <c r="GXF11" s="5"/>
      <c r="GXG11" s="5"/>
      <c r="GXH11" s="5"/>
      <c r="GXI11" s="5"/>
      <c r="GXJ11" s="5"/>
      <c r="GXK11" s="5"/>
      <c r="GXL11" s="5"/>
      <c r="GXM11" s="5"/>
      <c r="GXN11" s="5"/>
      <c r="GXO11" s="5"/>
      <c r="GXP11" s="5"/>
      <c r="GXQ11" s="5"/>
      <c r="GXR11" s="5"/>
      <c r="GXS11" s="5"/>
      <c r="GXT11" s="5"/>
      <c r="GXU11" s="5"/>
      <c r="GXV11" s="5"/>
      <c r="GXW11" s="5"/>
      <c r="GXX11" s="5"/>
      <c r="GXY11" s="5"/>
      <c r="GXZ11" s="5"/>
      <c r="GYA11" s="5"/>
      <c r="GYB11" s="5"/>
      <c r="GYC11" s="5"/>
      <c r="GYD11" s="5"/>
      <c r="GYE11" s="5"/>
      <c r="GYF11" s="5"/>
      <c r="GYG11" s="5"/>
      <c r="GYH11" s="5"/>
      <c r="GYI11" s="5"/>
      <c r="GYJ11" s="5"/>
      <c r="GYK11" s="5"/>
      <c r="GYL11" s="5"/>
      <c r="GYM11" s="5"/>
      <c r="GYN11" s="5"/>
      <c r="GYO11" s="5"/>
      <c r="GYP11" s="5"/>
      <c r="GYQ11" s="5"/>
      <c r="GYR11" s="5"/>
      <c r="GYS11" s="5"/>
      <c r="GYT11" s="5"/>
      <c r="GYU11" s="5"/>
      <c r="GYV11" s="5"/>
      <c r="GYW11" s="5"/>
      <c r="GYX11" s="5"/>
      <c r="GYY11" s="5"/>
      <c r="GYZ11" s="5"/>
      <c r="GZA11" s="5"/>
      <c r="GZB11" s="5"/>
      <c r="GZC11" s="5"/>
      <c r="GZD11" s="5"/>
      <c r="GZE11" s="5"/>
      <c r="GZF11" s="5"/>
      <c r="GZG11" s="5"/>
      <c r="GZH11" s="5"/>
      <c r="GZI11" s="5"/>
      <c r="GZJ11" s="5"/>
      <c r="GZK11" s="5"/>
      <c r="GZL11" s="5"/>
      <c r="GZM11" s="5"/>
      <c r="GZN11" s="5"/>
      <c r="GZO11" s="5"/>
      <c r="GZP11" s="5"/>
      <c r="GZQ11" s="5"/>
      <c r="GZR11" s="5"/>
      <c r="GZS11" s="5"/>
      <c r="GZT11" s="5"/>
      <c r="GZU11" s="5"/>
      <c r="GZV11" s="5"/>
      <c r="GZW11" s="5"/>
      <c r="GZX11" s="5"/>
      <c r="GZY11" s="5"/>
      <c r="GZZ11" s="5"/>
      <c r="HAA11" s="5"/>
      <c r="HAB11" s="5"/>
      <c r="HAC11" s="5"/>
      <c r="HAD11" s="5"/>
      <c r="HAE11" s="5"/>
      <c r="HAF11" s="5"/>
      <c r="HAG11" s="5"/>
      <c r="HAH11" s="5"/>
      <c r="HAI11" s="5"/>
      <c r="HAJ11" s="5"/>
      <c r="HAK11" s="5"/>
      <c r="HAL11" s="5"/>
      <c r="HAM11" s="5"/>
      <c r="HAN11" s="5"/>
      <c r="HAO11" s="5"/>
      <c r="HAP11" s="5"/>
      <c r="HAQ11" s="5"/>
      <c r="HAR11" s="5"/>
      <c r="HAS11" s="5"/>
      <c r="HAT11" s="5"/>
      <c r="HAU11" s="5"/>
      <c r="HAV11" s="5"/>
      <c r="HAW11" s="5"/>
      <c r="HAX11" s="5"/>
      <c r="HAY11" s="5"/>
      <c r="HAZ11" s="5"/>
      <c r="HBA11" s="5"/>
      <c r="HBB11" s="5"/>
      <c r="HBC11" s="5"/>
      <c r="HBD11" s="5"/>
      <c r="HBE11" s="5"/>
      <c r="HBF11" s="5"/>
      <c r="HBG11" s="5"/>
      <c r="HBH11" s="5"/>
      <c r="HBI11" s="5"/>
      <c r="HBJ11" s="5"/>
      <c r="HBK11" s="5"/>
      <c r="HBL11" s="5"/>
      <c r="HBM11" s="5"/>
      <c r="HBN11" s="5"/>
      <c r="HBO11" s="5"/>
      <c r="HBP11" s="5"/>
      <c r="HBQ11" s="5"/>
      <c r="HBR11" s="5"/>
      <c r="HBS11" s="5"/>
      <c r="HBT11" s="5"/>
      <c r="HBU11" s="5"/>
      <c r="HBV11" s="5"/>
      <c r="HBW11" s="5"/>
      <c r="HBX11" s="5"/>
      <c r="HBY11" s="5"/>
      <c r="HBZ11" s="5"/>
      <c r="HCA11" s="5"/>
      <c r="HCB11" s="5"/>
      <c r="HCC11" s="5"/>
      <c r="HCD11" s="5"/>
      <c r="HCE11" s="5"/>
      <c r="HCF11" s="5"/>
      <c r="HCG11" s="5"/>
      <c r="HCH11" s="5"/>
      <c r="HCI11" s="5"/>
      <c r="HCJ11" s="5"/>
      <c r="HCK11" s="5"/>
      <c r="HCL11" s="5"/>
      <c r="HCM11" s="5"/>
      <c r="HCN11" s="5"/>
      <c r="HCO11" s="5"/>
      <c r="HCP11" s="5"/>
      <c r="HCQ11" s="5"/>
      <c r="HCR11" s="5"/>
      <c r="HCS11" s="5"/>
      <c r="HCT11" s="5"/>
      <c r="HCU11" s="5"/>
      <c r="HCV11" s="5"/>
      <c r="HCW11" s="5"/>
      <c r="HCX11" s="5"/>
      <c r="HCY11" s="5"/>
      <c r="HCZ11" s="5"/>
      <c r="HDA11" s="5"/>
      <c r="HDB11" s="5"/>
      <c r="HDC11" s="5"/>
      <c r="HDD11" s="5"/>
      <c r="HDE11" s="5"/>
      <c r="HDF11" s="5"/>
      <c r="HDG11" s="5"/>
      <c r="HDH11" s="5"/>
      <c r="HDI11" s="5"/>
      <c r="HDJ11" s="5"/>
      <c r="HDK11" s="5"/>
      <c r="HDL11" s="5"/>
      <c r="HDM11" s="5"/>
      <c r="HDN11" s="5"/>
      <c r="HDO11" s="5"/>
      <c r="HDP11" s="5"/>
      <c r="HDQ11" s="5"/>
      <c r="HDR11" s="5"/>
      <c r="HDS11" s="5"/>
      <c r="HDT11" s="5"/>
      <c r="HDU11" s="5"/>
      <c r="HDV11" s="5"/>
      <c r="HDW11" s="5"/>
      <c r="HDX11" s="5"/>
      <c r="HDY11" s="5"/>
      <c r="HDZ11" s="5"/>
      <c r="HEA11" s="5"/>
      <c r="HEB11" s="5"/>
      <c r="HEC11" s="5"/>
      <c r="HED11" s="5"/>
      <c r="HEE11" s="5"/>
      <c r="HEF11" s="5"/>
      <c r="HEG11" s="5"/>
      <c r="HEH11" s="5"/>
      <c r="HEI11" s="5"/>
      <c r="HEJ11" s="5"/>
      <c r="HEK11" s="5"/>
      <c r="HEL11" s="5"/>
      <c r="HEM11" s="5"/>
      <c r="HEN11" s="5"/>
      <c r="HEO11" s="5"/>
      <c r="HEP11" s="5"/>
      <c r="HEQ11" s="5"/>
      <c r="HER11" s="5"/>
      <c r="HES11" s="5"/>
      <c r="HET11" s="5"/>
      <c r="HEU11" s="5"/>
      <c r="HEV11" s="5"/>
      <c r="HEW11" s="5"/>
      <c r="HEX11" s="5"/>
      <c r="HEY11" s="5"/>
      <c r="HEZ11" s="5"/>
      <c r="HFA11" s="5"/>
      <c r="HFB11" s="5"/>
      <c r="HFC11" s="5"/>
      <c r="HFD11" s="5"/>
      <c r="HFE11" s="5"/>
      <c r="HFF11" s="5"/>
      <c r="HFG11" s="5"/>
      <c r="HFH11" s="5"/>
      <c r="HFI11" s="5"/>
      <c r="HFJ11" s="5"/>
      <c r="HFK11" s="5"/>
      <c r="HFL11" s="5"/>
      <c r="HFM11" s="5"/>
      <c r="HFN11" s="5"/>
      <c r="HFO11" s="5"/>
      <c r="HFP11" s="5"/>
      <c r="HFQ11" s="5"/>
      <c r="HFR11" s="5"/>
      <c r="HFS11" s="5"/>
      <c r="HFT11" s="5"/>
      <c r="HFU11" s="5"/>
      <c r="HFV11" s="5"/>
      <c r="HFW11" s="5"/>
      <c r="HFX11" s="5"/>
      <c r="HFY11" s="5"/>
      <c r="HFZ11" s="5"/>
      <c r="HGA11" s="5"/>
      <c r="HGB11" s="5"/>
      <c r="HGC11" s="5"/>
      <c r="HGD11" s="5"/>
      <c r="HGE11" s="5"/>
      <c r="HGF11" s="5"/>
      <c r="HGG11" s="5"/>
      <c r="HGH11" s="5"/>
      <c r="HGI11" s="5"/>
      <c r="HGJ11" s="5"/>
      <c r="HGK11" s="5"/>
      <c r="HGL11" s="5"/>
      <c r="HGM11" s="5"/>
      <c r="HGN11" s="5"/>
      <c r="HGO11" s="5"/>
      <c r="HGP11" s="5"/>
      <c r="HGQ11" s="5"/>
      <c r="HGR11" s="5"/>
      <c r="HGS11" s="5"/>
      <c r="HGT11" s="5"/>
      <c r="HGU11" s="5"/>
      <c r="HGV11" s="5"/>
      <c r="HGW11" s="5"/>
      <c r="HGX11" s="5"/>
      <c r="HGY11" s="5"/>
      <c r="HGZ11" s="5"/>
      <c r="HHA11" s="5"/>
      <c r="HHB11" s="5"/>
      <c r="HHC11" s="5"/>
      <c r="HHD11" s="5"/>
      <c r="HHE11" s="5"/>
      <c r="HHF11" s="5"/>
      <c r="HHG11" s="5"/>
      <c r="HHH11" s="5"/>
      <c r="HHI11" s="5"/>
      <c r="HHJ11" s="5"/>
      <c r="HHK11" s="5"/>
      <c r="HHL11" s="5"/>
      <c r="HHM11" s="5"/>
      <c r="HHN11" s="5"/>
      <c r="HHO11" s="5"/>
      <c r="HHP11" s="5"/>
      <c r="HHQ11" s="5"/>
      <c r="HHR11" s="5"/>
      <c r="HHS11" s="5"/>
      <c r="HHT11" s="5"/>
      <c r="HHU11" s="5"/>
      <c r="HHV11" s="5"/>
      <c r="HHW11" s="5"/>
      <c r="HHX11" s="5"/>
      <c r="HHY11" s="5"/>
      <c r="HHZ11" s="5"/>
      <c r="HIA11" s="5"/>
      <c r="HIB11" s="5"/>
      <c r="HIC11" s="5"/>
      <c r="HID11" s="5"/>
      <c r="HIE11" s="5"/>
      <c r="HIF11" s="5"/>
      <c r="HIG11" s="5"/>
      <c r="HIH11" s="5"/>
      <c r="HII11" s="5"/>
      <c r="HIJ11" s="5"/>
      <c r="HIK11" s="5"/>
      <c r="HIL11" s="5"/>
      <c r="HIM11" s="5"/>
      <c r="HIN11" s="5"/>
      <c r="HIO11" s="5"/>
      <c r="HIP11" s="5"/>
      <c r="HIQ11" s="5"/>
      <c r="HIR11" s="5"/>
      <c r="HIS11" s="5"/>
      <c r="HIT11" s="5"/>
      <c r="HIU11" s="5"/>
      <c r="HIV11" s="5"/>
      <c r="HIW11" s="5"/>
      <c r="HIX11" s="5"/>
      <c r="HIY11" s="5"/>
      <c r="HIZ11" s="5"/>
      <c r="HJA11" s="5"/>
      <c r="HJB11" s="5"/>
      <c r="HJC11" s="5"/>
      <c r="HJD11" s="5"/>
      <c r="HJE11" s="5"/>
      <c r="HJF11" s="5"/>
      <c r="HJG11" s="5"/>
      <c r="HJH11" s="5"/>
      <c r="HJI11" s="5"/>
      <c r="HJJ11" s="5"/>
      <c r="HJK11" s="5"/>
      <c r="HJL11" s="5"/>
      <c r="HJM11" s="5"/>
      <c r="HJN11" s="5"/>
      <c r="HJO11" s="5"/>
      <c r="HJP11" s="5"/>
      <c r="HJQ11" s="5"/>
      <c r="HJR11" s="5"/>
      <c r="HJS11" s="5"/>
      <c r="HJT11" s="5"/>
      <c r="HJU11" s="5"/>
      <c r="HJV11" s="5"/>
      <c r="HJW11" s="5"/>
      <c r="HJX11" s="5"/>
      <c r="HJY11" s="5"/>
      <c r="HJZ11" s="5"/>
      <c r="HKA11" s="5"/>
      <c r="HKB11" s="5"/>
      <c r="HKC11" s="5"/>
      <c r="HKD11" s="5"/>
      <c r="HKE11" s="5"/>
      <c r="HKF11" s="5"/>
      <c r="HKG11" s="5"/>
      <c r="HKH11" s="5"/>
      <c r="HKI11" s="5"/>
      <c r="HKJ11" s="5"/>
      <c r="HKK11" s="5"/>
      <c r="HKL11" s="5"/>
      <c r="HKM11" s="5"/>
      <c r="HKN11" s="5"/>
      <c r="HKO11" s="5"/>
      <c r="HKP11" s="5"/>
      <c r="HKQ11" s="5"/>
      <c r="HKR11" s="5"/>
      <c r="HKS11" s="5"/>
      <c r="HKT11" s="5"/>
      <c r="HKU11" s="5"/>
      <c r="HKV11" s="5"/>
      <c r="HKW11" s="5"/>
      <c r="HKX11" s="5"/>
      <c r="HKY11" s="5"/>
      <c r="HKZ11" s="5"/>
      <c r="HLA11" s="5"/>
      <c r="HLB11" s="5"/>
      <c r="HLC11" s="5"/>
      <c r="HLD11" s="5"/>
      <c r="HLE11" s="5"/>
      <c r="HLF11" s="5"/>
      <c r="HLG11" s="5"/>
      <c r="HLH11" s="5"/>
      <c r="HLI11" s="5"/>
      <c r="HLJ11" s="5"/>
      <c r="HLK11" s="5"/>
      <c r="HLL11" s="5"/>
      <c r="HLM11" s="5"/>
      <c r="HLN11" s="5"/>
      <c r="HLO11" s="5"/>
      <c r="HLP11" s="5"/>
      <c r="HLQ11" s="5"/>
      <c r="HLR11" s="5"/>
      <c r="HLS11" s="5"/>
      <c r="HLT11" s="5"/>
      <c r="HLU11" s="5"/>
      <c r="HLV11" s="5"/>
      <c r="HLW11" s="5"/>
      <c r="HLX11" s="5"/>
      <c r="HLY11" s="5"/>
      <c r="HLZ11" s="5"/>
      <c r="HMA11" s="5"/>
      <c r="HMB11" s="5"/>
      <c r="HMC11" s="5"/>
      <c r="HMD11" s="5"/>
      <c r="HME11" s="5"/>
      <c r="HMF11" s="5"/>
      <c r="HMG11" s="5"/>
      <c r="HMH11" s="5"/>
      <c r="HMI11" s="5"/>
      <c r="HMJ11" s="5"/>
      <c r="HMK11" s="5"/>
      <c r="HML11" s="5"/>
      <c r="HMM11" s="5"/>
      <c r="HMN11" s="5"/>
      <c r="HMO11" s="5"/>
      <c r="HMP11" s="5"/>
      <c r="HMQ11" s="5"/>
      <c r="HMR11" s="5"/>
      <c r="HMS11" s="5"/>
      <c r="HMT11" s="5"/>
      <c r="HMU11" s="5"/>
      <c r="HMV11" s="5"/>
      <c r="HMW11" s="5"/>
      <c r="HMX11" s="5"/>
      <c r="HMY11" s="5"/>
      <c r="HMZ11" s="5"/>
      <c r="HNA11" s="5"/>
      <c r="HNB11" s="5"/>
      <c r="HNC11" s="5"/>
      <c r="HND11" s="5"/>
      <c r="HNE11" s="5"/>
      <c r="HNF11" s="5"/>
      <c r="HNG11" s="5"/>
      <c r="HNH11" s="5"/>
      <c r="HNI11" s="5"/>
      <c r="HNJ11" s="5"/>
      <c r="HNK11" s="5"/>
      <c r="HNL11" s="5"/>
      <c r="HNM11" s="5"/>
      <c r="HNN11" s="5"/>
      <c r="HNO11" s="5"/>
      <c r="HNP11" s="5"/>
      <c r="HNQ11" s="5"/>
      <c r="HNR11" s="5"/>
      <c r="HNS11" s="5"/>
      <c r="HNT11" s="5"/>
      <c r="HNU11" s="5"/>
      <c r="HNV11" s="5"/>
      <c r="HNW11" s="5"/>
      <c r="HNX11" s="5"/>
      <c r="HNY11" s="5"/>
      <c r="HNZ11" s="5"/>
      <c r="HOA11" s="5"/>
      <c r="HOB11" s="5"/>
      <c r="HOC11" s="5"/>
      <c r="HOD11" s="5"/>
      <c r="HOE11" s="5"/>
      <c r="HOF11" s="5"/>
      <c r="HOG11" s="5"/>
      <c r="HOH11" s="5"/>
      <c r="HOI11" s="5"/>
      <c r="HOJ11" s="5"/>
      <c r="HOK11" s="5"/>
      <c r="HOL11" s="5"/>
      <c r="HOM11" s="5"/>
      <c r="HON11" s="5"/>
      <c r="HOO11" s="5"/>
      <c r="HOP11" s="5"/>
      <c r="HOQ11" s="5"/>
      <c r="HOR11" s="5"/>
      <c r="HOS11" s="5"/>
      <c r="HOT11" s="5"/>
      <c r="HOU11" s="5"/>
      <c r="HOV11" s="5"/>
      <c r="HOW11" s="5"/>
      <c r="HOX11" s="5"/>
      <c r="HOY11" s="5"/>
      <c r="HOZ11" s="5"/>
      <c r="HPA11" s="5"/>
      <c r="HPB11" s="5"/>
      <c r="HPC11" s="5"/>
      <c r="HPD11" s="5"/>
      <c r="HPE11" s="5"/>
      <c r="HPF11" s="5"/>
      <c r="HPG11" s="5"/>
      <c r="HPH11" s="5"/>
      <c r="HPI11" s="5"/>
      <c r="HPJ11" s="5"/>
      <c r="HPK11" s="5"/>
      <c r="HPL11" s="5"/>
      <c r="HPM11" s="5"/>
      <c r="HPN11" s="5"/>
      <c r="HPO11" s="5"/>
      <c r="HPP11" s="5"/>
      <c r="HPQ11" s="5"/>
      <c r="HPR11" s="5"/>
      <c r="HPS11" s="5"/>
      <c r="HPT11" s="5"/>
      <c r="HPU11" s="5"/>
      <c r="HPV11" s="5"/>
      <c r="HPW11" s="5"/>
      <c r="HPX11" s="5"/>
      <c r="HPY11" s="5"/>
      <c r="HPZ11" s="5"/>
      <c r="HQA11" s="5"/>
      <c r="HQB11" s="5"/>
      <c r="HQC11" s="5"/>
      <c r="HQD11" s="5"/>
      <c r="HQE11" s="5"/>
      <c r="HQF11" s="5"/>
      <c r="HQG11" s="5"/>
      <c r="HQH11" s="5"/>
      <c r="HQI11" s="5"/>
      <c r="HQJ11" s="5"/>
      <c r="HQK11" s="5"/>
      <c r="HQL11" s="5"/>
      <c r="HQM11" s="5"/>
      <c r="HQN11" s="5"/>
      <c r="HQO11" s="5"/>
      <c r="HQP11" s="5"/>
      <c r="HQQ11" s="5"/>
      <c r="HQR11" s="5"/>
      <c r="HQS11" s="5"/>
      <c r="HQT11" s="5"/>
      <c r="HQU11" s="5"/>
      <c r="HQV11" s="5"/>
      <c r="HQW11" s="5"/>
      <c r="HQX11" s="5"/>
      <c r="HQY11" s="5"/>
      <c r="HQZ11" s="5"/>
      <c r="HRA11" s="5"/>
      <c r="HRB11" s="5"/>
      <c r="HRC11" s="5"/>
      <c r="HRD11" s="5"/>
      <c r="HRE11" s="5"/>
      <c r="HRF11" s="5"/>
      <c r="HRG11" s="5"/>
      <c r="HRH11" s="5"/>
      <c r="HRI11" s="5"/>
      <c r="HRJ11" s="5"/>
      <c r="HRK11" s="5"/>
      <c r="HRL11" s="5"/>
      <c r="HRM11" s="5"/>
      <c r="HRN11" s="5"/>
      <c r="HRO11" s="5"/>
      <c r="HRP11" s="5"/>
      <c r="HRQ11" s="5"/>
      <c r="HRR11" s="5"/>
      <c r="HRS11" s="5"/>
      <c r="HRT11" s="5"/>
      <c r="HRU11" s="5"/>
      <c r="HRV11" s="5"/>
      <c r="HRW11" s="5"/>
      <c r="HRX11" s="5"/>
      <c r="HRY11" s="5"/>
      <c r="HRZ11" s="5"/>
      <c r="HSA11" s="5"/>
      <c r="HSB11" s="5"/>
      <c r="HSC11" s="5"/>
      <c r="HSD11" s="5"/>
      <c r="HSE11" s="5"/>
      <c r="HSF11" s="5"/>
      <c r="HSG11" s="5"/>
      <c r="HSH11" s="5"/>
      <c r="HSI11" s="5"/>
      <c r="HSJ11" s="5"/>
      <c r="HSK11" s="5"/>
      <c r="HSL11" s="5"/>
      <c r="HSM11" s="5"/>
      <c r="HSN11" s="5"/>
      <c r="HSO11" s="5"/>
      <c r="HSP11" s="5"/>
      <c r="HSQ11" s="5"/>
      <c r="HSR11" s="5"/>
      <c r="HSS11" s="5"/>
      <c r="HST11" s="5"/>
      <c r="HSU11" s="5"/>
      <c r="HSV11" s="5"/>
      <c r="HSW11" s="5"/>
      <c r="HSX11" s="5"/>
      <c r="HSY11" s="5"/>
      <c r="HSZ11" s="5"/>
      <c r="HTA11" s="5"/>
      <c r="HTB11" s="5"/>
      <c r="HTC11" s="5"/>
      <c r="HTD11" s="5"/>
      <c r="HTE11" s="5"/>
      <c r="HTF11" s="5"/>
      <c r="HTG11" s="5"/>
      <c r="HTH11" s="5"/>
      <c r="HTI11" s="5"/>
      <c r="HTJ11" s="5"/>
      <c r="HTK11" s="5"/>
      <c r="HTL11" s="5"/>
      <c r="HTM11" s="5"/>
      <c r="HTN11" s="5"/>
      <c r="HTO11" s="5"/>
      <c r="HTP11" s="5"/>
      <c r="HTQ11" s="5"/>
      <c r="HTR11" s="5"/>
      <c r="HTS11" s="5"/>
      <c r="HTT11" s="5"/>
      <c r="HTU11" s="5"/>
      <c r="HTV11" s="5"/>
      <c r="HTW11" s="5"/>
      <c r="HTX11" s="5"/>
      <c r="HTY11" s="5"/>
      <c r="HTZ11" s="5"/>
      <c r="HUA11" s="5"/>
      <c r="HUB11" s="5"/>
      <c r="HUC11" s="5"/>
      <c r="HUD11" s="5"/>
      <c r="HUE11" s="5"/>
      <c r="HUF11" s="5"/>
      <c r="HUG11" s="5"/>
      <c r="HUH11" s="5"/>
      <c r="HUI11" s="5"/>
      <c r="HUJ11" s="5"/>
      <c r="HUK11" s="5"/>
      <c r="HUL11" s="5"/>
      <c r="HUM11" s="5"/>
      <c r="HUN11" s="5"/>
      <c r="HUO11" s="5"/>
      <c r="HUP11" s="5"/>
      <c r="HUQ11" s="5"/>
      <c r="HUR11" s="5"/>
      <c r="HUS11" s="5"/>
      <c r="HUT11" s="5"/>
      <c r="HUU11" s="5"/>
      <c r="HUV11" s="5"/>
      <c r="HUW11" s="5"/>
      <c r="HUX11" s="5"/>
      <c r="HUY11" s="5"/>
      <c r="HUZ11" s="5"/>
      <c r="HVA11" s="5"/>
      <c r="HVB11" s="5"/>
      <c r="HVC11" s="5"/>
      <c r="HVD11" s="5"/>
      <c r="HVE11" s="5"/>
      <c r="HVF11" s="5"/>
      <c r="HVG11" s="5"/>
      <c r="HVH11" s="5"/>
      <c r="HVI11" s="5"/>
      <c r="HVJ11" s="5"/>
      <c r="HVK11" s="5"/>
      <c r="HVL11" s="5"/>
      <c r="HVM11" s="5"/>
      <c r="HVN11" s="5"/>
      <c r="HVO11" s="5"/>
      <c r="HVP11" s="5"/>
      <c r="HVQ11" s="5"/>
      <c r="HVR11" s="5"/>
      <c r="HVS11" s="5"/>
      <c r="HVT11" s="5"/>
      <c r="HVU11" s="5"/>
      <c r="HVV11" s="5"/>
      <c r="HVW11" s="5"/>
      <c r="HVX11" s="5"/>
      <c r="HVY11" s="5"/>
      <c r="HVZ11" s="5"/>
      <c r="HWA11" s="5"/>
      <c r="HWB11" s="5"/>
      <c r="HWC11" s="5"/>
      <c r="HWD11" s="5"/>
      <c r="HWE11" s="5"/>
      <c r="HWF11" s="5"/>
      <c r="HWG11" s="5"/>
      <c r="HWH11" s="5"/>
      <c r="HWI11" s="5"/>
      <c r="HWJ11" s="5"/>
      <c r="HWK11" s="5"/>
      <c r="HWL11" s="5"/>
      <c r="HWM11" s="5"/>
      <c r="HWN11" s="5"/>
      <c r="HWO11" s="5"/>
      <c r="HWP11" s="5"/>
      <c r="HWQ11" s="5"/>
      <c r="HWR11" s="5"/>
      <c r="HWS11" s="5"/>
      <c r="HWT11" s="5"/>
      <c r="HWU11" s="5"/>
      <c r="HWV11" s="5"/>
      <c r="HWW11" s="5"/>
      <c r="HWX11" s="5"/>
      <c r="HWY11" s="5"/>
      <c r="HWZ11" s="5"/>
      <c r="HXA11" s="5"/>
      <c r="HXB11" s="5"/>
      <c r="HXC11" s="5"/>
      <c r="HXD11" s="5"/>
      <c r="HXE11" s="5"/>
      <c r="HXF11" s="5"/>
      <c r="HXG11" s="5"/>
      <c r="HXH11" s="5"/>
      <c r="HXI11" s="5"/>
      <c r="HXJ11" s="5"/>
      <c r="HXK11" s="5"/>
      <c r="HXL11" s="5"/>
      <c r="HXM11" s="5"/>
      <c r="HXN11" s="5"/>
      <c r="HXO11" s="5"/>
      <c r="HXP11" s="5"/>
      <c r="HXQ11" s="5"/>
      <c r="HXR11" s="5"/>
      <c r="HXS11" s="5"/>
      <c r="HXT11" s="5"/>
      <c r="HXU11" s="5"/>
      <c r="HXV11" s="5"/>
      <c r="HXW11" s="5"/>
      <c r="HXX11" s="5"/>
      <c r="HXY11" s="5"/>
      <c r="HXZ11" s="5"/>
      <c r="HYA11" s="5"/>
      <c r="HYB11" s="5"/>
      <c r="HYC11" s="5"/>
      <c r="HYD11" s="5"/>
      <c r="HYE11" s="5"/>
      <c r="HYF11" s="5"/>
      <c r="HYG11" s="5"/>
      <c r="HYH11" s="5"/>
      <c r="HYI11" s="5"/>
      <c r="HYJ11" s="5"/>
      <c r="HYK11" s="5"/>
      <c r="HYL11" s="5"/>
      <c r="HYM11" s="5"/>
      <c r="HYN11" s="5"/>
      <c r="HYO11" s="5"/>
      <c r="HYP11" s="5"/>
      <c r="HYQ11" s="5"/>
      <c r="HYR11" s="5"/>
      <c r="HYS11" s="5"/>
      <c r="HYT11" s="5"/>
      <c r="HYU11" s="5"/>
      <c r="HYV11" s="5"/>
      <c r="HYW11" s="5"/>
      <c r="HYX11" s="5"/>
      <c r="HYY11" s="5"/>
      <c r="HYZ11" s="5"/>
      <c r="HZA11" s="5"/>
      <c r="HZB11" s="5"/>
      <c r="HZC11" s="5"/>
      <c r="HZD11" s="5"/>
      <c r="HZE11" s="5"/>
      <c r="HZF11" s="5"/>
      <c r="HZG11" s="5"/>
      <c r="HZH11" s="5"/>
      <c r="HZI11" s="5"/>
      <c r="HZJ11" s="5"/>
      <c r="HZK11" s="5"/>
      <c r="HZL11" s="5"/>
      <c r="HZM11" s="5"/>
      <c r="HZN11" s="5"/>
      <c r="HZO11" s="5"/>
      <c r="HZP11" s="5"/>
      <c r="HZQ11" s="5"/>
      <c r="HZR11" s="5"/>
      <c r="HZS11" s="5"/>
      <c r="HZT11" s="5"/>
      <c r="HZU11" s="5"/>
      <c r="HZV11" s="5"/>
      <c r="HZW11" s="5"/>
      <c r="HZX11" s="5"/>
      <c r="HZY11" s="5"/>
      <c r="HZZ11" s="5"/>
      <c r="IAA11" s="5"/>
      <c r="IAB11" s="5"/>
      <c r="IAC11" s="5"/>
      <c r="IAD11" s="5"/>
      <c r="IAE11" s="5"/>
      <c r="IAF11" s="5"/>
      <c r="IAG11" s="5"/>
      <c r="IAH11" s="5"/>
      <c r="IAI11" s="5"/>
      <c r="IAJ11" s="5"/>
      <c r="IAK11" s="5"/>
      <c r="IAL11" s="5"/>
      <c r="IAM11" s="5"/>
      <c r="IAN11" s="5"/>
      <c r="IAO11" s="5"/>
      <c r="IAP11" s="5"/>
      <c r="IAQ11" s="5"/>
      <c r="IAR11" s="5"/>
      <c r="IAS11" s="5"/>
      <c r="IAT11" s="5"/>
      <c r="IAU11" s="5"/>
      <c r="IAV11" s="5"/>
      <c r="IAW11" s="5"/>
      <c r="IAX11" s="5"/>
      <c r="IAY11" s="5"/>
      <c r="IAZ11" s="5"/>
      <c r="IBA11" s="5"/>
      <c r="IBB11" s="5"/>
      <c r="IBC11" s="5"/>
      <c r="IBD11" s="5"/>
      <c r="IBE11" s="5"/>
      <c r="IBF11" s="5"/>
      <c r="IBG11" s="5"/>
      <c r="IBH11" s="5"/>
      <c r="IBI11" s="5"/>
      <c r="IBJ11" s="5"/>
      <c r="IBK11" s="5"/>
      <c r="IBL11" s="5"/>
      <c r="IBM11" s="5"/>
      <c r="IBN11" s="5"/>
      <c r="IBO11" s="5"/>
      <c r="IBP11" s="5"/>
      <c r="IBQ11" s="5"/>
      <c r="IBR11" s="5"/>
      <c r="IBS11" s="5"/>
      <c r="IBT11" s="5"/>
      <c r="IBU11" s="5"/>
      <c r="IBV11" s="5"/>
      <c r="IBW11" s="5"/>
      <c r="IBX11" s="5"/>
      <c r="IBY11" s="5"/>
      <c r="IBZ11" s="5"/>
      <c r="ICA11" s="5"/>
      <c r="ICB11" s="5"/>
      <c r="ICC11" s="5"/>
      <c r="ICD11" s="5"/>
      <c r="ICE11" s="5"/>
      <c r="ICF11" s="5"/>
      <c r="ICG11" s="5"/>
      <c r="ICH11" s="5"/>
      <c r="ICI11" s="5"/>
      <c r="ICJ11" s="5"/>
      <c r="ICK11" s="5"/>
      <c r="ICL11" s="5"/>
      <c r="ICM11" s="5"/>
      <c r="ICN11" s="5"/>
      <c r="ICO11" s="5"/>
      <c r="ICP11" s="5"/>
      <c r="ICQ11" s="5"/>
      <c r="ICR11" s="5"/>
      <c r="ICS11" s="5"/>
      <c r="ICT11" s="5"/>
      <c r="ICU11" s="5"/>
      <c r="ICV11" s="5"/>
      <c r="ICW11" s="5"/>
      <c r="ICX11" s="5"/>
      <c r="ICY11" s="5"/>
      <c r="ICZ11" s="5"/>
      <c r="IDA11" s="5"/>
      <c r="IDB11" s="5"/>
      <c r="IDC11" s="5"/>
      <c r="IDD11" s="5"/>
      <c r="IDE11" s="5"/>
      <c r="IDF11" s="5"/>
      <c r="IDG11" s="5"/>
      <c r="IDH11" s="5"/>
      <c r="IDI11" s="5"/>
      <c r="IDJ11" s="5"/>
      <c r="IDK11" s="5"/>
      <c r="IDL11" s="5"/>
      <c r="IDM11" s="5"/>
      <c r="IDN11" s="5"/>
      <c r="IDO11" s="5"/>
      <c r="IDP11" s="5"/>
      <c r="IDQ11" s="5"/>
      <c r="IDR11" s="5"/>
      <c r="IDS11" s="5"/>
      <c r="IDT11" s="5"/>
      <c r="IDU11" s="5"/>
      <c r="IDV11" s="5"/>
      <c r="IDW11" s="5"/>
      <c r="IDX11" s="5"/>
      <c r="IDY11" s="5"/>
      <c r="IDZ11" s="5"/>
      <c r="IEA11" s="5"/>
      <c r="IEB11" s="5"/>
      <c r="IEC11" s="5"/>
      <c r="IED11" s="5"/>
      <c r="IEE11" s="5"/>
      <c r="IEF11" s="5"/>
      <c r="IEG11" s="5"/>
      <c r="IEH11" s="5"/>
      <c r="IEI11" s="5"/>
      <c r="IEJ11" s="5"/>
      <c r="IEK11" s="5"/>
      <c r="IEL11" s="5"/>
      <c r="IEM11" s="5"/>
      <c r="IEN11" s="5"/>
      <c r="IEO11" s="5"/>
      <c r="IEP11" s="5"/>
      <c r="IEQ11" s="5"/>
      <c r="IER11" s="5"/>
      <c r="IES11" s="5"/>
      <c r="IET11" s="5"/>
      <c r="IEU11" s="5"/>
      <c r="IEV11" s="5"/>
      <c r="IEW11" s="5"/>
      <c r="IEX11" s="5"/>
      <c r="IEY11" s="5"/>
      <c r="IEZ11" s="5"/>
      <c r="IFA11" s="5"/>
      <c r="IFB11" s="5"/>
      <c r="IFC11" s="5"/>
      <c r="IFD11" s="5"/>
      <c r="IFE11" s="5"/>
      <c r="IFF11" s="5"/>
      <c r="IFG11" s="5"/>
      <c r="IFH11" s="5"/>
      <c r="IFI11" s="5"/>
      <c r="IFJ11" s="5"/>
      <c r="IFK11" s="5"/>
      <c r="IFL11" s="5"/>
      <c r="IFM11" s="5"/>
      <c r="IFN11" s="5"/>
      <c r="IFO11" s="5"/>
      <c r="IFP11" s="5"/>
      <c r="IFQ11" s="5"/>
      <c r="IFR11" s="5"/>
      <c r="IFS11" s="5"/>
      <c r="IFT11" s="5"/>
      <c r="IFU11" s="5"/>
      <c r="IFV11" s="5"/>
      <c r="IFW11" s="5"/>
      <c r="IFX11" s="5"/>
      <c r="IFY11" s="5"/>
      <c r="IFZ11" s="5"/>
      <c r="IGA11" s="5"/>
      <c r="IGB11" s="5"/>
      <c r="IGC11" s="5"/>
      <c r="IGD11" s="5"/>
      <c r="IGE11" s="5"/>
      <c r="IGF11" s="5"/>
      <c r="IGG11" s="5"/>
      <c r="IGH11" s="5"/>
      <c r="IGI11" s="5"/>
      <c r="IGJ11" s="5"/>
      <c r="IGK11" s="5"/>
      <c r="IGL11" s="5"/>
      <c r="IGM11" s="5"/>
      <c r="IGN11" s="5"/>
      <c r="IGO11" s="5"/>
      <c r="IGP11" s="5"/>
      <c r="IGQ11" s="5"/>
      <c r="IGR11" s="5"/>
      <c r="IGS11" s="5"/>
      <c r="IGT11" s="5"/>
      <c r="IGU11" s="5"/>
      <c r="IGV11" s="5"/>
      <c r="IGW11" s="5"/>
      <c r="IGX11" s="5"/>
      <c r="IGY11" s="5"/>
      <c r="IGZ11" s="5"/>
      <c r="IHA11" s="5"/>
      <c r="IHB11" s="5"/>
      <c r="IHC11" s="5"/>
      <c r="IHD11" s="5"/>
      <c r="IHE11" s="5"/>
      <c r="IHF11" s="5"/>
      <c r="IHG11" s="5"/>
      <c r="IHH11" s="5"/>
      <c r="IHI11" s="5"/>
      <c r="IHJ11" s="5"/>
      <c r="IHK11" s="5"/>
      <c r="IHL11" s="5"/>
      <c r="IHM11" s="5"/>
      <c r="IHN11" s="5"/>
      <c r="IHO11" s="5"/>
      <c r="IHP11" s="5"/>
      <c r="IHQ11" s="5"/>
      <c r="IHR11" s="5"/>
      <c r="IHS11" s="5"/>
      <c r="IHT11" s="5"/>
      <c r="IHU11" s="5"/>
      <c r="IHV11" s="5"/>
      <c r="IHW11" s="5"/>
      <c r="IHX11" s="5"/>
      <c r="IHY11" s="5"/>
      <c r="IHZ11" s="5"/>
      <c r="IIA11" s="5"/>
      <c r="IIB11" s="5"/>
      <c r="IIC11" s="5"/>
      <c r="IID11" s="5"/>
      <c r="IIE11" s="5"/>
      <c r="IIF11" s="5"/>
      <c r="IIG11" s="5"/>
      <c r="IIH11" s="5"/>
      <c r="III11" s="5"/>
      <c r="IIJ11" s="5"/>
      <c r="IIK11" s="5"/>
      <c r="IIL11" s="5"/>
      <c r="IIM11" s="5"/>
      <c r="IIN11" s="5"/>
      <c r="IIO11" s="5"/>
      <c r="IIP11" s="5"/>
      <c r="IIQ11" s="5"/>
      <c r="IIR11" s="5"/>
      <c r="IIS11" s="5"/>
      <c r="IIT11" s="5"/>
      <c r="IIU11" s="5"/>
      <c r="IIV11" s="5"/>
      <c r="IIW11" s="5"/>
      <c r="IIX11" s="5"/>
      <c r="IIY11" s="5"/>
      <c r="IIZ11" s="5"/>
      <c r="IJA11" s="5"/>
      <c r="IJB11" s="5"/>
      <c r="IJC11" s="5"/>
      <c r="IJD11" s="5"/>
      <c r="IJE11" s="5"/>
      <c r="IJF11" s="5"/>
      <c r="IJG11" s="5"/>
      <c r="IJH11" s="5"/>
      <c r="IJI11" s="5"/>
      <c r="IJJ11" s="5"/>
      <c r="IJK11" s="5"/>
      <c r="IJL11" s="5"/>
      <c r="IJM11" s="5"/>
      <c r="IJN11" s="5"/>
      <c r="IJO11" s="5"/>
      <c r="IJP11" s="5"/>
      <c r="IJQ11" s="5"/>
      <c r="IJR11" s="5"/>
      <c r="IJS11" s="5"/>
      <c r="IJT11" s="5"/>
      <c r="IJU11" s="5"/>
      <c r="IJV11" s="5"/>
      <c r="IJW11" s="5"/>
      <c r="IJX11" s="5"/>
      <c r="IJY11" s="5"/>
      <c r="IJZ11" s="5"/>
      <c r="IKA11" s="5"/>
      <c r="IKB11" s="5"/>
      <c r="IKC11" s="5"/>
      <c r="IKD11" s="5"/>
      <c r="IKE11" s="5"/>
      <c r="IKF11" s="5"/>
      <c r="IKG11" s="5"/>
      <c r="IKH11" s="5"/>
      <c r="IKI11" s="5"/>
      <c r="IKJ11" s="5"/>
      <c r="IKK11" s="5"/>
      <c r="IKL11" s="5"/>
      <c r="IKM11" s="5"/>
      <c r="IKN11" s="5"/>
      <c r="IKO11" s="5"/>
      <c r="IKP11" s="5"/>
      <c r="IKQ11" s="5"/>
      <c r="IKR11" s="5"/>
      <c r="IKS11" s="5"/>
      <c r="IKT11" s="5"/>
      <c r="IKU11" s="5"/>
      <c r="IKV11" s="5"/>
      <c r="IKW11" s="5"/>
      <c r="IKX11" s="5"/>
      <c r="IKY11" s="5"/>
      <c r="IKZ11" s="5"/>
      <c r="ILA11" s="5"/>
      <c r="ILB11" s="5"/>
      <c r="ILC11" s="5"/>
      <c r="ILD11" s="5"/>
      <c r="ILE11" s="5"/>
      <c r="ILF11" s="5"/>
      <c r="ILG11" s="5"/>
      <c r="ILH11" s="5"/>
      <c r="ILI11" s="5"/>
      <c r="ILJ11" s="5"/>
      <c r="ILK11" s="5"/>
      <c r="ILL11" s="5"/>
      <c r="ILM11" s="5"/>
      <c r="ILN11" s="5"/>
      <c r="ILO11" s="5"/>
      <c r="ILP11" s="5"/>
      <c r="ILQ11" s="5"/>
      <c r="ILR11" s="5"/>
      <c r="ILS11" s="5"/>
      <c r="ILT11" s="5"/>
      <c r="ILU11" s="5"/>
      <c r="ILV11" s="5"/>
      <c r="ILW11" s="5"/>
      <c r="ILX11" s="5"/>
      <c r="ILY11" s="5"/>
      <c r="ILZ11" s="5"/>
      <c r="IMA11" s="5"/>
      <c r="IMB11" s="5"/>
      <c r="IMC11" s="5"/>
      <c r="IMD11" s="5"/>
      <c r="IME11" s="5"/>
      <c r="IMF11" s="5"/>
      <c r="IMG11" s="5"/>
      <c r="IMH11" s="5"/>
      <c r="IMI11" s="5"/>
      <c r="IMJ11" s="5"/>
      <c r="IMK11" s="5"/>
      <c r="IML11" s="5"/>
      <c r="IMM11" s="5"/>
      <c r="IMN11" s="5"/>
      <c r="IMO11" s="5"/>
      <c r="IMP11" s="5"/>
      <c r="IMQ11" s="5"/>
      <c r="IMR11" s="5"/>
      <c r="IMS11" s="5"/>
      <c r="IMT11" s="5"/>
      <c r="IMU11" s="5"/>
      <c r="IMV11" s="5"/>
      <c r="IMW11" s="5"/>
      <c r="IMX11" s="5"/>
      <c r="IMY11" s="5"/>
      <c r="IMZ11" s="5"/>
      <c r="INA11" s="5"/>
      <c r="INB11" s="5"/>
      <c r="INC11" s="5"/>
      <c r="IND11" s="5"/>
      <c r="INE11" s="5"/>
      <c r="INF11" s="5"/>
      <c r="ING11" s="5"/>
      <c r="INH11" s="5"/>
      <c r="INI11" s="5"/>
      <c r="INJ11" s="5"/>
      <c r="INK11" s="5"/>
      <c r="INL11" s="5"/>
      <c r="INM11" s="5"/>
      <c r="INN11" s="5"/>
      <c r="INO11" s="5"/>
      <c r="INP11" s="5"/>
      <c r="INQ11" s="5"/>
      <c r="INR11" s="5"/>
      <c r="INS11" s="5"/>
      <c r="INT11" s="5"/>
      <c r="INU11" s="5"/>
      <c r="INV11" s="5"/>
      <c r="INW11" s="5"/>
      <c r="INX11" s="5"/>
      <c r="INY11" s="5"/>
      <c r="INZ11" s="5"/>
      <c r="IOA11" s="5"/>
      <c r="IOB11" s="5"/>
      <c r="IOC11" s="5"/>
      <c r="IOD11" s="5"/>
      <c r="IOE11" s="5"/>
      <c r="IOF11" s="5"/>
      <c r="IOG11" s="5"/>
      <c r="IOH11" s="5"/>
      <c r="IOI11" s="5"/>
      <c r="IOJ11" s="5"/>
      <c r="IOK11" s="5"/>
      <c r="IOL11" s="5"/>
      <c r="IOM11" s="5"/>
      <c r="ION11" s="5"/>
      <c r="IOO11" s="5"/>
      <c r="IOP11" s="5"/>
      <c r="IOQ11" s="5"/>
      <c r="IOR11" s="5"/>
      <c r="IOS11" s="5"/>
      <c r="IOT11" s="5"/>
      <c r="IOU11" s="5"/>
      <c r="IOV11" s="5"/>
      <c r="IOW11" s="5"/>
      <c r="IOX11" s="5"/>
      <c r="IOY11" s="5"/>
      <c r="IOZ11" s="5"/>
      <c r="IPA11" s="5"/>
      <c r="IPB11" s="5"/>
      <c r="IPC11" s="5"/>
      <c r="IPD11" s="5"/>
      <c r="IPE11" s="5"/>
      <c r="IPF11" s="5"/>
      <c r="IPG11" s="5"/>
      <c r="IPH11" s="5"/>
      <c r="IPI11" s="5"/>
      <c r="IPJ11" s="5"/>
      <c r="IPK11" s="5"/>
      <c r="IPL11" s="5"/>
      <c r="IPM11" s="5"/>
      <c r="IPN11" s="5"/>
      <c r="IPO11" s="5"/>
      <c r="IPP11" s="5"/>
      <c r="IPQ11" s="5"/>
      <c r="IPR11" s="5"/>
      <c r="IPS11" s="5"/>
      <c r="IPT11" s="5"/>
      <c r="IPU11" s="5"/>
      <c r="IPV11" s="5"/>
      <c r="IPW11" s="5"/>
      <c r="IPX11" s="5"/>
      <c r="IPY11" s="5"/>
      <c r="IPZ11" s="5"/>
      <c r="IQA11" s="5"/>
      <c r="IQB11" s="5"/>
      <c r="IQC11" s="5"/>
      <c r="IQD11" s="5"/>
      <c r="IQE11" s="5"/>
      <c r="IQF11" s="5"/>
      <c r="IQG11" s="5"/>
      <c r="IQH11" s="5"/>
      <c r="IQI11" s="5"/>
      <c r="IQJ11" s="5"/>
      <c r="IQK11" s="5"/>
      <c r="IQL11" s="5"/>
      <c r="IQM11" s="5"/>
      <c r="IQN11" s="5"/>
      <c r="IQO11" s="5"/>
      <c r="IQP11" s="5"/>
      <c r="IQQ11" s="5"/>
      <c r="IQR11" s="5"/>
      <c r="IQS11" s="5"/>
      <c r="IQT11" s="5"/>
      <c r="IQU11" s="5"/>
      <c r="IQV11" s="5"/>
      <c r="IQW11" s="5"/>
      <c r="IQX11" s="5"/>
      <c r="IQY11" s="5"/>
      <c r="IQZ11" s="5"/>
      <c r="IRA11" s="5"/>
      <c r="IRB11" s="5"/>
      <c r="IRC11" s="5"/>
      <c r="IRD11" s="5"/>
      <c r="IRE11" s="5"/>
      <c r="IRF11" s="5"/>
      <c r="IRG11" s="5"/>
      <c r="IRH11" s="5"/>
      <c r="IRI11" s="5"/>
      <c r="IRJ11" s="5"/>
      <c r="IRK11" s="5"/>
      <c r="IRL11" s="5"/>
      <c r="IRM11" s="5"/>
      <c r="IRN11" s="5"/>
      <c r="IRO11" s="5"/>
      <c r="IRP11" s="5"/>
      <c r="IRQ11" s="5"/>
      <c r="IRR11" s="5"/>
      <c r="IRS11" s="5"/>
      <c r="IRT11" s="5"/>
      <c r="IRU11" s="5"/>
      <c r="IRV11" s="5"/>
      <c r="IRW11" s="5"/>
      <c r="IRX11" s="5"/>
      <c r="IRY11" s="5"/>
      <c r="IRZ11" s="5"/>
      <c r="ISA11" s="5"/>
      <c r="ISB11" s="5"/>
      <c r="ISC11" s="5"/>
      <c r="ISD11" s="5"/>
      <c r="ISE11" s="5"/>
      <c r="ISF11" s="5"/>
      <c r="ISG11" s="5"/>
      <c r="ISH11" s="5"/>
      <c r="ISI11" s="5"/>
      <c r="ISJ11" s="5"/>
      <c r="ISK11" s="5"/>
      <c r="ISL11" s="5"/>
      <c r="ISM11" s="5"/>
      <c r="ISN11" s="5"/>
      <c r="ISO11" s="5"/>
      <c r="ISP11" s="5"/>
      <c r="ISQ11" s="5"/>
      <c r="ISR11" s="5"/>
      <c r="ISS11" s="5"/>
      <c r="IST11" s="5"/>
      <c r="ISU11" s="5"/>
      <c r="ISV11" s="5"/>
      <c r="ISW11" s="5"/>
      <c r="ISX11" s="5"/>
      <c r="ISY11" s="5"/>
      <c r="ISZ11" s="5"/>
      <c r="ITA11" s="5"/>
      <c r="ITB11" s="5"/>
      <c r="ITC11" s="5"/>
      <c r="ITD11" s="5"/>
      <c r="ITE11" s="5"/>
      <c r="ITF11" s="5"/>
      <c r="ITG11" s="5"/>
      <c r="ITH11" s="5"/>
      <c r="ITI11" s="5"/>
      <c r="ITJ11" s="5"/>
      <c r="ITK11" s="5"/>
      <c r="ITL11" s="5"/>
      <c r="ITM11" s="5"/>
      <c r="ITN11" s="5"/>
      <c r="ITO11" s="5"/>
      <c r="ITP11" s="5"/>
      <c r="ITQ11" s="5"/>
      <c r="ITR11" s="5"/>
      <c r="ITS11" s="5"/>
      <c r="ITT11" s="5"/>
      <c r="ITU11" s="5"/>
      <c r="ITV11" s="5"/>
      <c r="ITW11" s="5"/>
      <c r="ITX11" s="5"/>
      <c r="ITY11" s="5"/>
      <c r="ITZ11" s="5"/>
      <c r="IUA11" s="5"/>
      <c r="IUB11" s="5"/>
      <c r="IUC11" s="5"/>
      <c r="IUD11" s="5"/>
      <c r="IUE11" s="5"/>
      <c r="IUF11" s="5"/>
      <c r="IUG11" s="5"/>
      <c r="IUH11" s="5"/>
      <c r="IUI11" s="5"/>
      <c r="IUJ11" s="5"/>
      <c r="IUK11" s="5"/>
      <c r="IUL11" s="5"/>
      <c r="IUM11" s="5"/>
      <c r="IUN11" s="5"/>
      <c r="IUO11" s="5"/>
      <c r="IUP11" s="5"/>
      <c r="IUQ11" s="5"/>
      <c r="IUR11" s="5"/>
      <c r="IUS11" s="5"/>
      <c r="IUT11" s="5"/>
      <c r="IUU11" s="5"/>
      <c r="IUV11" s="5"/>
      <c r="IUW11" s="5"/>
      <c r="IUX11" s="5"/>
      <c r="IUY11" s="5"/>
      <c r="IUZ11" s="5"/>
      <c r="IVA11" s="5"/>
      <c r="IVB11" s="5"/>
      <c r="IVC11" s="5"/>
      <c r="IVD11" s="5"/>
      <c r="IVE11" s="5"/>
      <c r="IVF11" s="5"/>
      <c r="IVG11" s="5"/>
      <c r="IVH11" s="5"/>
      <c r="IVI11" s="5"/>
      <c r="IVJ11" s="5"/>
      <c r="IVK11" s="5"/>
      <c r="IVL11" s="5"/>
      <c r="IVM11" s="5"/>
      <c r="IVN11" s="5"/>
      <c r="IVO11" s="5"/>
      <c r="IVP11" s="5"/>
      <c r="IVQ11" s="5"/>
      <c r="IVR11" s="5"/>
      <c r="IVS11" s="5"/>
      <c r="IVT11" s="5"/>
      <c r="IVU11" s="5"/>
      <c r="IVV11" s="5"/>
      <c r="IVW11" s="5"/>
      <c r="IVX11" s="5"/>
      <c r="IVY11" s="5"/>
      <c r="IVZ11" s="5"/>
      <c r="IWA11" s="5"/>
      <c r="IWB11" s="5"/>
      <c r="IWC11" s="5"/>
      <c r="IWD11" s="5"/>
      <c r="IWE11" s="5"/>
      <c r="IWF11" s="5"/>
      <c r="IWG11" s="5"/>
      <c r="IWH11" s="5"/>
      <c r="IWI11" s="5"/>
      <c r="IWJ11" s="5"/>
      <c r="IWK11" s="5"/>
      <c r="IWL11" s="5"/>
      <c r="IWM11" s="5"/>
      <c r="IWN11" s="5"/>
      <c r="IWO11" s="5"/>
      <c r="IWP11" s="5"/>
      <c r="IWQ11" s="5"/>
      <c r="IWR11" s="5"/>
      <c r="IWS11" s="5"/>
      <c r="IWT11" s="5"/>
      <c r="IWU11" s="5"/>
      <c r="IWV11" s="5"/>
      <c r="IWW11" s="5"/>
      <c r="IWX11" s="5"/>
      <c r="IWY11" s="5"/>
      <c r="IWZ11" s="5"/>
      <c r="IXA11" s="5"/>
      <c r="IXB11" s="5"/>
      <c r="IXC11" s="5"/>
      <c r="IXD11" s="5"/>
      <c r="IXE11" s="5"/>
      <c r="IXF11" s="5"/>
      <c r="IXG11" s="5"/>
      <c r="IXH11" s="5"/>
      <c r="IXI11" s="5"/>
      <c r="IXJ11" s="5"/>
      <c r="IXK11" s="5"/>
      <c r="IXL11" s="5"/>
      <c r="IXM11" s="5"/>
      <c r="IXN11" s="5"/>
      <c r="IXO11" s="5"/>
      <c r="IXP11" s="5"/>
      <c r="IXQ11" s="5"/>
      <c r="IXR11" s="5"/>
      <c r="IXS11" s="5"/>
      <c r="IXT11" s="5"/>
      <c r="IXU11" s="5"/>
      <c r="IXV11" s="5"/>
      <c r="IXW11" s="5"/>
      <c r="IXX11" s="5"/>
      <c r="IXY11" s="5"/>
      <c r="IXZ11" s="5"/>
      <c r="IYA11" s="5"/>
      <c r="IYB11" s="5"/>
      <c r="IYC11" s="5"/>
      <c r="IYD11" s="5"/>
      <c r="IYE11" s="5"/>
      <c r="IYF11" s="5"/>
      <c r="IYG11" s="5"/>
      <c r="IYH11" s="5"/>
      <c r="IYI11" s="5"/>
      <c r="IYJ11" s="5"/>
      <c r="IYK11" s="5"/>
      <c r="IYL11" s="5"/>
      <c r="IYM11" s="5"/>
      <c r="IYN11" s="5"/>
      <c r="IYO11" s="5"/>
      <c r="IYP11" s="5"/>
      <c r="IYQ11" s="5"/>
      <c r="IYR11" s="5"/>
      <c r="IYS11" s="5"/>
      <c r="IYT11" s="5"/>
      <c r="IYU11" s="5"/>
      <c r="IYV11" s="5"/>
      <c r="IYW11" s="5"/>
      <c r="IYX11" s="5"/>
      <c r="IYY11" s="5"/>
      <c r="IYZ11" s="5"/>
      <c r="IZA11" s="5"/>
      <c r="IZB11" s="5"/>
      <c r="IZC11" s="5"/>
      <c r="IZD11" s="5"/>
      <c r="IZE11" s="5"/>
      <c r="IZF11" s="5"/>
      <c r="IZG11" s="5"/>
      <c r="IZH11" s="5"/>
      <c r="IZI11" s="5"/>
      <c r="IZJ11" s="5"/>
      <c r="IZK11" s="5"/>
      <c r="IZL11" s="5"/>
      <c r="IZM11" s="5"/>
      <c r="IZN11" s="5"/>
      <c r="IZO11" s="5"/>
      <c r="IZP11" s="5"/>
      <c r="IZQ11" s="5"/>
      <c r="IZR11" s="5"/>
      <c r="IZS11" s="5"/>
      <c r="IZT11" s="5"/>
      <c r="IZU11" s="5"/>
      <c r="IZV11" s="5"/>
      <c r="IZW11" s="5"/>
      <c r="IZX11" s="5"/>
      <c r="IZY11" s="5"/>
      <c r="IZZ11" s="5"/>
      <c r="JAA11" s="5"/>
      <c r="JAB11" s="5"/>
      <c r="JAC11" s="5"/>
      <c r="JAD11" s="5"/>
      <c r="JAE11" s="5"/>
      <c r="JAF11" s="5"/>
      <c r="JAG11" s="5"/>
      <c r="JAH11" s="5"/>
      <c r="JAI11" s="5"/>
      <c r="JAJ11" s="5"/>
      <c r="JAK11" s="5"/>
      <c r="JAL11" s="5"/>
      <c r="JAM11" s="5"/>
      <c r="JAN11" s="5"/>
      <c r="JAO11" s="5"/>
      <c r="JAP11" s="5"/>
      <c r="JAQ11" s="5"/>
      <c r="JAR11" s="5"/>
      <c r="JAS11" s="5"/>
      <c r="JAT11" s="5"/>
      <c r="JAU11" s="5"/>
      <c r="JAV11" s="5"/>
      <c r="JAW11" s="5"/>
      <c r="JAX11" s="5"/>
      <c r="JAY11" s="5"/>
      <c r="JAZ11" s="5"/>
      <c r="JBA11" s="5"/>
      <c r="JBB11" s="5"/>
      <c r="JBC11" s="5"/>
      <c r="JBD11" s="5"/>
      <c r="JBE11" s="5"/>
      <c r="JBF11" s="5"/>
      <c r="JBG11" s="5"/>
      <c r="JBH11" s="5"/>
      <c r="JBI11" s="5"/>
      <c r="JBJ11" s="5"/>
      <c r="JBK11" s="5"/>
      <c r="JBL11" s="5"/>
      <c r="JBM11" s="5"/>
      <c r="JBN11" s="5"/>
      <c r="JBO11" s="5"/>
      <c r="JBP11" s="5"/>
      <c r="JBQ11" s="5"/>
      <c r="JBR11" s="5"/>
      <c r="JBS11" s="5"/>
      <c r="JBT11" s="5"/>
      <c r="JBU11" s="5"/>
      <c r="JBV11" s="5"/>
      <c r="JBW11" s="5"/>
      <c r="JBX11" s="5"/>
      <c r="JBY11" s="5"/>
      <c r="JBZ11" s="5"/>
      <c r="JCA11" s="5"/>
      <c r="JCB11" s="5"/>
      <c r="JCC11" s="5"/>
      <c r="JCD11" s="5"/>
      <c r="JCE11" s="5"/>
      <c r="JCF11" s="5"/>
      <c r="JCG11" s="5"/>
      <c r="JCH11" s="5"/>
      <c r="JCI11" s="5"/>
      <c r="JCJ11" s="5"/>
      <c r="JCK11" s="5"/>
      <c r="JCL11" s="5"/>
      <c r="JCM11" s="5"/>
      <c r="JCN11" s="5"/>
      <c r="JCO11" s="5"/>
      <c r="JCP11" s="5"/>
      <c r="JCQ11" s="5"/>
      <c r="JCR11" s="5"/>
      <c r="JCS11" s="5"/>
      <c r="JCT11" s="5"/>
      <c r="JCU11" s="5"/>
      <c r="JCV11" s="5"/>
      <c r="JCW11" s="5"/>
      <c r="JCX11" s="5"/>
      <c r="JCY11" s="5"/>
      <c r="JCZ11" s="5"/>
      <c r="JDA11" s="5"/>
      <c r="JDB11" s="5"/>
      <c r="JDC11" s="5"/>
      <c r="JDD11" s="5"/>
      <c r="JDE11" s="5"/>
      <c r="JDF11" s="5"/>
      <c r="JDG11" s="5"/>
      <c r="JDH11" s="5"/>
      <c r="JDI11" s="5"/>
      <c r="JDJ11" s="5"/>
      <c r="JDK11" s="5"/>
      <c r="JDL11" s="5"/>
      <c r="JDM11" s="5"/>
      <c r="JDN11" s="5"/>
      <c r="JDO11" s="5"/>
      <c r="JDP11" s="5"/>
      <c r="JDQ11" s="5"/>
      <c r="JDR11" s="5"/>
      <c r="JDS11" s="5"/>
      <c r="JDT11" s="5"/>
      <c r="JDU11" s="5"/>
      <c r="JDV11" s="5"/>
      <c r="JDW11" s="5"/>
      <c r="JDX11" s="5"/>
      <c r="JDY11" s="5"/>
      <c r="JDZ11" s="5"/>
      <c r="JEA11" s="5"/>
      <c r="JEB11" s="5"/>
      <c r="JEC11" s="5"/>
      <c r="JED11" s="5"/>
      <c r="JEE11" s="5"/>
      <c r="JEF11" s="5"/>
      <c r="JEG11" s="5"/>
      <c r="JEH11" s="5"/>
      <c r="JEI11" s="5"/>
      <c r="JEJ11" s="5"/>
      <c r="JEK11" s="5"/>
      <c r="JEL11" s="5"/>
      <c r="JEM11" s="5"/>
      <c r="JEN11" s="5"/>
      <c r="JEO11" s="5"/>
      <c r="JEP11" s="5"/>
      <c r="JEQ11" s="5"/>
      <c r="JER11" s="5"/>
      <c r="JES11" s="5"/>
      <c r="JET11" s="5"/>
      <c r="JEU11" s="5"/>
      <c r="JEV11" s="5"/>
      <c r="JEW11" s="5"/>
      <c r="JEX11" s="5"/>
      <c r="JEY11" s="5"/>
      <c r="JEZ11" s="5"/>
      <c r="JFA11" s="5"/>
      <c r="JFB11" s="5"/>
      <c r="JFC11" s="5"/>
      <c r="JFD11" s="5"/>
      <c r="JFE11" s="5"/>
      <c r="JFF11" s="5"/>
      <c r="JFG11" s="5"/>
      <c r="JFH11" s="5"/>
      <c r="JFI11" s="5"/>
      <c r="JFJ11" s="5"/>
      <c r="JFK11" s="5"/>
      <c r="JFL11" s="5"/>
      <c r="JFM11" s="5"/>
      <c r="JFN11" s="5"/>
      <c r="JFO11" s="5"/>
      <c r="JFP11" s="5"/>
      <c r="JFQ11" s="5"/>
      <c r="JFR11" s="5"/>
      <c r="JFS11" s="5"/>
      <c r="JFT11" s="5"/>
      <c r="JFU11" s="5"/>
      <c r="JFV11" s="5"/>
      <c r="JFW11" s="5"/>
      <c r="JFX11" s="5"/>
      <c r="JFY11" s="5"/>
      <c r="JFZ11" s="5"/>
      <c r="JGA11" s="5"/>
      <c r="JGB11" s="5"/>
      <c r="JGC11" s="5"/>
      <c r="JGD11" s="5"/>
      <c r="JGE11" s="5"/>
      <c r="JGF11" s="5"/>
      <c r="JGG11" s="5"/>
      <c r="JGH11" s="5"/>
      <c r="JGI11" s="5"/>
      <c r="JGJ11" s="5"/>
      <c r="JGK11" s="5"/>
      <c r="JGL11" s="5"/>
      <c r="JGM11" s="5"/>
      <c r="JGN11" s="5"/>
      <c r="JGO11" s="5"/>
      <c r="JGP11" s="5"/>
      <c r="JGQ11" s="5"/>
      <c r="JGR11" s="5"/>
      <c r="JGS11" s="5"/>
      <c r="JGT11" s="5"/>
      <c r="JGU11" s="5"/>
      <c r="JGV11" s="5"/>
      <c r="JGW11" s="5"/>
      <c r="JGX11" s="5"/>
      <c r="JGY11" s="5"/>
      <c r="JGZ11" s="5"/>
      <c r="JHA11" s="5"/>
      <c r="JHB11" s="5"/>
      <c r="JHC11" s="5"/>
      <c r="JHD11" s="5"/>
      <c r="JHE11" s="5"/>
      <c r="JHF11" s="5"/>
      <c r="JHG11" s="5"/>
      <c r="JHH11" s="5"/>
      <c r="JHI11" s="5"/>
      <c r="JHJ11" s="5"/>
      <c r="JHK11" s="5"/>
      <c r="JHL11" s="5"/>
      <c r="JHM11" s="5"/>
      <c r="JHN11" s="5"/>
      <c r="JHO11" s="5"/>
      <c r="JHP11" s="5"/>
      <c r="JHQ11" s="5"/>
      <c r="JHR11" s="5"/>
      <c r="JHS11" s="5"/>
      <c r="JHT11" s="5"/>
      <c r="JHU11" s="5"/>
      <c r="JHV11" s="5"/>
      <c r="JHW11" s="5"/>
      <c r="JHX11" s="5"/>
      <c r="JHY11" s="5"/>
      <c r="JHZ11" s="5"/>
      <c r="JIA11" s="5"/>
      <c r="JIB11" s="5"/>
      <c r="JIC11" s="5"/>
      <c r="JID11" s="5"/>
      <c r="JIE11" s="5"/>
      <c r="JIF11" s="5"/>
      <c r="JIG11" s="5"/>
      <c r="JIH11" s="5"/>
      <c r="JII11" s="5"/>
      <c r="JIJ11" s="5"/>
      <c r="JIK11" s="5"/>
      <c r="JIL11" s="5"/>
      <c r="JIM11" s="5"/>
      <c r="JIN11" s="5"/>
      <c r="JIO11" s="5"/>
      <c r="JIP11" s="5"/>
      <c r="JIQ11" s="5"/>
      <c r="JIR11" s="5"/>
      <c r="JIS11" s="5"/>
      <c r="JIT11" s="5"/>
      <c r="JIU11" s="5"/>
      <c r="JIV11" s="5"/>
      <c r="JIW11" s="5"/>
      <c r="JIX11" s="5"/>
      <c r="JIY11" s="5"/>
      <c r="JIZ11" s="5"/>
      <c r="JJA11" s="5"/>
      <c r="JJB11" s="5"/>
      <c r="JJC11" s="5"/>
      <c r="JJD11" s="5"/>
      <c r="JJE11" s="5"/>
      <c r="JJF11" s="5"/>
      <c r="JJG11" s="5"/>
      <c r="JJH11" s="5"/>
      <c r="JJI11" s="5"/>
      <c r="JJJ11" s="5"/>
      <c r="JJK11" s="5"/>
      <c r="JJL11" s="5"/>
      <c r="JJM11" s="5"/>
      <c r="JJN11" s="5"/>
      <c r="JJO11" s="5"/>
      <c r="JJP11" s="5"/>
      <c r="JJQ11" s="5"/>
      <c r="JJR11" s="5"/>
      <c r="JJS11" s="5"/>
      <c r="JJT11" s="5"/>
      <c r="JJU11" s="5"/>
      <c r="JJV11" s="5"/>
      <c r="JJW11" s="5"/>
      <c r="JJX11" s="5"/>
      <c r="JJY11" s="5"/>
      <c r="JJZ11" s="5"/>
      <c r="JKA11" s="5"/>
      <c r="JKB11" s="5"/>
      <c r="JKC11" s="5"/>
      <c r="JKD11" s="5"/>
      <c r="JKE11" s="5"/>
      <c r="JKF11" s="5"/>
      <c r="JKG11" s="5"/>
      <c r="JKH11" s="5"/>
      <c r="JKI11" s="5"/>
      <c r="JKJ11" s="5"/>
      <c r="JKK11" s="5"/>
      <c r="JKL11" s="5"/>
      <c r="JKM11" s="5"/>
      <c r="JKN11" s="5"/>
      <c r="JKO11" s="5"/>
      <c r="JKP11" s="5"/>
      <c r="JKQ11" s="5"/>
      <c r="JKR11" s="5"/>
      <c r="JKS11" s="5"/>
      <c r="JKT11" s="5"/>
      <c r="JKU11" s="5"/>
      <c r="JKV11" s="5"/>
      <c r="JKW11" s="5"/>
      <c r="JKX11" s="5"/>
      <c r="JKY11" s="5"/>
      <c r="JKZ11" s="5"/>
      <c r="JLA11" s="5"/>
      <c r="JLB11" s="5"/>
      <c r="JLC11" s="5"/>
      <c r="JLD11" s="5"/>
      <c r="JLE11" s="5"/>
      <c r="JLF11" s="5"/>
      <c r="JLG11" s="5"/>
      <c r="JLH11" s="5"/>
      <c r="JLI11" s="5"/>
      <c r="JLJ11" s="5"/>
      <c r="JLK11" s="5"/>
      <c r="JLL11" s="5"/>
      <c r="JLM11" s="5"/>
      <c r="JLN11" s="5"/>
      <c r="JLO11" s="5"/>
      <c r="JLP11" s="5"/>
      <c r="JLQ11" s="5"/>
      <c r="JLR11" s="5"/>
      <c r="JLS11" s="5"/>
      <c r="JLT11" s="5"/>
      <c r="JLU11" s="5"/>
      <c r="JLV11" s="5"/>
      <c r="JLW11" s="5"/>
      <c r="JLX11" s="5"/>
      <c r="JLY11" s="5"/>
      <c r="JLZ11" s="5"/>
      <c r="JMA11" s="5"/>
      <c r="JMB11" s="5"/>
      <c r="JMC11" s="5"/>
      <c r="JMD11" s="5"/>
      <c r="JME11" s="5"/>
      <c r="JMF11" s="5"/>
      <c r="JMG11" s="5"/>
      <c r="JMH11" s="5"/>
      <c r="JMI11" s="5"/>
      <c r="JMJ11" s="5"/>
      <c r="JMK11" s="5"/>
      <c r="JML11" s="5"/>
      <c r="JMM11" s="5"/>
      <c r="JMN11" s="5"/>
      <c r="JMO11" s="5"/>
      <c r="JMP11" s="5"/>
      <c r="JMQ11" s="5"/>
      <c r="JMR11" s="5"/>
      <c r="JMS11" s="5"/>
      <c r="JMT11" s="5"/>
      <c r="JMU11" s="5"/>
      <c r="JMV11" s="5"/>
      <c r="JMW11" s="5"/>
      <c r="JMX11" s="5"/>
      <c r="JMY11" s="5"/>
      <c r="JMZ11" s="5"/>
      <c r="JNA11" s="5"/>
      <c r="JNB11" s="5"/>
      <c r="JNC11" s="5"/>
      <c r="JND11" s="5"/>
      <c r="JNE11" s="5"/>
      <c r="JNF11" s="5"/>
      <c r="JNG11" s="5"/>
      <c r="JNH11" s="5"/>
      <c r="JNI11" s="5"/>
      <c r="JNJ11" s="5"/>
      <c r="JNK11" s="5"/>
      <c r="JNL11" s="5"/>
      <c r="JNM11" s="5"/>
      <c r="JNN11" s="5"/>
      <c r="JNO11" s="5"/>
      <c r="JNP11" s="5"/>
      <c r="JNQ11" s="5"/>
      <c r="JNR11" s="5"/>
      <c r="JNS11" s="5"/>
      <c r="JNT11" s="5"/>
      <c r="JNU11" s="5"/>
      <c r="JNV11" s="5"/>
      <c r="JNW11" s="5"/>
      <c r="JNX11" s="5"/>
      <c r="JNY11" s="5"/>
      <c r="JNZ11" s="5"/>
      <c r="JOA11" s="5"/>
      <c r="JOB11" s="5"/>
      <c r="JOC11" s="5"/>
      <c r="JOD11" s="5"/>
      <c r="JOE11" s="5"/>
      <c r="JOF11" s="5"/>
      <c r="JOG11" s="5"/>
      <c r="JOH11" s="5"/>
      <c r="JOI11" s="5"/>
      <c r="JOJ11" s="5"/>
      <c r="JOK11" s="5"/>
      <c r="JOL11" s="5"/>
      <c r="JOM11" s="5"/>
      <c r="JON11" s="5"/>
      <c r="JOO11" s="5"/>
      <c r="JOP11" s="5"/>
      <c r="JOQ11" s="5"/>
      <c r="JOR11" s="5"/>
      <c r="JOS11" s="5"/>
      <c r="JOT11" s="5"/>
      <c r="JOU11" s="5"/>
      <c r="JOV11" s="5"/>
      <c r="JOW11" s="5"/>
      <c r="JOX11" s="5"/>
      <c r="JOY11" s="5"/>
      <c r="JOZ11" s="5"/>
      <c r="JPA11" s="5"/>
      <c r="JPB11" s="5"/>
      <c r="JPC11" s="5"/>
      <c r="JPD11" s="5"/>
      <c r="JPE11" s="5"/>
      <c r="JPF11" s="5"/>
      <c r="JPG11" s="5"/>
      <c r="JPH11" s="5"/>
      <c r="JPI11" s="5"/>
      <c r="JPJ11" s="5"/>
      <c r="JPK11" s="5"/>
      <c r="JPL11" s="5"/>
      <c r="JPM11" s="5"/>
      <c r="JPN11" s="5"/>
      <c r="JPO11" s="5"/>
      <c r="JPP11" s="5"/>
      <c r="JPQ11" s="5"/>
      <c r="JPR11" s="5"/>
      <c r="JPS11" s="5"/>
      <c r="JPT11" s="5"/>
      <c r="JPU11" s="5"/>
      <c r="JPV11" s="5"/>
      <c r="JPW11" s="5"/>
      <c r="JPX11" s="5"/>
      <c r="JPY11" s="5"/>
      <c r="JPZ11" s="5"/>
      <c r="JQA11" s="5"/>
      <c r="JQB11" s="5"/>
      <c r="JQC11" s="5"/>
      <c r="JQD11" s="5"/>
      <c r="JQE11" s="5"/>
      <c r="JQF11" s="5"/>
      <c r="JQG11" s="5"/>
      <c r="JQH11" s="5"/>
      <c r="JQI11" s="5"/>
      <c r="JQJ11" s="5"/>
      <c r="JQK11" s="5"/>
      <c r="JQL11" s="5"/>
      <c r="JQM11" s="5"/>
      <c r="JQN11" s="5"/>
      <c r="JQO11" s="5"/>
      <c r="JQP11" s="5"/>
      <c r="JQQ11" s="5"/>
      <c r="JQR11" s="5"/>
      <c r="JQS11" s="5"/>
      <c r="JQT11" s="5"/>
      <c r="JQU11" s="5"/>
      <c r="JQV11" s="5"/>
      <c r="JQW11" s="5"/>
      <c r="JQX11" s="5"/>
      <c r="JQY11" s="5"/>
      <c r="JQZ11" s="5"/>
      <c r="JRA11" s="5"/>
      <c r="JRB11" s="5"/>
      <c r="JRC11" s="5"/>
      <c r="JRD11" s="5"/>
      <c r="JRE11" s="5"/>
      <c r="JRF11" s="5"/>
      <c r="JRG11" s="5"/>
      <c r="JRH11" s="5"/>
      <c r="JRI11" s="5"/>
      <c r="JRJ11" s="5"/>
      <c r="JRK11" s="5"/>
      <c r="JRL11" s="5"/>
      <c r="JRM11" s="5"/>
      <c r="JRN11" s="5"/>
      <c r="JRO11" s="5"/>
      <c r="JRP11" s="5"/>
      <c r="JRQ11" s="5"/>
      <c r="JRR11" s="5"/>
      <c r="JRS11" s="5"/>
      <c r="JRT11" s="5"/>
      <c r="JRU11" s="5"/>
      <c r="JRV11" s="5"/>
      <c r="JRW11" s="5"/>
      <c r="JRX11" s="5"/>
      <c r="JRY11" s="5"/>
      <c r="JRZ11" s="5"/>
      <c r="JSA11" s="5"/>
      <c r="JSB11" s="5"/>
      <c r="JSC11" s="5"/>
      <c r="JSD11" s="5"/>
      <c r="JSE11" s="5"/>
      <c r="JSF11" s="5"/>
      <c r="JSG11" s="5"/>
      <c r="JSH11" s="5"/>
      <c r="JSI11" s="5"/>
      <c r="JSJ11" s="5"/>
      <c r="JSK11" s="5"/>
      <c r="JSL11" s="5"/>
      <c r="JSM11" s="5"/>
      <c r="JSN11" s="5"/>
      <c r="JSO11" s="5"/>
      <c r="JSP11" s="5"/>
      <c r="JSQ11" s="5"/>
      <c r="JSR11" s="5"/>
      <c r="JSS11" s="5"/>
      <c r="JST11" s="5"/>
      <c r="JSU11" s="5"/>
      <c r="JSV11" s="5"/>
      <c r="JSW11" s="5"/>
      <c r="JSX11" s="5"/>
      <c r="JSY11" s="5"/>
      <c r="JSZ11" s="5"/>
      <c r="JTA11" s="5"/>
      <c r="JTB11" s="5"/>
      <c r="JTC11" s="5"/>
      <c r="JTD11" s="5"/>
      <c r="JTE11" s="5"/>
      <c r="JTF11" s="5"/>
      <c r="JTG11" s="5"/>
      <c r="JTH11" s="5"/>
      <c r="JTI11" s="5"/>
      <c r="JTJ11" s="5"/>
      <c r="JTK11" s="5"/>
      <c r="JTL11" s="5"/>
      <c r="JTM11" s="5"/>
      <c r="JTN11" s="5"/>
      <c r="JTO11" s="5"/>
      <c r="JTP11" s="5"/>
      <c r="JTQ11" s="5"/>
      <c r="JTR11" s="5"/>
      <c r="JTS11" s="5"/>
      <c r="JTT11" s="5"/>
      <c r="JTU11" s="5"/>
      <c r="JTV11" s="5"/>
      <c r="JTW11" s="5"/>
      <c r="JTX11" s="5"/>
      <c r="JTY11" s="5"/>
      <c r="JTZ11" s="5"/>
      <c r="JUA11" s="5"/>
      <c r="JUB11" s="5"/>
      <c r="JUC11" s="5"/>
      <c r="JUD11" s="5"/>
      <c r="JUE11" s="5"/>
      <c r="JUF11" s="5"/>
      <c r="JUG11" s="5"/>
      <c r="JUH11" s="5"/>
      <c r="JUI11" s="5"/>
      <c r="JUJ11" s="5"/>
      <c r="JUK11" s="5"/>
      <c r="JUL11" s="5"/>
      <c r="JUM11" s="5"/>
      <c r="JUN11" s="5"/>
      <c r="JUO11" s="5"/>
      <c r="JUP11" s="5"/>
      <c r="JUQ11" s="5"/>
      <c r="JUR11" s="5"/>
      <c r="JUS11" s="5"/>
      <c r="JUT11" s="5"/>
      <c r="JUU11" s="5"/>
      <c r="JUV11" s="5"/>
      <c r="JUW11" s="5"/>
      <c r="JUX11" s="5"/>
      <c r="JUY11" s="5"/>
      <c r="JUZ11" s="5"/>
      <c r="JVA11" s="5"/>
      <c r="JVB11" s="5"/>
      <c r="JVC11" s="5"/>
      <c r="JVD11" s="5"/>
      <c r="JVE11" s="5"/>
      <c r="JVF11" s="5"/>
      <c r="JVG11" s="5"/>
      <c r="JVH11" s="5"/>
      <c r="JVI11" s="5"/>
      <c r="JVJ11" s="5"/>
      <c r="JVK11" s="5"/>
      <c r="JVL11" s="5"/>
      <c r="JVM11" s="5"/>
      <c r="JVN11" s="5"/>
      <c r="JVO11" s="5"/>
      <c r="JVP11" s="5"/>
      <c r="JVQ11" s="5"/>
      <c r="JVR11" s="5"/>
      <c r="JVS11" s="5"/>
      <c r="JVT11" s="5"/>
      <c r="JVU11" s="5"/>
      <c r="JVV11" s="5"/>
      <c r="JVW11" s="5"/>
      <c r="JVX11" s="5"/>
      <c r="JVY11" s="5"/>
      <c r="JVZ11" s="5"/>
      <c r="JWA11" s="5"/>
      <c r="JWB11" s="5"/>
      <c r="JWC11" s="5"/>
      <c r="JWD11" s="5"/>
      <c r="JWE11" s="5"/>
      <c r="JWF11" s="5"/>
      <c r="JWG11" s="5"/>
      <c r="JWH11" s="5"/>
      <c r="JWI11" s="5"/>
      <c r="JWJ11" s="5"/>
      <c r="JWK11" s="5"/>
      <c r="JWL11" s="5"/>
      <c r="JWM11" s="5"/>
      <c r="JWN11" s="5"/>
      <c r="JWO11" s="5"/>
      <c r="JWP11" s="5"/>
      <c r="JWQ11" s="5"/>
      <c r="JWR11" s="5"/>
      <c r="JWS11" s="5"/>
      <c r="JWT11" s="5"/>
      <c r="JWU11" s="5"/>
      <c r="JWV11" s="5"/>
      <c r="JWW11" s="5"/>
      <c r="JWX11" s="5"/>
      <c r="JWY11" s="5"/>
      <c r="JWZ11" s="5"/>
      <c r="JXA11" s="5"/>
      <c r="JXB11" s="5"/>
      <c r="JXC11" s="5"/>
      <c r="JXD11" s="5"/>
      <c r="JXE11" s="5"/>
      <c r="JXF11" s="5"/>
      <c r="JXG11" s="5"/>
      <c r="JXH11" s="5"/>
      <c r="JXI11" s="5"/>
      <c r="JXJ11" s="5"/>
      <c r="JXK11" s="5"/>
      <c r="JXL11" s="5"/>
      <c r="JXM11" s="5"/>
      <c r="JXN11" s="5"/>
      <c r="JXO11" s="5"/>
      <c r="JXP11" s="5"/>
      <c r="JXQ11" s="5"/>
      <c r="JXR11" s="5"/>
      <c r="JXS11" s="5"/>
      <c r="JXT11" s="5"/>
      <c r="JXU11" s="5"/>
      <c r="JXV11" s="5"/>
      <c r="JXW11" s="5"/>
      <c r="JXX11" s="5"/>
      <c r="JXY11" s="5"/>
      <c r="JXZ11" s="5"/>
      <c r="JYA11" s="5"/>
      <c r="JYB11" s="5"/>
      <c r="JYC11" s="5"/>
      <c r="JYD11" s="5"/>
      <c r="JYE11" s="5"/>
      <c r="JYF11" s="5"/>
      <c r="JYG11" s="5"/>
      <c r="JYH11" s="5"/>
      <c r="JYI11" s="5"/>
      <c r="JYJ11" s="5"/>
      <c r="JYK11" s="5"/>
      <c r="JYL11" s="5"/>
      <c r="JYM11" s="5"/>
      <c r="JYN11" s="5"/>
      <c r="JYO11" s="5"/>
      <c r="JYP11" s="5"/>
      <c r="JYQ11" s="5"/>
      <c r="JYR11" s="5"/>
      <c r="JYS11" s="5"/>
      <c r="JYT11" s="5"/>
      <c r="JYU11" s="5"/>
      <c r="JYV11" s="5"/>
      <c r="JYW11" s="5"/>
      <c r="JYX11" s="5"/>
      <c r="JYY11" s="5"/>
      <c r="JYZ11" s="5"/>
      <c r="JZA11" s="5"/>
      <c r="JZB11" s="5"/>
      <c r="JZC11" s="5"/>
      <c r="JZD11" s="5"/>
      <c r="JZE11" s="5"/>
      <c r="JZF11" s="5"/>
      <c r="JZG11" s="5"/>
      <c r="JZH11" s="5"/>
      <c r="JZI11" s="5"/>
      <c r="JZJ11" s="5"/>
      <c r="JZK11" s="5"/>
      <c r="JZL11" s="5"/>
      <c r="JZM11" s="5"/>
      <c r="JZN11" s="5"/>
      <c r="JZO11" s="5"/>
      <c r="JZP11" s="5"/>
      <c r="JZQ11" s="5"/>
      <c r="JZR11" s="5"/>
      <c r="JZS11" s="5"/>
      <c r="JZT11" s="5"/>
      <c r="JZU11" s="5"/>
      <c r="JZV11" s="5"/>
      <c r="JZW11" s="5"/>
      <c r="JZX11" s="5"/>
      <c r="JZY11" s="5"/>
      <c r="JZZ11" s="5"/>
      <c r="KAA11" s="5"/>
      <c r="KAB11" s="5"/>
      <c r="KAC11" s="5"/>
      <c r="KAD11" s="5"/>
      <c r="KAE11" s="5"/>
      <c r="KAF11" s="5"/>
      <c r="KAG11" s="5"/>
      <c r="KAH11" s="5"/>
      <c r="KAI11" s="5"/>
      <c r="KAJ11" s="5"/>
      <c r="KAK11" s="5"/>
      <c r="KAL11" s="5"/>
      <c r="KAM11" s="5"/>
      <c r="KAN11" s="5"/>
      <c r="KAO11" s="5"/>
      <c r="KAP11" s="5"/>
      <c r="KAQ11" s="5"/>
      <c r="KAR11" s="5"/>
      <c r="KAS11" s="5"/>
      <c r="KAT11" s="5"/>
      <c r="KAU11" s="5"/>
      <c r="KAV11" s="5"/>
      <c r="KAW11" s="5"/>
      <c r="KAX11" s="5"/>
      <c r="KAY11" s="5"/>
      <c r="KAZ11" s="5"/>
      <c r="KBA11" s="5"/>
      <c r="KBB11" s="5"/>
      <c r="KBC11" s="5"/>
      <c r="KBD11" s="5"/>
      <c r="KBE11" s="5"/>
      <c r="KBF11" s="5"/>
      <c r="KBG11" s="5"/>
      <c r="KBH11" s="5"/>
      <c r="KBI11" s="5"/>
      <c r="KBJ11" s="5"/>
      <c r="KBK11" s="5"/>
      <c r="KBL11" s="5"/>
      <c r="KBM11" s="5"/>
      <c r="KBN11" s="5"/>
      <c r="KBO11" s="5"/>
      <c r="KBP11" s="5"/>
      <c r="KBQ11" s="5"/>
      <c r="KBR11" s="5"/>
      <c r="KBS11" s="5"/>
      <c r="KBT11" s="5"/>
      <c r="KBU11" s="5"/>
      <c r="KBV11" s="5"/>
      <c r="KBW11" s="5"/>
      <c r="KBX11" s="5"/>
      <c r="KBY11" s="5"/>
      <c r="KBZ11" s="5"/>
      <c r="KCA11" s="5"/>
      <c r="KCB11" s="5"/>
      <c r="KCC11" s="5"/>
      <c r="KCD11" s="5"/>
      <c r="KCE11" s="5"/>
      <c r="KCF11" s="5"/>
      <c r="KCG11" s="5"/>
      <c r="KCH11" s="5"/>
      <c r="KCI11" s="5"/>
      <c r="KCJ11" s="5"/>
      <c r="KCK11" s="5"/>
      <c r="KCL11" s="5"/>
      <c r="KCM11" s="5"/>
      <c r="KCN11" s="5"/>
      <c r="KCO11" s="5"/>
      <c r="KCP11" s="5"/>
      <c r="KCQ11" s="5"/>
      <c r="KCR11" s="5"/>
      <c r="KCS11" s="5"/>
      <c r="KCT11" s="5"/>
      <c r="KCU11" s="5"/>
      <c r="KCV11" s="5"/>
      <c r="KCW11" s="5"/>
      <c r="KCX11" s="5"/>
      <c r="KCY11" s="5"/>
      <c r="KCZ11" s="5"/>
      <c r="KDA11" s="5"/>
      <c r="KDB11" s="5"/>
      <c r="KDC11" s="5"/>
      <c r="KDD11" s="5"/>
      <c r="KDE11" s="5"/>
      <c r="KDF11" s="5"/>
      <c r="KDG11" s="5"/>
      <c r="KDH11" s="5"/>
      <c r="KDI11" s="5"/>
      <c r="KDJ11" s="5"/>
      <c r="KDK11" s="5"/>
      <c r="KDL11" s="5"/>
      <c r="KDM11" s="5"/>
      <c r="KDN11" s="5"/>
      <c r="KDO11" s="5"/>
      <c r="KDP11" s="5"/>
      <c r="KDQ11" s="5"/>
      <c r="KDR11" s="5"/>
      <c r="KDS11" s="5"/>
      <c r="KDT11" s="5"/>
      <c r="KDU11" s="5"/>
      <c r="KDV11" s="5"/>
      <c r="KDW11" s="5"/>
      <c r="KDX11" s="5"/>
      <c r="KDY11" s="5"/>
      <c r="KDZ11" s="5"/>
      <c r="KEA11" s="5"/>
      <c r="KEB11" s="5"/>
      <c r="KEC11" s="5"/>
      <c r="KED11" s="5"/>
      <c r="KEE11" s="5"/>
      <c r="KEF11" s="5"/>
      <c r="KEG11" s="5"/>
      <c r="KEH11" s="5"/>
      <c r="KEI11" s="5"/>
      <c r="KEJ11" s="5"/>
      <c r="KEK11" s="5"/>
      <c r="KEL11" s="5"/>
      <c r="KEM11" s="5"/>
      <c r="KEN11" s="5"/>
      <c r="KEO11" s="5"/>
      <c r="KEP11" s="5"/>
      <c r="KEQ11" s="5"/>
      <c r="KER11" s="5"/>
      <c r="KES11" s="5"/>
      <c r="KET11" s="5"/>
      <c r="KEU11" s="5"/>
      <c r="KEV11" s="5"/>
      <c r="KEW11" s="5"/>
      <c r="KEX11" s="5"/>
      <c r="KEY11" s="5"/>
      <c r="KEZ11" s="5"/>
      <c r="KFA11" s="5"/>
      <c r="KFB11" s="5"/>
      <c r="KFC11" s="5"/>
      <c r="KFD11" s="5"/>
      <c r="KFE11" s="5"/>
      <c r="KFF11" s="5"/>
      <c r="KFG11" s="5"/>
      <c r="KFH11" s="5"/>
      <c r="KFI11" s="5"/>
      <c r="KFJ11" s="5"/>
      <c r="KFK11" s="5"/>
      <c r="KFL11" s="5"/>
      <c r="KFM11" s="5"/>
      <c r="KFN11" s="5"/>
      <c r="KFO11" s="5"/>
      <c r="KFP11" s="5"/>
      <c r="KFQ11" s="5"/>
      <c r="KFR11" s="5"/>
      <c r="KFS11" s="5"/>
      <c r="KFT11" s="5"/>
      <c r="KFU11" s="5"/>
      <c r="KFV11" s="5"/>
      <c r="KFW11" s="5"/>
      <c r="KFX11" s="5"/>
      <c r="KFY11" s="5"/>
      <c r="KFZ11" s="5"/>
      <c r="KGA11" s="5"/>
      <c r="KGB11" s="5"/>
      <c r="KGC11" s="5"/>
      <c r="KGD11" s="5"/>
      <c r="KGE11" s="5"/>
      <c r="KGF11" s="5"/>
      <c r="KGG11" s="5"/>
      <c r="KGH11" s="5"/>
      <c r="KGI11" s="5"/>
      <c r="KGJ11" s="5"/>
      <c r="KGK11" s="5"/>
      <c r="KGL11" s="5"/>
      <c r="KGM11" s="5"/>
      <c r="KGN11" s="5"/>
      <c r="KGO11" s="5"/>
      <c r="KGP11" s="5"/>
      <c r="KGQ11" s="5"/>
      <c r="KGR11" s="5"/>
      <c r="KGS11" s="5"/>
      <c r="KGT11" s="5"/>
      <c r="KGU11" s="5"/>
      <c r="KGV11" s="5"/>
      <c r="KGW11" s="5"/>
      <c r="KGX11" s="5"/>
      <c r="KGY11" s="5"/>
      <c r="KGZ11" s="5"/>
      <c r="KHA11" s="5"/>
      <c r="KHB11" s="5"/>
      <c r="KHC11" s="5"/>
      <c r="KHD11" s="5"/>
      <c r="KHE11" s="5"/>
      <c r="KHF11" s="5"/>
      <c r="KHG11" s="5"/>
      <c r="KHH11" s="5"/>
      <c r="KHI11" s="5"/>
      <c r="KHJ11" s="5"/>
      <c r="KHK11" s="5"/>
      <c r="KHL11" s="5"/>
      <c r="KHM11" s="5"/>
      <c r="KHN11" s="5"/>
      <c r="KHO11" s="5"/>
      <c r="KHP11" s="5"/>
      <c r="KHQ11" s="5"/>
      <c r="KHR11" s="5"/>
      <c r="KHS11" s="5"/>
      <c r="KHT11" s="5"/>
      <c r="KHU11" s="5"/>
      <c r="KHV11" s="5"/>
      <c r="KHW11" s="5"/>
      <c r="KHX11" s="5"/>
      <c r="KHY11" s="5"/>
      <c r="KHZ11" s="5"/>
      <c r="KIA11" s="5"/>
      <c r="KIB11" s="5"/>
      <c r="KIC11" s="5"/>
      <c r="KID11" s="5"/>
      <c r="KIE11" s="5"/>
      <c r="KIF11" s="5"/>
      <c r="KIG11" s="5"/>
      <c r="KIH11" s="5"/>
      <c r="KII11" s="5"/>
      <c r="KIJ11" s="5"/>
      <c r="KIK11" s="5"/>
      <c r="KIL11" s="5"/>
      <c r="KIM11" s="5"/>
      <c r="KIN11" s="5"/>
      <c r="KIO11" s="5"/>
      <c r="KIP11" s="5"/>
      <c r="KIQ11" s="5"/>
      <c r="KIR11" s="5"/>
      <c r="KIS11" s="5"/>
      <c r="KIT11" s="5"/>
      <c r="KIU11" s="5"/>
      <c r="KIV11" s="5"/>
      <c r="KIW11" s="5"/>
      <c r="KIX11" s="5"/>
      <c r="KIY11" s="5"/>
      <c r="KIZ11" s="5"/>
      <c r="KJA11" s="5"/>
      <c r="KJB11" s="5"/>
      <c r="KJC11" s="5"/>
      <c r="KJD11" s="5"/>
      <c r="KJE11" s="5"/>
      <c r="KJF11" s="5"/>
      <c r="KJG11" s="5"/>
      <c r="KJH11" s="5"/>
      <c r="KJI11" s="5"/>
      <c r="KJJ11" s="5"/>
      <c r="KJK11" s="5"/>
      <c r="KJL11" s="5"/>
      <c r="KJM11" s="5"/>
      <c r="KJN11" s="5"/>
      <c r="KJO11" s="5"/>
      <c r="KJP11" s="5"/>
      <c r="KJQ11" s="5"/>
      <c r="KJR11" s="5"/>
      <c r="KJS11" s="5"/>
      <c r="KJT11" s="5"/>
      <c r="KJU11" s="5"/>
      <c r="KJV11" s="5"/>
      <c r="KJW11" s="5"/>
      <c r="KJX11" s="5"/>
      <c r="KJY11" s="5"/>
      <c r="KJZ11" s="5"/>
      <c r="KKA11" s="5"/>
      <c r="KKB11" s="5"/>
      <c r="KKC11" s="5"/>
      <c r="KKD11" s="5"/>
      <c r="KKE11" s="5"/>
      <c r="KKF11" s="5"/>
      <c r="KKG11" s="5"/>
      <c r="KKH11" s="5"/>
      <c r="KKI11" s="5"/>
      <c r="KKJ11" s="5"/>
      <c r="KKK11" s="5"/>
      <c r="KKL11" s="5"/>
      <c r="KKM11" s="5"/>
      <c r="KKN11" s="5"/>
      <c r="KKO11" s="5"/>
      <c r="KKP11" s="5"/>
      <c r="KKQ11" s="5"/>
      <c r="KKR11" s="5"/>
      <c r="KKS11" s="5"/>
      <c r="KKT11" s="5"/>
      <c r="KKU11" s="5"/>
      <c r="KKV11" s="5"/>
      <c r="KKW11" s="5"/>
      <c r="KKX11" s="5"/>
      <c r="KKY11" s="5"/>
      <c r="KKZ11" s="5"/>
      <c r="KLA11" s="5"/>
      <c r="KLB11" s="5"/>
      <c r="KLC11" s="5"/>
      <c r="KLD11" s="5"/>
      <c r="KLE11" s="5"/>
      <c r="KLF11" s="5"/>
      <c r="KLG11" s="5"/>
      <c r="KLH11" s="5"/>
      <c r="KLI11" s="5"/>
      <c r="KLJ11" s="5"/>
      <c r="KLK11" s="5"/>
      <c r="KLL11" s="5"/>
      <c r="KLM11" s="5"/>
      <c r="KLN11" s="5"/>
      <c r="KLO11" s="5"/>
      <c r="KLP11" s="5"/>
      <c r="KLQ11" s="5"/>
      <c r="KLR11" s="5"/>
      <c r="KLS11" s="5"/>
      <c r="KLT11" s="5"/>
      <c r="KLU11" s="5"/>
      <c r="KLV11" s="5"/>
      <c r="KLW11" s="5"/>
      <c r="KLX11" s="5"/>
      <c r="KLY11" s="5"/>
      <c r="KLZ11" s="5"/>
      <c r="KMA11" s="5"/>
      <c r="KMB11" s="5"/>
      <c r="KMC11" s="5"/>
      <c r="KMD11" s="5"/>
      <c r="KME11" s="5"/>
      <c r="KMF11" s="5"/>
      <c r="KMG11" s="5"/>
      <c r="KMH11" s="5"/>
      <c r="KMI11" s="5"/>
      <c r="KMJ11" s="5"/>
      <c r="KMK11" s="5"/>
      <c r="KML11" s="5"/>
      <c r="KMM11" s="5"/>
      <c r="KMN11" s="5"/>
      <c r="KMO11" s="5"/>
      <c r="KMP11" s="5"/>
      <c r="KMQ11" s="5"/>
      <c r="KMR11" s="5"/>
      <c r="KMS11" s="5"/>
      <c r="KMT11" s="5"/>
      <c r="KMU11" s="5"/>
      <c r="KMV11" s="5"/>
      <c r="KMW11" s="5"/>
      <c r="KMX11" s="5"/>
      <c r="KMY11" s="5"/>
      <c r="KMZ11" s="5"/>
      <c r="KNA11" s="5"/>
      <c r="KNB11" s="5"/>
      <c r="KNC11" s="5"/>
      <c r="KND11" s="5"/>
      <c r="KNE11" s="5"/>
      <c r="KNF11" s="5"/>
      <c r="KNG11" s="5"/>
      <c r="KNH11" s="5"/>
      <c r="KNI11" s="5"/>
      <c r="KNJ11" s="5"/>
      <c r="KNK11" s="5"/>
      <c r="KNL11" s="5"/>
      <c r="KNM11" s="5"/>
      <c r="KNN11" s="5"/>
      <c r="KNO11" s="5"/>
      <c r="KNP11" s="5"/>
      <c r="KNQ11" s="5"/>
      <c r="KNR11" s="5"/>
      <c r="KNS11" s="5"/>
      <c r="KNT11" s="5"/>
      <c r="KNU11" s="5"/>
      <c r="KNV11" s="5"/>
      <c r="KNW11" s="5"/>
      <c r="KNX11" s="5"/>
      <c r="KNY11" s="5"/>
      <c r="KNZ11" s="5"/>
      <c r="KOA11" s="5"/>
      <c r="KOB11" s="5"/>
      <c r="KOC11" s="5"/>
      <c r="KOD11" s="5"/>
      <c r="KOE11" s="5"/>
      <c r="KOF11" s="5"/>
      <c r="KOG11" s="5"/>
      <c r="KOH11" s="5"/>
      <c r="KOI11" s="5"/>
      <c r="KOJ11" s="5"/>
      <c r="KOK11" s="5"/>
      <c r="KOL11" s="5"/>
      <c r="KOM11" s="5"/>
      <c r="KON11" s="5"/>
      <c r="KOO11" s="5"/>
      <c r="KOP11" s="5"/>
      <c r="KOQ11" s="5"/>
      <c r="KOR11" s="5"/>
      <c r="KOS11" s="5"/>
      <c r="KOT11" s="5"/>
      <c r="KOU11" s="5"/>
      <c r="KOV11" s="5"/>
      <c r="KOW11" s="5"/>
      <c r="KOX11" s="5"/>
      <c r="KOY11" s="5"/>
      <c r="KOZ11" s="5"/>
      <c r="KPA11" s="5"/>
      <c r="KPB11" s="5"/>
      <c r="KPC11" s="5"/>
      <c r="KPD11" s="5"/>
      <c r="KPE11" s="5"/>
      <c r="KPF11" s="5"/>
      <c r="KPG11" s="5"/>
      <c r="KPH11" s="5"/>
      <c r="KPI11" s="5"/>
      <c r="KPJ11" s="5"/>
      <c r="KPK11" s="5"/>
      <c r="KPL11" s="5"/>
      <c r="KPM11" s="5"/>
      <c r="KPN11" s="5"/>
      <c r="KPO11" s="5"/>
      <c r="KPP11" s="5"/>
      <c r="KPQ11" s="5"/>
      <c r="KPR11" s="5"/>
      <c r="KPS11" s="5"/>
      <c r="KPT11" s="5"/>
      <c r="KPU11" s="5"/>
      <c r="KPV11" s="5"/>
      <c r="KPW11" s="5"/>
      <c r="KPX11" s="5"/>
      <c r="KPY11" s="5"/>
      <c r="KPZ11" s="5"/>
      <c r="KQA11" s="5"/>
      <c r="KQB11" s="5"/>
      <c r="KQC11" s="5"/>
      <c r="KQD11" s="5"/>
      <c r="KQE11" s="5"/>
      <c r="KQF11" s="5"/>
      <c r="KQG11" s="5"/>
      <c r="KQH11" s="5"/>
      <c r="KQI11" s="5"/>
      <c r="KQJ11" s="5"/>
      <c r="KQK11" s="5"/>
      <c r="KQL11" s="5"/>
      <c r="KQM11" s="5"/>
      <c r="KQN11" s="5"/>
      <c r="KQO11" s="5"/>
      <c r="KQP11" s="5"/>
      <c r="KQQ11" s="5"/>
      <c r="KQR11" s="5"/>
      <c r="KQS11" s="5"/>
      <c r="KQT11" s="5"/>
      <c r="KQU11" s="5"/>
      <c r="KQV11" s="5"/>
      <c r="KQW11" s="5"/>
      <c r="KQX11" s="5"/>
      <c r="KQY11" s="5"/>
      <c r="KQZ11" s="5"/>
      <c r="KRA11" s="5"/>
      <c r="KRB11" s="5"/>
      <c r="KRC11" s="5"/>
      <c r="KRD11" s="5"/>
      <c r="KRE11" s="5"/>
      <c r="KRF11" s="5"/>
      <c r="KRG11" s="5"/>
      <c r="KRH11" s="5"/>
      <c r="KRI11" s="5"/>
      <c r="KRJ11" s="5"/>
      <c r="KRK11" s="5"/>
      <c r="KRL11" s="5"/>
      <c r="KRM11" s="5"/>
      <c r="KRN11" s="5"/>
      <c r="KRO11" s="5"/>
      <c r="KRP11" s="5"/>
      <c r="KRQ11" s="5"/>
      <c r="KRR11" s="5"/>
      <c r="KRS11" s="5"/>
      <c r="KRT11" s="5"/>
      <c r="KRU11" s="5"/>
      <c r="KRV11" s="5"/>
      <c r="KRW11" s="5"/>
      <c r="KRX11" s="5"/>
      <c r="KRY11" s="5"/>
      <c r="KRZ11" s="5"/>
      <c r="KSA11" s="5"/>
      <c r="KSB11" s="5"/>
      <c r="KSC11" s="5"/>
      <c r="KSD11" s="5"/>
      <c r="KSE11" s="5"/>
      <c r="KSF11" s="5"/>
      <c r="KSG11" s="5"/>
      <c r="KSH11" s="5"/>
      <c r="KSI11" s="5"/>
      <c r="KSJ11" s="5"/>
      <c r="KSK11" s="5"/>
      <c r="KSL11" s="5"/>
      <c r="KSM11" s="5"/>
      <c r="KSN11" s="5"/>
      <c r="KSO11" s="5"/>
      <c r="KSP11" s="5"/>
      <c r="KSQ11" s="5"/>
      <c r="KSR11" s="5"/>
      <c r="KSS11" s="5"/>
      <c r="KST11" s="5"/>
      <c r="KSU11" s="5"/>
      <c r="KSV11" s="5"/>
      <c r="KSW11" s="5"/>
      <c r="KSX11" s="5"/>
      <c r="KSY11" s="5"/>
      <c r="KSZ11" s="5"/>
      <c r="KTA11" s="5"/>
      <c r="KTB11" s="5"/>
      <c r="KTC11" s="5"/>
      <c r="KTD11" s="5"/>
      <c r="KTE11" s="5"/>
      <c r="KTF11" s="5"/>
      <c r="KTG11" s="5"/>
      <c r="KTH11" s="5"/>
      <c r="KTI11" s="5"/>
      <c r="KTJ11" s="5"/>
      <c r="KTK11" s="5"/>
      <c r="KTL11" s="5"/>
      <c r="KTM11" s="5"/>
      <c r="KTN11" s="5"/>
      <c r="KTO11" s="5"/>
      <c r="KTP11" s="5"/>
      <c r="KTQ11" s="5"/>
      <c r="KTR11" s="5"/>
      <c r="KTS11" s="5"/>
      <c r="KTT11" s="5"/>
      <c r="KTU11" s="5"/>
      <c r="KTV11" s="5"/>
      <c r="KTW11" s="5"/>
      <c r="KTX11" s="5"/>
      <c r="KTY11" s="5"/>
      <c r="KTZ11" s="5"/>
      <c r="KUA11" s="5"/>
      <c r="KUB11" s="5"/>
      <c r="KUC11" s="5"/>
      <c r="KUD11" s="5"/>
      <c r="KUE11" s="5"/>
      <c r="KUF11" s="5"/>
      <c r="KUG11" s="5"/>
      <c r="KUH11" s="5"/>
      <c r="KUI11" s="5"/>
      <c r="KUJ11" s="5"/>
      <c r="KUK11" s="5"/>
      <c r="KUL11" s="5"/>
      <c r="KUM11" s="5"/>
      <c r="KUN11" s="5"/>
      <c r="KUO11" s="5"/>
      <c r="KUP11" s="5"/>
      <c r="KUQ11" s="5"/>
      <c r="KUR11" s="5"/>
      <c r="KUS11" s="5"/>
      <c r="KUT11" s="5"/>
      <c r="KUU11" s="5"/>
      <c r="KUV11" s="5"/>
      <c r="KUW11" s="5"/>
      <c r="KUX11" s="5"/>
      <c r="KUY11" s="5"/>
      <c r="KUZ11" s="5"/>
      <c r="KVA11" s="5"/>
      <c r="KVB11" s="5"/>
      <c r="KVC11" s="5"/>
      <c r="KVD11" s="5"/>
      <c r="KVE11" s="5"/>
      <c r="KVF11" s="5"/>
      <c r="KVG11" s="5"/>
      <c r="KVH11" s="5"/>
      <c r="KVI11" s="5"/>
      <c r="KVJ11" s="5"/>
      <c r="KVK11" s="5"/>
      <c r="KVL11" s="5"/>
      <c r="KVM11" s="5"/>
      <c r="KVN11" s="5"/>
      <c r="KVO11" s="5"/>
      <c r="KVP11" s="5"/>
      <c r="KVQ11" s="5"/>
      <c r="KVR11" s="5"/>
      <c r="KVS11" s="5"/>
      <c r="KVT11" s="5"/>
      <c r="KVU11" s="5"/>
      <c r="KVV11" s="5"/>
      <c r="KVW11" s="5"/>
      <c r="KVX11" s="5"/>
      <c r="KVY11" s="5"/>
      <c r="KVZ11" s="5"/>
      <c r="KWA11" s="5"/>
      <c r="KWB11" s="5"/>
      <c r="KWC11" s="5"/>
      <c r="KWD11" s="5"/>
      <c r="KWE11" s="5"/>
      <c r="KWF11" s="5"/>
      <c r="KWG11" s="5"/>
      <c r="KWH11" s="5"/>
      <c r="KWI11" s="5"/>
      <c r="KWJ11" s="5"/>
      <c r="KWK11" s="5"/>
      <c r="KWL11" s="5"/>
      <c r="KWM11" s="5"/>
      <c r="KWN11" s="5"/>
      <c r="KWO11" s="5"/>
      <c r="KWP11" s="5"/>
      <c r="KWQ11" s="5"/>
      <c r="KWR11" s="5"/>
      <c r="KWS11" s="5"/>
      <c r="KWT11" s="5"/>
      <c r="KWU11" s="5"/>
      <c r="KWV11" s="5"/>
      <c r="KWW11" s="5"/>
      <c r="KWX11" s="5"/>
      <c r="KWY11" s="5"/>
      <c r="KWZ11" s="5"/>
      <c r="KXA11" s="5"/>
      <c r="KXB11" s="5"/>
      <c r="KXC11" s="5"/>
      <c r="KXD11" s="5"/>
      <c r="KXE11" s="5"/>
      <c r="KXF11" s="5"/>
      <c r="KXG11" s="5"/>
      <c r="KXH11" s="5"/>
      <c r="KXI11" s="5"/>
      <c r="KXJ11" s="5"/>
      <c r="KXK11" s="5"/>
      <c r="KXL11" s="5"/>
      <c r="KXM11" s="5"/>
      <c r="KXN11" s="5"/>
      <c r="KXO11" s="5"/>
      <c r="KXP11" s="5"/>
      <c r="KXQ11" s="5"/>
      <c r="KXR11" s="5"/>
      <c r="KXS11" s="5"/>
      <c r="KXT11" s="5"/>
      <c r="KXU11" s="5"/>
      <c r="KXV11" s="5"/>
      <c r="KXW11" s="5"/>
      <c r="KXX11" s="5"/>
      <c r="KXY11" s="5"/>
      <c r="KXZ11" s="5"/>
      <c r="KYA11" s="5"/>
      <c r="KYB11" s="5"/>
      <c r="KYC11" s="5"/>
      <c r="KYD11" s="5"/>
      <c r="KYE11" s="5"/>
      <c r="KYF11" s="5"/>
      <c r="KYG11" s="5"/>
      <c r="KYH11" s="5"/>
      <c r="KYI11" s="5"/>
      <c r="KYJ11" s="5"/>
      <c r="KYK11" s="5"/>
      <c r="KYL11" s="5"/>
      <c r="KYM11" s="5"/>
      <c r="KYN11" s="5"/>
      <c r="KYO11" s="5"/>
      <c r="KYP11" s="5"/>
      <c r="KYQ11" s="5"/>
      <c r="KYR11" s="5"/>
      <c r="KYS11" s="5"/>
      <c r="KYT11" s="5"/>
      <c r="KYU11" s="5"/>
      <c r="KYV11" s="5"/>
      <c r="KYW11" s="5"/>
      <c r="KYX11" s="5"/>
      <c r="KYY11" s="5"/>
      <c r="KYZ11" s="5"/>
      <c r="KZA11" s="5"/>
      <c r="KZB11" s="5"/>
      <c r="KZC11" s="5"/>
      <c r="KZD11" s="5"/>
      <c r="KZE11" s="5"/>
      <c r="KZF11" s="5"/>
      <c r="KZG11" s="5"/>
      <c r="KZH11" s="5"/>
      <c r="KZI11" s="5"/>
      <c r="KZJ11" s="5"/>
      <c r="KZK11" s="5"/>
      <c r="KZL11" s="5"/>
      <c r="KZM11" s="5"/>
      <c r="KZN11" s="5"/>
      <c r="KZO11" s="5"/>
      <c r="KZP11" s="5"/>
      <c r="KZQ11" s="5"/>
      <c r="KZR11" s="5"/>
      <c r="KZS11" s="5"/>
      <c r="KZT11" s="5"/>
      <c r="KZU11" s="5"/>
      <c r="KZV11" s="5"/>
      <c r="KZW11" s="5"/>
      <c r="KZX11" s="5"/>
      <c r="KZY11" s="5"/>
      <c r="KZZ11" s="5"/>
      <c r="LAA11" s="5"/>
      <c r="LAB11" s="5"/>
      <c r="LAC11" s="5"/>
      <c r="LAD11" s="5"/>
      <c r="LAE11" s="5"/>
      <c r="LAF11" s="5"/>
      <c r="LAG11" s="5"/>
      <c r="LAH11" s="5"/>
      <c r="LAI11" s="5"/>
      <c r="LAJ11" s="5"/>
      <c r="LAK11" s="5"/>
      <c r="LAL11" s="5"/>
      <c r="LAM11" s="5"/>
      <c r="LAN11" s="5"/>
      <c r="LAO11" s="5"/>
      <c r="LAP11" s="5"/>
      <c r="LAQ11" s="5"/>
      <c r="LAR11" s="5"/>
      <c r="LAS11" s="5"/>
      <c r="LAT11" s="5"/>
      <c r="LAU11" s="5"/>
      <c r="LAV11" s="5"/>
      <c r="LAW11" s="5"/>
      <c r="LAX11" s="5"/>
      <c r="LAY11" s="5"/>
      <c r="LAZ11" s="5"/>
      <c r="LBA11" s="5"/>
      <c r="LBB11" s="5"/>
      <c r="LBC11" s="5"/>
      <c r="LBD11" s="5"/>
      <c r="LBE11" s="5"/>
      <c r="LBF11" s="5"/>
      <c r="LBG11" s="5"/>
      <c r="LBH11" s="5"/>
      <c r="LBI11" s="5"/>
      <c r="LBJ11" s="5"/>
      <c r="LBK11" s="5"/>
      <c r="LBL11" s="5"/>
      <c r="LBM11" s="5"/>
      <c r="LBN11" s="5"/>
      <c r="LBO11" s="5"/>
      <c r="LBP11" s="5"/>
      <c r="LBQ11" s="5"/>
      <c r="LBR11" s="5"/>
      <c r="LBS11" s="5"/>
      <c r="LBT11" s="5"/>
      <c r="LBU11" s="5"/>
      <c r="LBV11" s="5"/>
      <c r="LBW11" s="5"/>
      <c r="LBX11" s="5"/>
      <c r="LBY11" s="5"/>
      <c r="LBZ11" s="5"/>
      <c r="LCA11" s="5"/>
      <c r="LCB11" s="5"/>
      <c r="LCC11" s="5"/>
      <c r="LCD11" s="5"/>
      <c r="LCE11" s="5"/>
      <c r="LCF11" s="5"/>
      <c r="LCG11" s="5"/>
      <c r="LCH11" s="5"/>
      <c r="LCI11" s="5"/>
      <c r="LCJ11" s="5"/>
      <c r="LCK11" s="5"/>
      <c r="LCL11" s="5"/>
      <c r="LCM11" s="5"/>
      <c r="LCN11" s="5"/>
      <c r="LCO11" s="5"/>
      <c r="LCP11" s="5"/>
      <c r="LCQ11" s="5"/>
      <c r="LCR11" s="5"/>
      <c r="LCS11" s="5"/>
      <c r="LCT11" s="5"/>
      <c r="LCU11" s="5"/>
      <c r="LCV11" s="5"/>
      <c r="LCW11" s="5"/>
      <c r="LCX11" s="5"/>
      <c r="LCY11" s="5"/>
      <c r="LCZ11" s="5"/>
      <c r="LDA11" s="5"/>
      <c r="LDB11" s="5"/>
      <c r="LDC11" s="5"/>
      <c r="LDD11" s="5"/>
      <c r="LDE11" s="5"/>
      <c r="LDF11" s="5"/>
      <c r="LDG11" s="5"/>
      <c r="LDH11" s="5"/>
      <c r="LDI11" s="5"/>
      <c r="LDJ11" s="5"/>
      <c r="LDK11" s="5"/>
      <c r="LDL11" s="5"/>
      <c r="LDM11" s="5"/>
      <c r="LDN11" s="5"/>
      <c r="LDO11" s="5"/>
      <c r="LDP11" s="5"/>
      <c r="LDQ11" s="5"/>
      <c r="LDR11" s="5"/>
      <c r="LDS11" s="5"/>
      <c r="LDT11" s="5"/>
      <c r="LDU11" s="5"/>
      <c r="LDV11" s="5"/>
      <c r="LDW11" s="5"/>
      <c r="LDX11" s="5"/>
      <c r="LDY11" s="5"/>
      <c r="LDZ11" s="5"/>
      <c r="LEA11" s="5"/>
      <c r="LEB11" s="5"/>
      <c r="LEC11" s="5"/>
      <c r="LED11" s="5"/>
      <c r="LEE11" s="5"/>
      <c r="LEF11" s="5"/>
      <c r="LEG11" s="5"/>
      <c r="LEH11" s="5"/>
      <c r="LEI11" s="5"/>
      <c r="LEJ11" s="5"/>
      <c r="LEK11" s="5"/>
      <c r="LEL11" s="5"/>
      <c r="LEM11" s="5"/>
      <c r="LEN11" s="5"/>
      <c r="LEO11" s="5"/>
      <c r="LEP11" s="5"/>
      <c r="LEQ11" s="5"/>
      <c r="LER11" s="5"/>
      <c r="LES11" s="5"/>
      <c r="LET11" s="5"/>
      <c r="LEU11" s="5"/>
      <c r="LEV11" s="5"/>
      <c r="LEW11" s="5"/>
      <c r="LEX11" s="5"/>
      <c r="LEY11" s="5"/>
      <c r="LEZ11" s="5"/>
      <c r="LFA11" s="5"/>
      <c r="LFB11" s="5"/>
      <c r="LFC11" s="5"/>
      <c r="LFD11" s="5"/>
      <c r="LFE11" s="5"/>
      <c r="LFF11" s="5"/>
      <c r="LFG11" s="5"/>
      <c r="LFH11" s="5"/>
      <c r="LFI11" s="5"/>
      <c r="LFJ11" s="5"/>
      <c r="LFK11" s="5"/>
      <c r="LFL11" s="5"/>
      <c r="LFM11" s="5"/>
      <c r="LFN11" s="5"/>
      <c r="LFO11" s="5"/>
      <c r="LFP11" s="5"/>
      <c r="LFQ11" s="5"/>
      <c r="LFR11" s="5"/>
      <c r="LFS11" s="5"/>
      <c r="LFT11" s="5"/>
      <c r="LFU11" s="5"/>
      <c r="LFV11" s="5"/>
      <c r="LFW11" s="5"/>
      <c r="LFX11" s="5"/>
      <c r="LFY11" s="5"/>
      <c r="LFZ11" s="5"/>
      <c r="LGA11" s="5"/>
      <c r="LGB11" s="5"/>
      <c r="LGC11" s="5"/>
      <c r="LGD11" s="5"/>
      <c r="LGE11" s="5"/>
      <c r="LGF11" s="5"/>
      <c r="LGG11" s="5"/>
      <c r="LGH11" s="5"/>
      <c r="LGI11" s="5"/>
      <c r="LGJ11" s="5"/>
      <c r="LGK11" s="5"/>
      <c r="LGL11" s="5"/>
      <c r="LGM11" s="5"/>
      <c r="LGN11" s="5"/>
      <c r="LGO11" s="5"/>
      <c r="LGP11" s="5"/>
      <c r="LGQ11" s="5"/>
      <c r="LGR11" s="5"/>
      <c r="LGS11" s="5"/>
      <c r="LGT11" s="5"/>
      <c r="LGU11" s="5"/>
      <c r="LGV11" s="5"/>
      <c r="LGW11" s="5"/>
      <c r="LGX11" s="5"/>
      <c r="LGY11" s="5"/>
      <c r="LGZ11" s="5"/>
      <c r="LHA11" s="5"/>
      <c r="LHB11" s="5"/>
      <c r="LHC11" s="5"/>
      <c r="LHD11" s="5"/>
      <c r="LHE11" s="5"/>
      <c r="LHF11" s="5"/>
      <c r="LHG11" s="5"/>
      <c r="LHH11" s="5"/>
      <c r="LHI11" s="5"/>
      <c r="LHJ11" s="5"/>
      <c r="LHK11" s="5"/>
      <c r="LHL11" s="5"/>
      <c r="LHM11" s="5"/>
      <c r="LHN11" s="5"/>
      <c r="LHO11" s="5"/>
      <c r="LHP11" s="5"/>
      <c r="LHQ11" s="5"/>
      <c r="LHR11" s="5"/>
      <c r="LHS11" s="5"/>
      <c r="LHT11" s="5"/>
      <c r="LHU11" s="5"/>
      <c r="LHV11" s="5"/>
      <c r="LHW11" s="5"/>
      <c r="LHX11" s="5"/>
      <c r="LHY11" s="5"/>
      <c r="LHZ11" s="5"/>
      <c r="LIA11" s="5"/>
      <c r="LIB11" s="5"/>
      <c r="LIC11" s="5"/>
      <c r="LID11" s="5"/>
      <c r="LIE11" s="5"/>
      <c r="LIF11" s="5"/>
      <c r="LIG11" s="5"/>
      <c r="LIH11" s="5"/>
      <c r="LII11" s="5"/>
      <c r="LIJ11" s="5"/>
      <c r="LIK11" s="5"/>
      <c r="LIL11" s="5"/>
      <c r="LIM11" s="5"/>
      <c r="LIN11" s="5"/>
      <c r="LIO11" s="5"/>
      <c r="LIP11" s="5"/>
      <c r="LIQ11" s="5"/>
      <c r="LIR11" s="5"/>
      <c r="LIS11" s="5"/>
      <c r="LIT11" s="5"/>
      <c r="LIU11" s="5"/>
      <c r="LIV11" s="5"/>
      <c r="LIW11" s="5"/>
      <c r="LIX11" s="5"/>
      <c r="LIY11" s="5"/>
      <c r="LIZ11" s="5"/>
      <c r="LJA11" s="5"/>
      <c r="LJB11" s="5"/>
      <c r="LJC11" s="5"/>
      <c r="LJD11" s="5"/>
      <c r="LJE11" s="5"/>
      <c r="LJF11" s="5"/>
      <c r="LJG11" s="5"/>
      <c r="LJH11" s="5"/>
      <c r="LJI11" s="5"/>
      <c r="LJJ11" s="5"/>
      <c r="LJK11" s="5"/>
      <c r="LJL11" s="5"/>
      <c r="LJM11" s="5"/>
      <c r="LJN11" s="5"/>
      <c r="LJO11" s="5"/>
      <c r="LJP11" s="5"/>
      <c r="LJQ11" s="5"/>
      <c r="LJR11" s="5"/>
      <c r="LJS11" s="5"/>
      <c r="LJT11" s="5"/>
      <c r="LJU11" s="5"/>
      <c r="LJV11" s="5"/>
      <c r="LJW11" s="5"/>
      <c r="LJX11" s="5"/>
      <c r="LJY11" s="5"/>
      <c r="LJZ11" s="5"/>
      <c r="LKA11" s="5"/>
      <c r="LKB11" s="5"/>
      <c r="LKC11" s="5"/>
      <c r="LKD11" s="5"/>
      <c r="LKE11" s="5"/>
      <c r="LKF11" s="5"/>
      <c r="LKG11" s="5"/>
      <c r="LKH11" s="5"/>
      <c r="LKI11" s="5"/>
      <c r="LKJ11" s="5"/>
      <c r="LKK11" s="5"/>
      <c r="LKL11" s="5"/>
      <c r="LKM11" s="5"/>
      <c r="LKN11" s="5"/>
      <c r="LKO11" s="5"/>
      <c r="LKP11" s="5"/>
      <c r="LKQ11" s="5"/>
      <c r="LKR11" s="5"/>
      <c r="LKS11" s="5"/>
      <c r="LKT11" s="5"/>
      <c r="LKU11" s="5"/>
      <c r="LKV11" s="5"/>
      <c r="LKW11" s="5"/>
      <c r="LKX11" s="5"/>
      <c r="LKY11" s="5"/>
      <c r="LKZ11" s="5"/>
      <c r="LLA11" s="5"/>
      <c r="LLB11" s="5"/>
      <c r="LLC11" s="5"/>
      <c r="LLD11" s="5"/>
      <c r="LLE11" s="5"/>
      <c r="LLF11" s="5"/>
      <c r="LLG11" s="5"/>
      <c r="LLH11" s="5"/>
      <c r="LLI11" s="5"/>
      <c r="LLJ11" s="5"/>
      <c r="LLK11" s="5"/>
      <c r="LLL11" s="5"/>
      <c r="LLM11" s="5"/>
      <c r="LLN11" s="5"/>
      <c r="LLO11" s="5"/>
      <c r="LLP11" s="5"/>
      <c r="LLQ11" s="5"/>
      <c r="LLR11" s="5"/>
      <c r="LLS11" s="5"/>
      <c r="LLT11" s="5"/>
      <c r="LLU11" s="5"/>
      <c r="LLV11" s="5"/>
      <c r="LLW11" s="5"/>
      <c r="LLX11" s="5"/>
      <c r="LLY11" s="5"/>
      <c r="LLZ11" s="5"/>
      <c r="LMA11" s="5"/>
      <c r="LMB11" s="5"/>
      <c r="LMC11" s="5"/>
      <c r="LMD11" s="5"/>
      <c r="LME11" s="5"/>
      <c r="LMF11" s="5"/>
      <c r="LMG11" s="5"/>
      <c r="LMH11" s="5"/>
      <c r="LMI11" s="5"/>
      <c r="LMJ11" s="5"/>
      <c r="LMK11" s="5"/>
      <c r="LML11" s="5"/>
      <c r="LMM11" s="5"/>
      <c r="LMN11" s="5"/>
      <c r="LMO11" s="5"/>
      <c r="LMP11" s="5"/>
      <c r="LMQ11" s="5"/>
      <c r="LMR11" s="5"/>
      <c r="LMS11" s="5"/>
      <c r="LMT11" s="5"/>
      <c r="LMU11" s="5"/>
      <c r="LMV11" s="5"/>
      <c r="LMW11" s="5"/>
      <c r="LMX11" s="5"/>
      <c r="LMY11" s="5"/>
      <c r="LMZ11" s="5"/>
      <c r="LNA11" s="5"/>
      <c r="LNB11" s="5"/>
      <c r="LNC11" s="5"/>
      <c r="LND11" s="5"/>
      <c r="LNE11" s="5"/>
      <c r="LNF11" s="5"/>
      <c r="LNG11" s="5"/>
      <c r="LNH11" s="5"/>
      <c r="LNI11" s="5"/>
      <c r="LNJ11" s="5"/>
      <c r="LNK11" s="5"/>
      <c r="LNL11" s="5"/>
      <c r="LNM11" s="5"/>
      <c r="LNN11" s="5"/>
      <c r="LNO11" s="5"/>
      <c r="LNP11" s="5"/>
      <c r="LNQ11" s="5"/>
      <c r="LNR11" s="5"/>
      <c r="LNS11" s="5"/>
      <c r="LNT11" s="5"/>
      <c r="LNU11" s="5"/>
      <c r="LNV11" s="5"/>
      <c r="LNW11" s="5"/>
      <c r="LNX11" s="5"/>
      <c r="LNY11" s="5"/>
      <c r="LNZ11" s="5"/>
      <c r="LOA11" s="5"/>
      <c r="LOB11" s="5"/>
      <c r="LOC11" s="5"/>
      <c r="LOD11" s="5"/>
      <c r="LOE11" s="5"/>
      <c r="LOF11" s="5"/>
      <c r="LOG11" s="5"/>
      <c r="LOH11" s="5"/>
      <c r="LOI11" s="5"/>
      <c r="LOJ11" s="5"/>
      <c r="LOK11" s="5"/>
      <c r="LOL11" s="5"/>
      <c r="LOM11" s="5"/>
      <c r="LON11" s="5"/>
      <c r="LOO11" s="5"/>
      <c r="LOP11" s="5"/>
      <c r="LOQ11" s="5"/>
      <c r="LOR11" s="5"/>
      <c r="LOS11" s="5"/>
      <c r="LOT11" s="5"/>
      <c r="LOU11" s="5"/>
      <c r="LOV11" s="5"/>
      <c r="LOW11" s="5"/>
      <c r="LOX11" s="5"/>
      <c r="LOY11" s="5"/>
      <c r="LOZ11" s="5"/>
      <c r="LPA11" s="5"/>
      <c r="LPB11" s="5"/>
      <c r="LPC11" s="5"/>
      <c r="LPD11" s="5"/>
      <c r="LPE11" s="5"/>
      <c r="LPF11" s="5"/>
      <c r="LPG11" s="5"/>
      <c r="LPH11" s="5"/>
      <c r="LPI11" s="5"/>
      <c r="LPJ11" s="5"/>
      <c r="LPK11" s="5"/>
      <c r="LPL11" s="5"/>
      <c r="LPM11" s="5"/>
      <c r="LPN11" s="5"/>
      <c r="LPO11" s="5"/>
      <c r="LPP11" s="5"/>
      <c r="LPQ11" s="5"/>
      <c r="LPR11" s="5"/>
      <c r="LPS11" s="5"/>
      <c r="LPT11" s="5"/>
      <c r="LPU11" s="5"/>
      <c r="LPV11" s="5"/>
      <c r="LPW11" s="5"/>
      <c r="LPX11" s="5"/>
      <c r="LPY11" s="5"/>
      <c r="LPZ11" s="5"/>
      <c r="LQA11" s="5"/>
      <c r="LQB11" s="5"/>
      <c r="LQC11" s="5"/>
      <c r="LQD11" s="5"/>
      <c r="LQE11" s="5"/>
      <c r="LQF11" s="5"/>
      <c r="LQG11" s="5"/>
      <c r="LQH11" s="5"/>
      <c r="LQI11" s="5"/>
      <c r="LQJ11" s="5"/>
      <c r="LQK11" s="5"/>
      <c r="LQL11" s="5"/>
      <c r="LQM11" s="5"/>
      <c r="LQN11" s="5"/>
      <c r="LQO11" s="5"/>
      <c r="LQP11" s="5"/>
      <c r="LQQ11" s="5"/>
      <c r="LQR11" s="5"/>
      <c r="LQS11" s="5"/>
      <c r="LQT11" s="5"/>
      <c r="LQU11" s="5"/>
      <c r="LQV11" s="5"/>
      <c r="LQW11" s="5"/>
      <c r="LQX11" s="5"/>
      <c r="LQY11" s="5"/>
      <c r="LQZ11" s="5"/>
      <c r="LRA11" s="5"/>
      <c r="LRB11" s="5"/>
      <c r="LRC11" s="5"/>
      <c r="LRD11" s="5"/>
      <c r="LRE11" s="5"/>
      <c r="LRF11" s="5"/>
      <c r="LRG11" s="5"/>
      <c r="LRH11" s="5"/>
      <c r="LRI11" s="5"/>
      <c r="LRJ11" s="5"/>
      <c r="LRK11" s="5"/>
      <c r="LRL11" s="5"/>
      <c r="LRM11" s="5"/>
      <c r="LRN11" s="5"/>
      <c r="LRO11" s="5"/>
      <c r="LRP11" s="5"/>
      <c r="LRQ11" s="5"/>
      <c r="LRR11" s="5"/>
      <c r="LRS11" s="5"/>
      <c r="LRT11" s="5"/>
      <c r="LRU11" s="5"/>
      <c r="LRV11" s="5"/>
      <c r="LRW11" s="5"/>
      <c r="LRX11" s="5"/>
      <c r="LRY11" s="5"/>
      <c r="LRZ11" s="5"/>
      <c r="LSA11" s="5"/>
      <c r="LSB11" s="5"/>
      <c r="LSC11" s="5"/>
      <c r="LSD11" s="5"/>
      <c r="LSE11" s="5"/>
      <c r="LSF11" s="5"/>
      <c r="LSG11" s="5"/>
      <c r="LSH11" s="5"/>
      <c r="LSI11" s="5"/>
      <c r="LSJ11" s="5"/>
      <c r="LSK11" s="5"/>
      <c r="LSL11" s="5"/>
      <c r="LSM11" s="5"/>
      <c r="LSN11" s="5"/>
      <c r="LSO11" s="5"/>
      <c r="LSP11" s="5"/>
      <c r="LSQ11" s="5"/>
      <c r="LSR11" s="5"/>
      <c r="LSS11" s="5"/>
      <c r="LST11" s="5"/>
      <c r="LSU11" s="5"/>
      <c r="LSV11" s="5"/>
      <c r="LSW11" s="5"/>
      <c r="LSX11" s="5"/>
      <c r="LSY11" s="5"/>
      <c r="LSZ11" s="5"/>
      <c r="LTA11" s="5"/>
      <c r="LTB11" s="5"/>
      <c r="LTC11" s="5"/>
      <c r="LTD11" s="5"/>
      <c r="LTE11" s="5"/>
      <c r="LTF11" s="5"/>
      <c r="LTG11" s="5"/>
      <c r="LTH11" s="5"/>
      <c r="LTI11" s="5"/>
      <c r="LTJ11" s="5"/>
      <c r="LTK11" s="5"/>
      <c r="LTL11" s="5"/>
      <c r="LTM11" s="5"/>
      <c r="LTN11" s="5"/>
      <c r="LTO11" s="5"/>
      <c r="LTP11" s="5"/>
      <c r="LTQ11" s="5"/>
      <c r="LTR11" s="5"/>
      <c r="LTS11" s="5"/>
      <c r="LTT11" s="5"/>
      <c r="LTU11" s="5"/>
      <c r="LTV11" s="5"/>
      <c r="LTW11" s="5"/>
      <c r="LTX11" s="5"/>
      <c r="LTY11" s="5"/>
      <c r="LTZ11" s="5"/>
      <c r="LUA11" s="5"/>
      <c r="LUB11" s="5"/>
      <c r="LUC11" s="5"/>
      <c r="LUD11" s="5"/>
      <c r="LUE11" s="5"/>
      <c r="LUF11" s="5"/>
      <c r="LUG11" s="5"/>
      <c r="LUH11" s="5"/>
      <c r="LUI11" s="5"/>
      <c r="LUJ11" s="5"/>
      <c r="LUK11" s="5"/>
      <c r="LUL11" s="5"/>
      <c r="LUM11" s="5"/>
      <c r="LUN11" s="5"/>
      <c r="LUO11" s="5"/>
      <c r="LUP11" s="5"/>
      <c r="LUQ11" s="5"/>
      <c r="LUR11" s="5"/>
      <c r="LUS11" s="5"/>
      <c r="LUT11" s="5"/>
      <c r="LUU11" s="5"/>
      <c r="LUV11" s="5"/>
      <c r="LUW11" s="5"/>
      <c r="LUX11" s="5"/>
      <c r="LUY11" s="5"/>
      <c r="LUZ11" s="5"/>
      <c r="LVA11" s="5"/>
      <c r="LVB11" s="5"/>
      <c r="LVC11" s="5"/>
      <c r="LVD11" s="5"/>
      <c r="LVE11" s="5"/>
      <c r="LVF11" s="5"/>
      <c r="LVG11" s="5"/>
      <c r="LVH11" s="5"/>
      <c r="LVI11" s="5"/>
      <c r="LVJ11" s="5"/>
      <c r="LVK11" s="5"/>
      <c r="LVL11" s="5"/>
      <c r="LVM11" s="5"/>
      <c r="LVN11" s="5"/>
      <c r="LVO11" s="5"/>
      <c r="LVP11" s="5"/>
      <c r="LVQ11" s="5"/>
      <c r="LVR11" s="5"/>
      <c r="LVS11" s="5"/>
      <c r="LVT11" s="5"/>
      <c r="LVU11" s="5"/>
      <c r="LVV11" s="5"/>
      <c r="LVW11" s="5"/>
      <c r="LVX11" s="5"/>
      <c r="LVY11" s="5"/>
      <c r="LVZ11" s="5"/>
      <c r="LWA11" s="5"/>
      <c r="LWB11" s="5"/>
      <c r="LWC11" s="5"/>
      <c r="LWD11" s="5"/>
      <c r="LWE11" s="5"/>
      <c r="LWF11" s="5"/>
      <c r="LWG11" s="5"/>
      <c r="LWH11" s="5"/>
      <c r="LWI11" s="5"/>
      <c r="LWJ11" s="5"/>
      <c r="LWK11" s="5"/>
      <c r="LWL11" s="5"/>
      <c r="LWM11" s="5"/>
      <c r="LWN11" s="5"/>
      <c r="LWO11" s="5"/>
      <c r="LWP11" s="5"/>
      <c r="LWQ11" s="5"/>
      <c r="LWR11" s="5"/>
      <c r="LWS11" s="5"/>
      <c r="LWT11" s="5"/>
      <c r="LWU11" s="5"/>
      <c r="LWV11" s="5"/>
      <c r="LWW11" s="5"/>
      <c r="LWX11" s="5"/>
      <c r="LWY11" s="5"/>
      <c r="LWZ11" s="5"/>
      <c r="LXA11" s="5"/>
      <c r="LXB11" s="5"/>
      <c r="LXC11" s="5"/>
      <c r="LXD11" s="5"/>
      <c r="LXE11" s="5"/>
      <c r="LXF11" s="5"/>
      <c r="LXG11" s="5"/>
      <c r="LXH11" s="5"/>
      <c r="LXI11" s="5"/>
      <c r="LXJ11" s="5"/>
      <c r="LXK11" s="5"/>
      <c r="LXL11" s="5"/>
      <c r="LXM11" s="5"/>
      <c r="LXN11" s="5"/>
      <c r="LXO11" s="5"/>
      <c r="LXP11" s="5"/>
      <c r="LXQ11" s="5"/>
      <c r="LXR11" s="5"/>
      <c r="LXS11" s="5"/>
      <c r="LXT11" s="5"/>
      <c r="LXU11" s="5"/>
      <c r="LXV11" s="5"/>
      <c r="LXW11" s="5"/>
      <c r="LXX11" s="5"/>
      <c r="LXY11" s="5"/>
      <c r="LXZ11" s="5"/>
      <c r="LYA11" s="5"/>
      <c r="LYB11" s="5"/>
      <c r="LYC11" s="5"/>
      <c r="LYD11" s="5"/>
      <c r="LYE11" s="5"/>
      <c r="LYF11" s="5"/>
      <c r="LYG11" s="5"/>
      <c r="LYH11" s="5"/>
      <c r="LYI11" s="5"/>
      <c r="LYJ11" s="5"/>
      <c r="LYK11" s="5"/>
      <c r="LYL11" s="5"/>
      <c r="LYM11" s="5"/>
      <c r="LYN11" s="5"/>
      <c r="LYO11" s="5"/>
      <c r="LYP11" s="5"/>
      <c r="LYQ11" s="5"/>
      <c r="LYR11" s="5"/>
      <c r="LYS11" s="5"/>
      <c r="LYT11" s="5"/>
      <c r="LYU11" s="5"/>
      <c r="LYV11" s="5"/>
      <c r="LYW11" s="5"/>
      <c r="LYX11" s="5"/>
      <c r="LYY11" s="5"/>
      <c r="LYZ11" s="5"/>
      <c r="LZA11" s="5"/>
      <c r="LZB11" s="5"/>
      <c r="LZC11" s="5"/>
      <c r="LZD11" s="5"/>
      <c r="LZE11" s="5"/>
      <c r="LZF11" s="5"/>
      <c r="LZG11" s="5"/>
      <c r="LZH11" s="5"/>
      <c r="LZI11" s="5"/>
      <c r="LZJ11" s="5"/>
      <c r="LZK11" s="5"/>
      <c r="LZL11" s="5"/>
      <c r="LZM11" s="5"/>
      <c r="LZN11" s="5"/>
      <c r="LZO11" s="5"/>
      <c r="LZP11" s="5"/>
      <c r="LZQ11" s="5"/>
      <c r="LZR11" s="5"/>
      <c r="LZS11" s="5"/>
      <c r="LZT11" s="5"/>
      <c r="LZU11" s="5"/>
      <c r="LZV11" s="5"/>
      <c r="LZW11" s="5"/>
      <c r="LZX11" s="5"/>
      <c r="LZY11" s="5"/>
      <c r="LZZ11" s="5"/>
      <c r="MAA11" s="5"/>
      <c r="MAB11" s="5"/>
      <c r="MAC11" s="5"/>
      <c r="MAD11" s="5"/>
      <c r="MAE11" s="5"/>
      <c r="MAF11" s="5"/>
      <c r="MAG11" s="5"/>
      <c r="MAH11" s="5"/>
      <c r="MAI11" s="5"/>
      <c r="MAJ11" s="5"/>
      <c r="MAK11" s="5"/>
      <c r="MAL11" s="5"/>
      <c r="MAM11" s="5"/>
      <c r="MAN11" s="5"/>
      <c r="MAO11" s="5"/>
      <c r="MAP11" s="5"/>
      <c r="MAQ11" s="5"/>
      <c r="MAR11" s="5"/>
      <c r="MAS11" s="5"/>
      <c r="MAT11" s="5"/>
      <c r="MAU11" s="5"/>
      <c r="MAV11" s="5"/>
      <c r="MAW11" s="5"/>
      <c r="MAX11" s="5"/>
      <c r="MAY11" s="5"/>
      <c r="MAZ11" s="5"/>
      <c r="MBA11" s="5"/>
      <c r="MBB11" s="5"/>
      <c r="MBC11" s="5"/>
      <c r="MBD11" s="5"/>
      <c r="MBE11" s="5"/>
      <c r="MBF11" s="5"/>
      <c r="MBG11" s="5"/>
      <c r="MBH11" s="5"/>
      <c r="MBI11" s="5"/>
      <c r="MBJ11" s="5"/>
      <c r="MBK11" s="5"/>
      <c r="MBL11" s="5"/>
      <c r="MBM11" s="5"/>
      <c r="MBN11" s="5"/>
      <c r="MBO11" s="5"/>
      <c r="MBP11" s="5"/>
      <c r="MBQ11" s="5"/>
      <c r="MBR11" s="5"/>
      <c r="MBS11" s="5"/>
      <c r="MBT11" s="5"/>
      <c r="MBU11" s="5"/>
      <c r="MBV11" s="5"/>
      <c r="MBW11" s="5"/>
      <c r="MBX11" s="5"/>
      <c r="MBY11" s="5"/>
      <c r="MBZ11" s="5"/>
      <c r="MCA11" s="5"/>
      <c r="MCB11" s="5"/>
      <c r="MCC11" s="5"/>
      <c r="MCD11" s="5"/>
      <c r="MCE11" s="5"/>
      <c r="MCF11" s="5"/>
      <c r="MCG11" s="5"/>
      <c r="MCH11" s="5"/>
      <c r="MCI11" s="5"/>
      <c r="MCJ11" s="5"/>
      <c r="MCK11" s="5"/>
      <c r="MCL11" s="5"/>
      <c r="MCM11" s="5"/>
      <c r="MCN11" s="5"/>
      <c r="MCO11" s="5"/>
      <c r="MCP11" s="5"/>
      <c r="MCQ11" s="5"/>
      <c r="MCR11" s="5"/>
      <c r="MCS11" s="5"/>
      <c r="MCT11" s="5"/>
      <c r="MCU11" s="5"/>
      <c r="MCV11" s="5"/>
      <c r="MCW11" s="5"/>
      <c r="MCX11" s="5"/>
      <c r="MCY11" s="5"/>
      <c r="MCZ11" s="5"/>
      <c r="MDA11" s="5"/>
      <c r="MDB11" s="5"/>
      <c r="MDC11" s="5"/>
      <c r="MDD11" s="5"/>
      <c r="MDE11" s="5"/>
      <c r="MDF11" s="5"/>
      <c r="MDG11" s="5"/>
      <c r="MDH11" s="5"/>
      <c r="MDI11" s="5"/>
      <c r="MDJ11" s="5"/>
      <c r="MDK11" s="5"/>
      <c r="MDL11" s="5"/>
      <c r="MDM11" s="5"/>
      <c r="MDN11" s="5"/>
      <c r="MDO11" s="5"/>
      <c r="MDP11" s="5"/>
      <c r="MDQ11" s="5"/>
      <c r="MDR11" s="5"/>
      <c r="MDS11" s="5"/>
      <c r="MDT11" s="5"/>
      <c r="MDU11" s="5"/>
      <c r="MDV11" s="5"/>
      <c r="MDW11" s="5"/>
      <c r="MDX11" s="5"/>
      <c r="MDY11" s="5"/>
      <c r="MDZ11" s="5"/>
      <c r="MEA11" s="5"/>
      <c r="MEB11" s="5"/>
      <c r="MEC11" s="5"/>
      <c r="MED11" s="5"/>
      <c r="MEE11" s="5"/>
      <c r="MEF11" s="5"/>
      <c r="MEG11" s="5"/>
      <c r="MEH11" s="5"/>
      <c r="MEI11" s="5"/>
      <c r="MEJ11" s="5"/>
      <c r="MEK11" s="5"/>
      <c r="MEL11" s="5"/>
      <c r="MEM11" s="5"/>
      <c r="MEN11" s="5"/>
      <c r="MEO11" s="5"/>
      <c r="MEP11" s="5"/>
      <c r="MEQ11" s="5"/>
      <c r="MER11" s="5"/>
      <c r="MES11" s="5"/>
      <c r="MET11" s="5"/>
      <c r="MEU11" s="5"/>
      <c r="MEV11" s="5"/>
      <c r="MEW11" s="5"/>
      <c r="MEX11" s="5"/>
      <c r="MEY11" s="5"/>
      <c r="MEZ11" s="5"/>
      <c r="MFA11" s="5"/>
      <c r="MFB11" s="5"/>
      <c r="MFC11" s="5"/>
      <c r="MFD11" s="5"/>
      <c r="MFE11" s="5"/>
      <c r="MFF11" s="5"/>
      <c r="MFG11" s="5"/>
      <c r="MFH11" s="5"/>
      <c r="MFI11" s="5"/>
      <c r="MFJ11" s="5"/>
      <c r="MFK11" s="5"/>
      <c r="MFL11" s="5"/>
      <c r="MFM11" s="5"/>
      <c r="MFN11" s="5"/>
      <c r="MFO11" s="5"/>
      <c r="MFP11" s="5"/>
      <c r="MFQ11" s="5"/>
      <c r="MFR11" s="5"/>
      <c r="MFS11" s="5"/>
      <c r="MFT11" s="5"/>
      <c r="MFU11" s="5"/>
      <c r="MFV11" s="5"/>
      <c r="MFW11" s="5"/>
      <c r="MFX11" s="5"/>
      <c r="MFY11" s="5"/>
      <c r="MFZ11" s="5"/>
      <c r="MGA11" s="5"/>
      <c r="MGB11" s="5"/>
      <c r="MGC11" s="5"/>
      <c r="MGD11" s="5"/>
      <c r="MGE11" s="5"/>
      <c r="MGF11" s="5"/>
      <c r="MGG11" s="5"/>
      <c r="MGH11" s="5"/>
      <c r="MGI11" s="5"/>
      <c r="MGJ11" s="5"/>
      <c r="MGK11" s="5"/>
      <c r="MGL11" s="5"/>
      <c r="MGM11" s="5"/>
      <c r="MGN11" s="5"/>
      <c r="MGO11" s="5"/>
      <c r="MGP11" s="5"/>
      <c r="MGQ11" s="5"/>
      <c r="MGR11" s="5"/>
      <c r="MGS11" s="5"/>
      <c r="MGT11" s="5"/>
      <c r="MGU11" s="5"/>
      <c r="MGV11" s="5"/>
      <c r="MGW11" s="5"/>
      <c r="MGX11" s="5"/>
      <c r="MGY11" s="5"/>
      <c r="MGZ11" s="5"/>
      <c r="MHA11" s="5"/>
      <c r="MHB11" s="5"/>
      <c r="MHC11" s="5"/>
      <c r="MHD11" s="5"/>
      <c r="MHE11" s="5"/>
      <c r="MHF11" s="5"/>
      <c r="MHG11" s="5"/>
      <c r="MHH11" s="5"/>
      <c r="MHI11" s="5"/>
      <c r="MHJ11" s="5"/>
      <c r="MHK11" s="5"/>
      <c r="MHL11" s="5"/>
      <c r="MHM11" s="5"/>
      <c r="MHN11" s="5"/>
      <c r="MHO11" s="5"/>
      <c r="MHP11" s="5"/>
      <c r="MHQ11" s="5"/>
      <c r="MHR11" s="5"/>
      <c r="MHS11" s="5"/>
      <c r="MHT11" s="5"/>
      <c r="MHU11" s="5"/>
      <c r="MHV11" s="5"/>
      <c r="MHW11" s="5"/>
      <c r="MHX11" s="5"/>
      <c r="MHY11" s="5"/>
      <c r="MHZ11" s="5"/>
      <c r="MIA11" s="5"/>
      <c r="MIB11" s="5"/>
      <c r="MIC11" s="5"/>
      <c r="MID11" s="5"/>
      <c r="MIE11" s="5"/>
      <c r="MIF11" s="5"/>
      <c r="MIG11" s="5"/>
      <c r="MIH11" s="5"/>
      <c r="MII11" s="5"/>
      <c r="MIJ11" s="5"/>
      <c r="MIK11" s="5"/>
      <c r="MIL11" s="5"/>
      <c r="MIM11" s="5"/>
      <c r="MIN11" s="5"/>
      <c r="MIO11" s="5"/>
      <c r="MIP11" s="5"/>
      <c r="MIQ11" s="5"/>
      <c r="MIR11" s="5"/>
      <c r="MIS11" s="5"/>
      <c r="MIT11" s="5"/>
      <c r="MIU11" s="5"/>
      <c r="MIV11" s="5"/>
      <c r="MIW11" s="5"/>
      <c r="MIX11" s="5"/>
      <c r="MIY11" s="5"/>
      <c r="MIZ11" s="5"/>
      <c r="MJA11" s="5"/>
      <c r="MJB11" s="5"/>
      <c r="MJC11" s="5"/>
      <c r="MJD11" s="5"/>
      <c r="MJE11" s="5"/>
      <c r="MJF11" s="5"/>
      <c r="MJG11" s="5"/>
      <c r="MJH11" s="5"/>
      <c r="MJI11" s="5"/>
      <c r="MJJ11" s="5"/>
      <c r="MJK11" s="5"/>
      <c r="MJL11" s="5"/>
      <c r="MJM11" s="5"/>
      <c r="MJN11" s="5"/>
      <c r="MJO11" s="5"/>
      <c r="MJP11" s="5"/>
      <c r="MJQ11" s="5"/>
      <c r="MJR11" s="5"/>
      <c r="MJS11" s="5"/>
      <c r="MJT11" s="5"/>
      <c r="MJU11" s="5"/>
      <c r="MJV11" s="5"/>
      <c r="MJW11" s="5"/>
      <c r="MJX11" s="5"/>
      <c r="MJY11" s="5"/>
      <c r="MJZ11" s="5"/>
      <c r="MKA11" s="5"/>
      <c r="MKB11" s="5"/>
      <c r="MKC11" s="5"/>
      <c r="MKD11" s="5"/>
      <c r="MKE11" s="5"/>
      <c r="MKF11" s="5"/>
      <c r="MKG11" s="5"/>
      <c r="MKH11" s="5"/>
      <c r="MKI11" s="5"/>
      <c r="MKJ11" s="5"/>
      <c r="MKK11" s="5"/>
      <c r="MKL11" s="5"/>
      <c r="MKM11" s="5"/>
      <c r="MKN11" s="5"/>
      <c r="MKO11" s="5"/>
      <c r="MKP11" s="5"/>
      <c r="MKQ11" s="5"/>
      <c r="MKR11" s="5"/>
      <c r="MKS11" s="5"/>
      <c r="MKT11" s="5"/>
      <c r="MKU11" s="5"/>
      <c r="MKV11" s="5"/>
      <c r="MKW11" s="5"/>
      <c r="MKX11" s="5"/>
      <c r="MKY11" s="5"/>
      <c r="MKZ11" s="5"/>
      <c r="MLA11" s="5"/>
      <c r="MLB11" s="5"/>
      <c r="MLC11" s="5"/>
      <c r="MLD11" s="5"/>
      <c r="MLE11" s="5"/>
      <c r="MLF11" s="5"/>
      <c r="MLG11" s="5"/>
      <c r="MLH11" s="5"/>
      <c r="MLI11" s="5"/>
      <c r="MLJ11" s="5"/>
      <c r="MLK11" s="5"/>
      <c r="MLL11" s="5"/>
      <c r="MLM11" s="5"/>
      <c r="MLN11" s="5"/>
      <c r="MLO11" s="5"/>
      <c r="MLP11" s="5"/>
      <c r="MLQ11" s="5"/>
      <c r="MLR11" s="5"/>
      <c r="MLS11" s="5"/>
      <c r="MLT11" s="5"/>
      <c r="MLU11" s="5"/>
      <c r="MLV11" s="5"/>
      <c r="MLW11" s="5"/>
      <c r="MLX11" s="5"/>
      <c r="MLY11" s="5"/>
      <c r="MLZ11" s="5"/>
      <c r="MMA11" s="5"/>
      <c r="MMB11" s="5"/>
      <c r="MMC11" s="5"/>
      <c r="MMD11" s="5"/>
      <c r="MME11" s="5"/>
      <c r="MMF11" s="5"/>
      <c r="MMG11" s="5"/>
      <c r="MMH11" s="5"/>
      <c r="MMI11" s="5"/>
      <c r="MMJ11" s="5"/>
      <c r="MMK11" s="5"/>
      <c r="MML11" s="5"/>
      <c r="MMM11" s="5"/>
      <c r="MMN11" s="5"/>
      <c r="MMO11" s="5"/>
      <c r="MMP11" s="5"/>
      <c r="MMQ11" s="5"/>
      <c r="MMR11" s="5"/>
      <c r="MMS11" s="5"/>
      <c r="MMT11" s="5"/>
      <c r="MMU11" s="5"/>
      <c r="MMV11" s="5"/>
      <c r="MMW11" s="5"/>
      <c r="MMX11" s="5"/>
      <c r="MMY11" s="5"/>
      <c r="MMZ11" s="5"/>
      <c r="MNA11" s="5"/>
      <c r="MNB11" s="5"/>
      <c r="MNC11" s="5"/>
      <c r="MND11" s="5"/>
      <c r="MNE11" s="5"/>
      <c r="MNF11" s="5"/>
      <c r="MNG11" s="5"/>
      <c r="MNH11" s="5"/>
      <c r="MNI11" s="5"/>
      <c r="MNJ11" s="5"/>
      <c r="MNK11" s="5"/>
      <c r="MNL11" s="5"/>
      <c r="MNM11" s="5"/>
      <c r="MNN11" s="5"/>
      <c r="MNO11" s="5"/>
      <c r="MNP11" s="5"/>
      <c r="MNQ11" s="5"/>
      <c r="MNR11" s="5"/>
      <c r="MNS11" s="5"/>
      <c r="MNT11" s="5"/>
      <c r="MNU11" s="5"/>
      <c r="MNV11" s="5"/>
      <c r="MNW11" s="5"/>
      <c r="MNX11" s="5"/>
      <c r="MNY11" s="5"/>
      <c r="MNZ11" s="5"/>
      <c r="MOA11" s="5"/>
      <c r="MOB11" s="5"/>
      <c r="MOC11" s="5"/>
      <c r="MOD11" s="5"/>
      <c r="MOE11" s="5"/>
      <c r="MOF11" s="5"/>
      <c r="MOG11" s="5"/>
      <c r="MOH11" s="5"/>
      <c r="MOI11" s="5"/>
      <c r="MOJ11" s="5"/>
      <c r="MOK11" s="5"/>
      <c r="MOL11" s="5"/>
      <c r="MOM11" s="5"/>
      <c r="MON11" s="5"/>
      <c r="MOO11" s="5"/>
      <c r="MOP11" s="5"/>
      <c r="MOQ11" s="5"/>
      <c r="MOR11" s="5"/>
      <c r="MOS11" s="5"/>
      <c r="MOT11" s="5"/>
      <c r="MOU11" s="5"/>
      <c r="MOV11" s="5"/>
      <c r="MOW11" s="5"/>
      <c r="MOX11" s="5"/>
      <c r="MOY11" s="5"/>
      <c r="MOZ11" s="5"/>
      <c r="MPA11" s="5"/>
      <c r="MPB11" s="5"/>
      <c r="MPC11" s="5"/>
      <c r="MPD11" s="5"/>
      <c r="MPE11" s="5"/>
      <c r="MPF11" s="5"/>
      <c r="MPG11" s="5"/>
      <c r="MPH11" s="5"/>
      <c r="MPI11" s="5"/>
      <c r="MPJ11" s="5"/>
      <c r="MPK11" s="5"/>
      <c r="MPL11" s="5"/>
      <c r="MPM11" s="5"/>
      <c r="MPN11" s="5"/>
      <c r="MPO11" s="5"/>
      <c r="MPP11" s="5"/>
      <c r="MPQ11" s="5"/>
      <c r="MPR11" s="5"/>
      <c r="MPS11" s="5"/>
      <c r="MPT11" s="5"/>
      <c r="MPU11" s="5"/>
      <c r="MPV11" s="5"/>
      <c r="MPW11" s="5"/>
      <c r="MPX11" s="5"/>
      <c r="MPY11" s="5"/>
      <c r="MPZ11" s="5"/>
      <c r="MQA11" s="5"/>
      <c r="MQB11" s="5"/>
      <c r="MQC11" s="5"/>
      <c r="MQD11" s="5"/>
      <c r="MQE11" s="5"/>
      <c r="MQF11" s="5"/>
      <c r="MQG11" s="5"/>
      <c r="MQH11" s="5"/>
      <c r="MQI11" s="5"/>
      <c r="MQJ11" s="5"/>
      <c r="MQK11" s="5"/>
      <c r="MQL11" s="5"/>
      <c r="MQM11" s="5"/>
      <c r="MQN11" s="5"/>
      <c r="MQO11" s="5"/>
      <c r="MQP11" s="5"/>
      <c r="MQQ11" s="5"/>
      <c r="MQR11" s="5"/>
      <c r="MQS11" s="5"/>
      <c r="MQT11" s="5"/>
      <c r="MQU11" s="5"/>
      <c r="MQV11" s="5"/>
      <c r="MQW11" s="5"/>
      <c r="MQX11" s="5"/>
      <c r="MQY11" s="5"/>
      <c r="MQZ11" s="5"/>
      <c r="MRA11" s="5"/>
      <c r="MRB11" s="5"/>
      <c r="MRC11" s="5"/>
      <c r="MRD11" s="5"/>
      <c r="MRE11" s="5"/>
      <c r="MRF11" s="5"/>
      <c r="MRG11" s="5"/>
      <c r="MRH11" s="5"/>
      <c r="MRI11" s="5"/>
      <c r="MRJ11" s="5"/>
      <c r="MRK11" s="5"/>
      <c r="MRL11" s="5"/>
      <c r="MRM11" s="5"/>
      <c r="MRN11" s="5"/>
      <c r="MRO11" s="5"/>
      <c r="MRP11" s="5"/>
      <c r="MRQ11" s="5"/>
      <c r="MRR11" s="5"/>
      <c r="MRS11" s="5"/>
      <c r="MRT11" s="5"/>
      <c r="MRU11" s="5"/>
      <c r="MRV11" s="5"/>
      <c r="MRW11" s="5"/>
      <c r="MRX11" s="5"/>
      <c r="MRY11" s="5"/>
      <c r="MRZ11" s="5"/>
      <c r="MSA11" s="5"/>
      <c r="MSB11" s="5"/>
      <c r="MSC11" s="5"/>
      <c r="MSD11" s="5"/>
      <c r="MSE11" s="5"/>
      <c r="MSF11" s="5"/>
      <c r="MSG11" s="5"/>
      <c r="MSH11" s="5"/>
      <c r="MSI11" s="5"/>
      <c r="MSJ11" s="5"/>
      <c r="MSK11" s="5"/>
      <c r="MSL11" s="5"/>
      <c r="MSM11" s="5"/>
      <c r="MSN11" s="5"/>
      <c r="MSO11" s="5"/>
      <c r="MSP11" s="5"/>
      <c r="MSQ11" s="5"/>
      <c r="MSR11" s="5"/>
      <c r="MSS11" s="5"/>
      <c r="MST11" s="5"/>
      <c r="MSU11" s="5"/>
      <c r="MSV11" s="5"/>
      <c r="MSW11" s="5"/>
      <c r="MSX11" s="5"/>
      <c r="MSY11" s="5"/>
      <c r="MSZ11" s="5"/>
      <c r="MTA11" s="5"/>
      <c r="MTB11" s="5"/>
      <c r="MTC11" s="5"/>
      <c r="MTD11" s="5"/>
      <c r="MTE11" s="5"/>
      <c r="MTF11" s="5"/>
      <c r="MTG11" s="5"/>
      <c r="MTH11" s="5"/>
      <c r="MTI11" s="5"/>
      <c r="MTJ11" s="5"/>
      <c r="MTK11" s="5"/>
      <c r="MTL11" s="5"/>
      <c r="MTM11" s="5"/>
      <c r="MTN11" s="5"/>
      <c r="MTO11" s="5"/>
      <c r="MTP11" s="5"/>
      <c r="MTQ11" s="5"/>
      <c r="MTR11" s="5"/>
      <c r="MTS11" s="5"/>
      <c r="MTT11" s="5"/>
      <c r="MTU11" s="5"/>
      <c r="MTV11" s="5"/>
      <c r="MTW11" s="5"/>
      <c r="MTX11" s="5"/>
      <c r="MTY11" s="5"/>
      <c r="MTZ11" s="5"/>
      <c r="MUA11" s="5"/>
      <c r="MUB11" s="5"/>
      <c r="MUC11" s="5"/>
      <c r="MUD11" s="5"/>
      <c r="MUE11" s="5"/>
      <c r="MUF11" s="5"/>
      <c r="MUG11" s="5"/>
      <c r="MUH11" s="5"/>
      <c r="MUI11" s="5"/>
      <c r="MUJ11" s="5"/>
      <c r="MUK11" s="5"/>
      <c r="MUL11" s="5"/>
      <c r="MUM11" s="5"/>
      <c r="MUN11" s="5"/>
      <c r="MUO11" s="5"/>
      <c r="MUP11" s="5"/>
      <c r="MUQ11" s="5"/>
      <c r="MUR11" s="5"/>
      <c r="MUS11" s="5"/>
      <c r="MUT11" s="5"/>
      <c r="MUU11" s="5"/>
      <c r="MUV11" s="5"/>
      <c r="MUW11" s="5"/>
      <c r="MUX11" s="5"/>
      <c r="MUY11" s="5"/>
      <c r="MUZ11" s="5"/>
      <c r="MVA11" s="5"/>
      <c r="MVB11" s="5"/>
      <c r="MVC11" s="5"/>
      <c r="MVD11" s="5"/>
      <c r="MVE11" s="5"/>
      <c r="MVF11" s="5"/>
      <c r="MVG11" s="5"/>
      <c r="MVH11" s="5"/>
      <c r="MVI11" s="5"/>
      <c r="MVJ11" s="5"/>
      <c r="MVK11" s="5"/>
      <c r="MVL11" s="5"/>
      <c r="MVM11" s="5"/>
      <c r="MVN11" s="5"/>
      <c r="MVO11" s="5"/>
      <c r="MVP11" s="5"/>
      <c r="MVQ11" s="5"/>
      <c r="MVR11" s="5"/>
      <c r="MVS11" s="5"/>
      <c r="MVT11" s="5"/>
      <c r="MVU11" s="5"/>
      <c r="MVV11" s="5"/>
      <c r="MVW11" s="5"/>
      <c r="MVX11" s="5"/>
      <c r="MVY11" s="5"/>
      <c r="MVZ11" s="5"/>
      <c r="MWA11" s="5"/>
      <c r="MWB11" s="5"/>
      <c r="MWC11" s="5"/>
      <c r="MWD11" s="5"/>
      <c r="MWE11" s="5"/>
      <c r="MWF11" s="5"/>
      <c r="MWG11" s="5"/>
      <c r="MWH11" s="5"/>
      <c r="MWI11" s="5"/>
      <c r="MWJ11" s="5"/>
      <c r="MWK11" s="5"/>
      <c r="MWL11" s="5"/>
      <c r="MWM11" s="5"/>
      <c r="MWN11" s="5"/>
      <c r="MWO11" s="5"/>
      <c r="MWP11" s="5"/>
      <c r="MWQ11" s="5"/>
      <c r="MWR11" s="5"/>
      <c r="MWS11" s="5"/>
      <c r="MWT11" s="5"/>
      <c r="MWU11" s="5"/>
      <c r="MWV11" s="5"/>
      <c r="MWW11" s="5"/>
      <c r="MWX11" s="5"/>
      <c r="MWY11" s="5"/>
      <c r="MWZ11" s="5"/>
      <c r="MXA11" s="5"/>
      <c r="MXB11" s="5"/>
      <c r="MXC11" s="5"/>
      <c r="MXD11" s="5"/>
      <c r="MXE11" s="5"/>
      <c r="MXF11" s="5"/>
      <c r="MXG11" s="5"/>
      <c r="MXH11" s="5"/>
      <c r="MXI11" s="5"/>
      <c r="MXJ11" s="5"/>
      <c r="MXK11" s="5"/>
      <c r="MXL11" s="5"/>
      <c r="MXM11" s="5"/>
      <c r="MXN11" s="5"/>
      <c r="MXO11" s="5"/>
      <c r="MXP11" s="5"/>
      <c r="MXQ11" s="5"/>
      <c r="MXR11" s="5"/>
      <c r="MXS11" s="5"/>
      <c r="MXT11" s="5"/>
      <c r="MXU11" s="5"/>
      <c r="MXV11" s="5"/>
      <c r="MXW11" s="5"/>
      <c r="MXX11" s="5"/>
      <c r="MXY11" s="5"/>
      <c r="MXZ11" s="5"/>
      <c r="MYA11" s="5"/>
      <c r="MYB11" s="5"/>
      <c r="MYC11" s="5"/>
      <c r="MYD11" s="5"/>
      <c r="MYE11" s="5"/>
      <c r="MYF11" s="5"/>
      <c r="MYG11" s="5"/>
      <c r="MYH11" s="5"/>
      <c r="MYI11" s="5"/>
      <c r="MYJ11" s="5"/>
      <c r="MYK11" s="5"/>
      <c r="MYL11" s="5"/>
      <c r="MYM11" s="5"/>
      <c r="MYN11" s="5"/>
      <c r="MYO11" s="5"/>
      <c r="MYP11" s="5"/>
      <c r="MYQ11" s="5"/>
      <c r="MYR11" s="5"/>
      <c r="MYS11" s="5"/>
      <c r="MYT11" s="5"/>
      <c r="MYU11" s="5"/>
      <c r="MYV11" s="5"/>
      <c r="MYW11" s="5"/>
      <c r="MYX11" s="5"/>
      <c r="MYY11" s="5"/>
      <c r="MYZ11" s="5"/>
      <c r="MZA11" s="5"/>
      <c r="MZB11" s="5"/>
      <c r="MZC11" s="5"/>
      <c r="MZD11" s="5"/>
      <c r="MZE11" s="5"/>
      <c r="MZF11" s="5"/>
      <c r="MZG11" s="5"/>
      <c r="MZH11" s="5"/>
      <c r="MZI11" s="5"/>
      <c r="MZJ11" s="5"/>
      <c r="MZK11" s="5"/>
      <c r="MZL11" s="5"/>
      <c r="MZM11" s="5"/>
      <c r="MZN11" s="5"/>
      <c r="MZO11" s="5"/>
      <c r="MZP11" s="5"/>
      <c r="MZQ11" s="5"/>
      <c r="MZR11" s="5"/>
      <c r="MZS11" s="5"/>
      <c r="MZT11" s="5"/>
      <c r="MZU11" s="5"/>
      <c r="MZV11" s="5"/>
      <c r="MZW11" s="5"/>
      <c r="MZX11" s="5"/>
      <c r="MZY11" s="5"/>
      <c r="MZZ11" s="5"/>
      <c r="NAA11" s="5"/>
      <c r="NAB11" s="5"/>
      <c r="NAC11" s="5"/>
      <c r="NAD11" s="5"/>
      <c r="NAE11" s="5"/>
      <c r="NAF11" s="5"/>
      <c r="NAG11" s="5"/>
      <c r="NAH11" s="5"/>
      <c r="NAI11" s="5"/>
      <c r="NAJ11" s="5"/>
      <c r="NAK11" s="5"/>
      <c r="NAL11" s="5"/>
      <c r="NAM11" s="5"/>
      <c r="NAN11" s="5"/>
      <c r="NAO11" s="5"/>
      <c r="NAP11" s="5"/>
      <c r="NAQ11" s="5"/>
      <c r="NAR11" s="5"/>
      <c r="NAS11" s="5"/>
      <c r="NAT11" s="5"/>
      <c r="NAU11" s="5"/>
      <c r="NAV11" s="5"/>
      <c r="NAW11" s="5"/>
      <c r="NAX11" s="5"/>
      <c r="NAY11" s="5"/>
      <c r="NAZ11" s="5"/>
      <c r="NBA11" s="5"/>
      <c r="NBB11" s="5"/>
      <c r="NBC11" s="5"/>
      <c r="NBD11" s="5"/>
      <c r="NBE11" s="5"/>
      <c r="NBF11" s="5"/>
      <c r="NBG11" s="5"/>
      <c r="NBH11" s="5"/>
      <c r="NBI11" s="5"/>
      <c r="NBJ11" s="5"/>
      <c r="NBK11" s="5"/>
      <c r="NBL11" s="5"/>
      <c r="NBM11" s="5"/>
      <c r="NBN11" s="5"/>
      <c r="NBO11" s="5"/>
      <c r="NBP11" s="5"/>
      <c r="NBQ11" s="5"/>
      <c r="NBR11" s="5"/>
      <c r="NBS11" s="5"/>
      <c r="NBT11" s="5"/>
      <c r="NBU11" s="5"/>
      <c r="NBV11" s="5"/>
      <c r="NBW11" s="5"/>
      <c r="NBX11" s="5"/>
      <c r="NBY11" s="5"/>
      <c r="NBZ11" s="5"/>
      <c r="NCA11" s="5"/>
      <c r="NCB11" s="5"/>
      <c r="NCC11" s="5"/>
      <c r="NCD11" s="5"/>
      <c r="NCE11" s="5"/>
      <c r="NCF11" s="5"/>
      <c r="NCG11" s="5"/>
      <c r="NCH11" s="5"/>
      <c r="NCI11" s="5"/>
      <c r="NCJ11" s="5"/>
      <c r="NCK11" s="5"/>
      <c r="NCL11" s="5"/>
      <c r="NCM11" s="5"/>
      <c r="NCN11" s="5"/>
      <c r="NCO11" s="5"/>
      <c r="NCP11" s="5"/>
      <c r="NCQ11" s="5"/>
      <c r="NCR11" s="5"/>
      <c r="NCS11" s="5"/>
      <c r="NCT11" s="5"/>
      <c r="NCU11" s="5"/>
      <c r="NCV11" s="5"/>
      <c r="NCW11" s="5"/>
      <c r="NCX11" s="5"/>
      <c r="NCY11" s="5"/>
      <c r="NCZ11" s="5"/>
      <c r="NDA11" s="5"/>
      <c r="NDB11" s="5"/>
      <c r="NDC11" s="5"/>
      <c r="NDD11" s="5"/>
      <c r="NDE11" s="5"/>
      <c r="NDF11" s="5"/>
      <c r="NDG11" s="5"/>
      <c r="NDH11" s="5"/>
      <c r="NDI11" s="5"/>
      <c r="NDJ11" s="5"/>
      <c r="NDK11" s="5"/>
      <c r="NDL11" s="5"/>
      <c r="NDM11" s="5"/>
      <c r="NDN11" s="5"/>
      <c r="NDO11" s="5"/>
      <c r="NDP11" s="5"/>
      <c r="NDQ11" s="5"/>
      <c r="NDR11" s="5"/>
      <c r="NDS11" s="5"/>
      <c r="NDT11" s="5"/>
      <c r="NDU11" s="5"/>
      <c r="NDV11" s="5"/>
      <c r="NDW11" s="5"/>
      <c r="NDX11" s="5"/>
      <c r="NDY11" s="5"/>
      <c r="NDZ11" s="5"/>
      <c r="NEA11" s="5"/>
      <c r="NEB11" s="5"/>
      <c r="NEC11" s="5"/>
      <c r="NED11" s="5"/>
      <c r="NEE11" s="5"/>
      <c r="NEF11" s="5"/>
      <c r="NEG11" s="5"/>
      <c r="NEH11" s="5"/>
      <c r="NEI11" s="5"/>
      <c r="NEJ11" s="5"/>
      <c r="NEK11" s="5"/>
      <c r="NEL11" s="5"/>
      <c r="NEM11" s="5"/>
      <c r="NEN11" s="5"/>
      <c r="NEO11" s="5"/>
      <c r="NEP11" s="5"/>
      <c r="NEQ11" s="5"/>
      <c r="NER11" s="5"/>
      <c r="NES11" s="5"/>
      <c r="NET11" s="5"/>
      <c r="NEU11" s="5"/>
      <c r="NEV11" s="5"/>
      <c r="NEW11" s="5"/>
      <c r="NEX11" s="5"/>
      <c r="NEY11" s="5"/>
      <c r="NEZ11" s="5"/>
      <c r="NFA11" s="5"/>
      <c r="NFB11" s="5"/>
      <c r="NFC11" s="5"/>
      <c r="NFD11" s="5"/>
      <c r="NFE11" s="5"/>
      <c r="NFF11" s="5"/>
      <c r="NFG11" s="5"/>
      <c r="NFH11" s="5"/>
      <c r="NFI11" s="5"/>
      <c r="NFJ11" s="5"/>
      <c r="NFK11" s="5"/>
      <c r="NFL11" s="5"/>
      <c r="NFM11" s="5"/>
      <c r="NFN11" s="5"/>
      <c r="NFO11" s="5"/>
      <c r="NFP11" s="5"/>
      <c r="NFQ11" s="5"/>
      <c r="NFR11" s="5"/>
      <c r="NFS11" s="5"/>
      <c r="NFT11" s="5"/>
      <c r="NFU11" s="5"/>
      <c r="NFV11" s="5"/>
      <c r="NFW11" s="5"/>
      <c r="NFX11" s="5"/>
      <c r="NFY11" s="5"/>
      <c r="NFZ11" s="5"/>
      <c r="NGA11" s="5"/>
      <c r="NGB11" s="5"/>
      <c r="NGC11" s="5"/>
      <c r="NGD11" s="5"/>
      <c r="NGE11" s="5"/>
      <c r="NGF11" s="5"/>
      <c r="NGG11" s="5"/>
      <c r="NGH11" s="5"/>
      <c r="NGI11" s="5"/>
      <c r="NGJ11" s="5"/>
      <c r="NGK11" s="5"/>
      <c r="NGL11" s="5"/>
      <c r="NGM11" s="5"/>
      <c r="NGN11" s="5"/>
      <c r="NGO11" s="5"/>
      <c r="NGP11" s="5"/>
      <c r="NGQ11" s="5"/>
      <c r="NGR11" s="5"/>
      <c r="NGS11" s="5"/>
      <c r="NGT11" s="5"/>
      <c r="NGU11" s="5"/>
      <c r="NGV11" s="5"/>
      <c r="NGW11" s="5"/>
      <c r="NGX11" s="5"/>
      <c r="NGY11" s="5"/>
      <c r="NGZ11" s="5"/>
      <c r="NHA11" s="5"/>
      <c r="NHB11" s="5"/>
      <c r="NHC11" s="5"/>
      <c r="NHD11" s="5"/>
      <c r="NHE11" s="5"/>
      <c r="NHF11" s="5"/>
      <c r="NHG11" s="5"/>
      <c r="NHH11" s="5"/>
      <c r="NHI11" s="5"/>
      <c r="NHJ11" s="5"/>
      <c r="NHK11" s="5"/>
      <c r="NHL11" s="5"/>
      <c r="NHM11" s="5"/>
      <c r="NHN11" s="5"/>
      <c r="NHO11" s="5"/>
      <c r="NHP11" s="5"/>
      <c r="NHQ11" s="5"/>
      <c r="NHR11" s="5"/>
      <c r="NHS11" s="5"/>
      <c r="NHT11" s="5"/>
      <c r="NHU11" s="5"/>
      <c r="NHV11" s="5"/>
      <c r="NHW11" s="5"/>
      <c r="NHX11" s="5"/>
      <c r="NHY11" s="5"/>
      <c r="NHZ11" s="5"/>
      <c r="NIA11" s="5"/>
      <c r="NIB11" s="5"/>
      <c r="NIC11" s="5"/>
      <c r="NID11" s="5"/>
      <c r="NIE11" s="5"/>
      <c r="NIF11" s="5"/>
      <c r="NIG11" s="5"/>
      <c r="NIH11" s="5"/>
      <c r="NII11" s="5"/>
      <c r="NIJ11" s="5"/>
      <c r="NIK11" s="5"/>
      <c r="NIL11" s="5"/>
      <c r="NIM11" s="5"/>
      <c r="NIN11" s="5"/>
      <c r="NIO11" s="5"/>
      <c r="NIP11" s="5"/>
      <c r="NIQ11" s="5"/>
      <c r="NIR11" s="5"/>
      <c r="NIS11" s="5"/>
      <c r="NIT11" s="5"/>
      <c r="NIU11" s="5"/>
      <c r="NIV11" s="5"/>
      <c r="NIW11" s="5"/>
      <c r="NIX11" s="5"/>
      <c r="NIY11" s="5"/>
      <c r="NIZ11" s="5"/>
      <c r="NJA11" s="5"/>
      <c r="NJB11" s="5"/>
      <c r="NJC11" s="5"/>
      <c r="NJD11" s="5"/>
      <c r="NJE11" s="5"/>
      <c r="NJF11" s="5"/>
      <c r="NJG11" s="5"/>
      <c r="NJH11" s="5"/>
      <c r="NJI11" s="5"/>
      <c r="NJJ11" s="5"/>
      <c r="NJK11" s="5"/>
      <c r="NJL11" s="5"/>
      <c r="NJM11" s="5"/>
      <c r="NJN11" s="5"/>
      <c r="NJO11" s="5"/>
      <c r="NJP11" s="5"/>
      <c r="NJQ11" s="5"/>
      <c r="NJR11" s="5"/>
      <c r="NJS11" s="5"/>
      <c r="NJT11" s="5"/>
      <c r="NJU11" s="5"/>
      <c r="NJV11" s="5"/>
      <c r="NJW11" s="5"/>
      <c r="NJX11" s="5"/>
      <c r="NJY11" s="5"/>
      <c r="NJZ11" s="5"/>
      <c r="NKA11" s="5"/>
      <c r="NKB11" s="5"/>
      <c r="NKC11" s="5"/>
      <c r="NKD11" s="5"/>
      <c r="NKE11" s="5"/>
      <c r="NKF11" s="5"/>
      <c r="NKG11" s="5"/>
      <c r="NKH11" s="5"/>
      <c r="NKI11" s="5"/>
      <c r="NKJ11" s="5"/>
      <c r="NKK11" s="5"/>
      <c r="NKL11" s="5"/>
      <c r="NKM11" s="5"/>
      <c r="NKN11" s="5"/>
      <c r="NKO11" s="5"/>
      <c r="NKP11" s="5"/>
      <c r="NKQ11" s="5"/>
      <c r="NKR11" s="5"/>
      <c r="NKS11" s="5"/>
      <c r="NKT11" s="5"/>
      <c r="NKU11" s="5"/>
      <c r="NKV11" s="5"/>
      <c r="NKW11" s="5"/>
      <c r="NKX11" s="5"/>
      <c r="NKY11" s="5"/>
      <c r="NKZ11" s="5"/>
      <c r="NLA11" s="5"/>
      <c r="NLB11" s="5"/>
      <c r="NLC11" s="5"/>
      <c r="NLD11" s="5"/>
      <c r="NLE11" s="5"/>
      <c r="NLF11" s="5"/>
      <c r="NLG11" s="5"/>
      <c r="NLH11" s="5"/>
      <c r="NLI11" s="5"/>
      <c r="NLJ11" s="5"/>
      <c r="NLK11" s="5"/>
      <c r="NLL11" s="5"/>
      <c r="NLM11" s="5"/>
      <c r="NLN11" s="5"/>
      <c r="NLO11" s="5"/>
      <c r="NLP11" s="5"/>
      <c r="NLQ11" s="5"/>
      <c r="NLR11" s="5"/>
      <c r="NLS11" s="5"/>
      <c r="NLT11" s="5"/>
      <c r="NLU11" s="5"/>
      <c r="NLV11" s="5"/>
      <c r="NLW11" s="5"/>
      <c r="NLX11" s="5"/>
      <c r="NLY11" s="5"/>
      <c r="NLZ11" s="5"/>
      <c r="NMA11" s="5"/>
      <c r="NMB11" s="5"/>
      <c r="NMC11" s="5"/>
      <c r="NMD11" s="5"/>
      <c r="NME11" s="5"/>
      <c r="NMF11" s="5"/>
      <c r="NMG11" s="5"/>
      <c r="NMH11" s="5"/>
      <c r="NMI11" s="5"/>
      <c r="NMJ11" s="5"/>
      <c r="NMK11" s="5"/>
      <c r="NML11" s="5"/>
      <c r="NMM11" s="5"/>
      <c r="NMN11" s="5"/>
      <c r="NMO11" s="5"/>
      <c r="NMP11" s="5"/>
      <c r="NMQ11" s="5"/>
      <c r="NMR11" s="5"/>
      <c r="NMS11" s="5"/>
      <c r="NMT11" s="5"/>
      <c r="NMU11" s="5"/>
      <c r="NMV11" s="5"/>
      <c r="NMW11" s="5"/>
      <c r="NMX11" s="5"/>
      <c r="NMY11" s="5"/>
      <c r="NMZ11" s="5"/>
      <c r="NNA11" s="5"/>
      <c r="NNB11" s="5"/>
      <c r="NNC11" s="5"/>
      <c r="NND11" s="5"/>
      <c r="NNE11" s="5"/>
      <c r="NNF11" s="5"/>
      <c r="NNG11" s="5"/>
      <c r="NNH11" s="5"/>
      <c r="NNI11" s="5"/>
      <c r="NNJ11" s="5"/>
      <c r="NNK11" s="5"/>
      <c r="NNL11" s="5"/>
      <c r="NNM11" s="5"/>
      <c r="NNN11" s="5"/>
      <c r="NNO11" s="5"/>
      <c r="NNP11" s="5"/>
      <c r="NNQ11" s="5"/>
      <c r="NNR11" s="5"/>
      <c r="NNS11" s="5"/>
      <c r="NNT11" s="5"/>
      <c r="NNU11" s="5"/>
      <c r="NNV11" s="5"/>
      <c r="NNW11" s="5"/>
      <c r="NNX11" s="5"/>
      <c r="NNY11" s="5"/>
      <c r="NNZ11" s="5"/>
      <c r="NOA11" s="5"/>
      <c r="NOB11" s="5"/>
      <c r="NOC11" s="5"/>
      <c r="NOD11" s="5"/>
      <c r="NOE11" s="5"/>
      <c r="NOF11" s="5"/>
      <c r="NOG11" s="5"/>
      <c r="NOH11" s="5"/>
      <c r="NOI11" s="5"/>
      <c r="NOJ11" s="5"/>
      <c r="NOK11" s="5"/>
      <c r="NOL11" s="5"/>
      <c r="NOM11" s="5"/>
      <c r="NON11" s="5"/>
      <c r="NOO11" s="5"/>
      <c r="NOP11" s="5"/>
      <c r="NOQ11" s="5"/>
      <c r="NOR11" s="5"/>
      <c r="NOS11" s="5"/>
      <c r="NOT11" s="5"/>
      <c r="NOU11" s="5"/>
      <c r="NOV11" s="5"/>
      <c r="NOW11" s="5"/>
      <c r="NOX11" s="5"/>
      <c r="NOY11" s="5"/>
      <c r="NOZ11" s="5"/>
      <c r="NPA11" s="5"/>
      <c r="NPB11" s="5"/>
      <c r="NPC11" s="5"/>
      <c r="NPD11" s="5"/>
      <c r="NPE11" s="5"/>
      <c r="NPF11" s="5"/>
      <c r="NPG11" s="5"/>
      <c r="NPH11" s="5"/>
      <c r="NPI11" s="5"/>
      <c r="NPJ11" s="5"/>
      <c r="NPK11" s="5"/>
      <c r="NPL11" s="5"/>
      <c r="NPM11" s="5"/>
      <c r="NPN11" s="5"/>
      <c r="NPO11" s="5"/>
      <c r="NPP11" s="5"/>
      <c r="NPQ11" s="5"/>
      <c r="NPR11" s="5"/>
      <c r="NPS11" s="5"/>
      <c r="NPT11" s="5"/>
      <c r="NPU11" s="5"/>
      <c r="NPV11" s="5"/>
      <c r="NPW11" s="5"/>
      <c r="NPX11" s="5"/>
      <c r="NPY11" s="5"/>
      <c r="NPZ11" s="5"/>
      <c r="NQA11" s="5"/>
      <c r="NQB11" s="5"/>
      <c r="NQC11" s="5"/>
      <c r="NQD11" s="5"/>
      <c r="NQE11" s="5"/>
      <c r="NQF11" s="5"/>
      <c r="NQG11" s="5"/>
      <c r="NQH11" s="5"/>
      <c r="NQI11" s="5"/>
      <c r="NQJ11" s="5"/>
      <c r="NQK11" s="5"/>
      <c r="NQL11" s="5"/>
      <c r="NQM11" s="5"/>
      <c r="NQN11" s="5"/>
      <c r="NQO11" s="5"/>
      <c r="NQP11" s="5"/>
      <c r="NQQ11" s="5"/>
      <c r="NQR11" s="5"/>
      <c r="NQS11" s="5"/>
      <c r="NQT11" s="5"/>
      <c r="NQU11" s="5"/>
      <c r="NQV11" s="5"/>
      <c r="NQW11" s="5"/>
      <c r="NQX11" s="5"/>
      <c r="NQY11" s="5"/>
      <c r="NQZ11" s="5"/>
      <c r="NRA11" s="5"/>
      <c r="NRB11" s="5"/>
      <c r="NRC11" s="5"/>
      <c r="NRD11" s="5"/>
      <c r="NRE11" s="5"/>
      <c r="NRF11" s="5"/>
      <c r="NRG11" s="5"/>
      <c r="NRH11" s="5"/>
      <c r="NRI11" s="5"/>
      <c r="NRJ11" s="5"/>
      <c r="NRK11" s="5"/>
      <c r="NRL11" s="5"/>
      <c r="NRM11" s="5"/>
      <c r="NRN11" s="5"/>
      <c r="NRO11" s="5"/>
      <c r="NRP11" s="5"/>
      <c r="NRQ11" s="5"/>
      <c r="NRR11" s="5"/>
      <c r="NRS11" s="5"/>
      <c r="NRT11" s="5"/>
      <c r="NRU11" s="5"/>
      <c r="NRV11" s="5"/>
      <c r="NRW11" s="5"/>
      <c r="NRX11" s="5"/>
      <c r="NRY11" s="5"/>
      <c r="NRZ11" s="5"/>
      <c r="NSA11" s="5"/>
      <c r="NSB11" s="5"/>
      <c r="NSC11" s="5"/>
      <c r="NSD11" s="5"/>
      <c r="NSE11" s="5"/>
      <c r="NSF11" s="5"/>
      <c r="NSG11" s="5"/>
      <c r="NSH11" s="5"/>
      <c r="NSI11" s="5"/>
      <c r="NSJ11" s="5"/>
      <c r="NSK11" s="5"/>
      <c r="NSL11" s="5"/>
      <c r="NSM11" s="5"/>
      <c r="NSN11" s="5"/>
      <c r="NSO11" s="5"/>
      <c r="NSP11" s="5"/>
      <c r="NSQ11" s="5"/>
      <c r="NSR11" s="5"/>
      <c r="NSS11" s="5"/>
      <c r="NST11" s="5"/>
      <c r="NSU11" s="5"/>
      <c r="NSV11" s="5"/>
      <c r="NSW11" s="5"/>
      <c r="NSX11" s="5"/>
      <c r="NSY11" s="5"/>
      <c r="NSZ11" s="5"/>
      <c r="NTA11" s="5"/>
      <c r="NTB11" s="5"/>
      <c r="NTC11" s="5"/>
      <c r="NTD11" s="5"/>
      <c r="NTE11" s="5"/>
      <c r="NTF11" s="5"/>
      <c r="NTG11" s="5"/>
      <c r="NTH11" s="5"/>
      <c r="NTI11" s="5"/>
      <c r="NTJ11" s="5"/>
      <c r="NTK11" s="5"/>
      <c r="NTL11" s="5"/>
      <c r="NTM11" s="5"/>
      <c r="NTN11" s="5"/>
      <c r="NTO11" s="5"/>
      <c r="NTP11" s="5"/>
      <c r="NTQ11" s="5"/>
      <c r="NTR11" s="5"/>
      <c r="NTS11" s="5"/>
      <c r="NTT11" s="5"/>
      <c r="NTU11" s="5"/>
      <c r="NTV11" s="5"/>
      <c r="NTW11" s="5"/>
      <c r="NTX11" s="5"/>
      <c r="NTY11" s="5"/>
      <c r="NTZ11" s="5"/>
      <c r="NUA11" s="5"/>
      <c r="NUB11" s="5"/>
      <c r="NUC11" s="5"/>
      <c r="NUD11" s="5"/>
      <c r="NUE11" s="5"/>
      <c r="NUF11" s="5"/>
      <c r="NUG11" s="5"/>
      <c r="NUH11" s="5"/>
      <c r="NUI11" s="5"/>
      <c r="NUJ11" s="5"/>
      <c r="NUK11" s="5"/>
      <c r="NUL11" s="5"/>
      <c r="NUM11" s="5"/>
      <c r="NUN11" s="5"/>
      <c r="NUO11" s="5"/>
      <c r="NUP11" s="5"/>
      <c r="NUQ11" s="5"/>
      <c r="NUR11" s="5"/>
      <c r="NUS11" s="5"/>
      <c r="NUT11" s="5"/>
      <c r="NUU11" s="5"/>
      <c r="NUV11" s="5"/>
      <c r="NUW11" s="5"/>
      <c r="NUX11" s="5"/>
      <c r="NUY11" s="5"/>
      <c r="NUZ11" s="5"/>
      <c r="NVA11" s="5"/>
      <c r="NVB11" s="5"/>
      <c r="NVC11" s="5"/>
      <c r="NVD11" s="5"/>
      <c r="NVE11" s="5"/>
      <c r="NVF11" s="5"/>
      <c r="NVG11" s="5"/>
      <c r="NVH11" s="5"/>
      <c r="NVI11" s="5"/>
      <c r="NVJ11" s="5"/>
      <c r="NVK11" s="5"/>
      <c r="NVL11" s="5"/>
      <c r="NVM11" s="5"/>
      <c r="NVN11" s="5"/>
      <c r="NVO11" s="5"/>
      <c r="NVP11" s="5"/>
      <c r="NVQ11" s="5"/>
      <c r="NVR11" s="5"/>
      <c r="NVS11" s="5"/>
      <c r="NVT11" s="5"/>
      <c r="NVU11" s="5"/>
      <c r="NVV11" s="5"/>
      <c r="NVW11" s="5"/>
      <c r="NVX11" s="5"/>
      <c r="NVY11" s="5"/>
      <c r="NVZ11" s="5"/>
      <c r="NWA11" s="5"/>
      <c r="NWB11" s="5"/>
      <c r="NWC11" s="5"/>
      <c r="NWD11" s="5"/>
      <c r="NWE11" s="5"/>
      <c r="NWF11" s="5"/>
      <c r="NWG11" s="5"/>
      <c r="NWH11" s="5"/>
      <c r="NWI11" s="5"/>
      <c r="NWJ11" s="5"/>
      <c r="NWK11" s="5"/>
      <c r="NWL11" s="5"/>
      <c r="NWM11" s="5"/>
      <c r="NWN11" s="5"/>
      <c r="NWO11" s="5"/>
      <c r="NWP11" s="5"/>
      <c r="NWQ11" s="5"/>
      <c r="NWR11" s="5"/>
      <c r="NWS11" s="5"/>
      <c r="NWT11" s="5"/>
      <c r="NWU11" s="5"/>
      <c r="NWV11" s="5"/>
      <c r="NWW11" s="5"/>
      <c r="NWX11" s="5"/>
      <c r="NWY11" s="5"/>
      <c r="NWZ11" s="5"/>
      <c r="NXA11" s="5"/>
      <c r="NXB11" s="5"/>
      <c r="NXC11" s="5"/>
      <c r="NXD11" s="5"/>
      <c r="NXE11" s="5"/>
      <c r="NXF11" s="5"/>
      <c r="NXG11" s="5"/>
      <c r="NXH11" s="5"/>
      <c r="NXI11" s="5"/>
      <c r="NXJ11" s="5"/>
      <c r="NXK11" s="5"/>
      <c r="NXL11" s="5"/>
      <c r="NXM11" s="5"/>
      <c r="NXN11" s="5"/>
      <c r="NXO11" s="5"/>
      <c r="NXP11" s="5"/>
      <c r="NXQ11" s="5"/>
      <c r="NXR11" s="5"/>
      <c r="NXS11" s="5"/>
      <c r="NXT11" s="5"/>
      <c r="NXU11" s="5"/>
      <c r="NXV11" s="5"/>
      <c r="NXW11" s="5"/>
      <c r="NXX11" s="5"/>
      <c r="NXY11" s="5"/>
      <c r="NXZ11" s="5"/>
      <c r="NYA11" s="5"/>
      <c r="NYB11" s="5"/>
      <c r="NYC11" s="5"/>
      <c r="NYD11" s="5"/>
      <c r="NYE11" s="5"/>
      <c r="NYF11" s="5"/>
      <c r="NYG11" s="5"/>
      <c r="NYH11" s="5"/>
      <c r="NYI11" s="5"/>
      <c r="NYJ11" s="5"/>
      <c r="NYK11" s="5"/>
      <c r="NYL11" s="5"/>
      <c r="NYM11" s="5"/>
      <c r="NYN11" s="5"/>
      <c r="NYO11" s="5"/>
      <c r="NYP11" s="5"/>
      <c r="NYQ11" s="5"/>
      <c r="NYR11" s="5"/>
      <c r="NYS11" s="5"/>
      <c r="NYT11" s="5"/>
      <c r="NYU11" s="5"/>
      <c r="NYV11" s="5"/>
      <c r="NYW11" s="5"/>
      <c r="NYX11" s="5"/>
      <c r="NYY11" s="5"/>
      <c r="NYZ11" s="5"/>
      <c r="NZA11" s="5"/>
      <c r="NZB11" s="5"/>
      <c r="NZC11" s="5"/>
      <c r="NZD11" s="5"/>
      <c r="NZE11" s="5"/>
      <c r="NZF11" s="5"/>
      <c r="NZG11" s="5"/>
      <c r="NZH11" s="5"/>
      <c r="NZI11" s="5"/>
      <c r="NZJ11" s="5"/>
      <c r="NZK11" s="5"/>
      <c r="NZL11" s="5"/>
      <c r="NZM11" s="5"/>
      <c r="NZN11" s="5"/>
      <c r="NZO11" s="5"/>
      <c r="NZP11" s="5"/>
      <c r="NZQ11" s="5"/>
      <c r="NZR11" s="5"/>
      <c r="NZS11" s="5"/>
      <c r="NZT11" s="5"/>
      <c r="NZU11" s="5"/>
      <c r="NZV11" s="5"/>
      <c r="NZW11" s="5"/>
      <c r="NZX11" s="5"/>
      <c r="NZY11" s="5"/>
      <c r="NZZ11" s="5"/>
      <c r="OAA11" s="5"/>
      <c r="OAB11" s="5"/>
      <c r="OAC11" s="5"/>
      <c r="OAD11" s="5"/>
      <c r="OAE11" s="5"/>
      <c r="OAF11" s="5"/>
      <c r="OAG11" s="5"/>
      <c r="OAH11" s="5"/>
      <c r="OAI11" s="5"/>
      <c r="OAJ11" s="5"/>
      <c r="OAK11" s="5"/>
      <c r="OAL11" s="5"/>
      <c r="OAM11" s="5"/>
      <c r="OAN11" s="5"/>
      <c r="OAO11" s="5"/>
      <c r="OAP11" s="5"/>
      <c r="OAQ11" s="5"/>
      <c r="OAR11" s="5"/>
      <c r="OAS11" s="5"/>
      <c r="OAT11" s="5"/>
      <c r="OAU11" s="5"/>
      <c r="OAV11" s="5"/>
      <c r="OAW11" s="5"/>
      <c r="OAX11" s="5"/>
      <c r="OAY11" s="5"/>
      <c r="OAZ11" s="5"/>
      <c r="OBA11" s="5"/>
      <c r="OBB11" s="5"/>
      <c r="OBC11" s="5"/>
      <c r="OBD11" s="5"/>
      <c r="OBE11" s="5"/>
      <c r="OBF11" s="5"/>
      <c r="OBG11" s="5"/>
      <c r="OBH11" s="5"/>
      <c r="OBI11" s="5"/>
      <c r="OBJ11" s="5"/>
      <c r="OBK11" s="5"/>
      <c r="OBL11" s="5"/>
      <c r="OBM11" s="5"/>
      <c r="OBN11" s="5"/>
      <c r="OBO11" s="5"/>
      <c r="OBP11" s="5"/>
      <c r="OBQ11" s="5"/>
      <c r="OBR11" s="5"/>
      <c r="OBS11" s="5"/>
      <c r="OBT11" s="5"/>
      <c r="OBU11" s="5"/>
      <c r="OBV11" s="5"/>
      <c r="OBW11" s="5"/>
      <c r="OBX11" s="5"/>
      <c r="OBY11" s="5"/>
      <c r="OBZ11" s="5"/>
      <c r="OCA11" s="5"/>
      <c r="OCB11" s="5"/>
      <c r="OCC11" s="5"/>
      <c r="OCD11" s="5"/>
      <c r="OCE11" s="5"/>
      <c r="OCF11" s="5"/>
      <c r="OCG11" s="5"/>
      <c r="OCH11" s="5"/>
      <c r="OCI11" s="5"/>
      <c r="OCJ11" s="5"/>
      <c r="OCK11" s="5"/>
      <c r="OCL11" s="5"/>
      <c r="OCM11" s="5"/>
      <c r="OCN11" s="5"/>
      <c r="OCO11" s="5"/>
      <c r="OCP11" s="5"/>
      <c r="OCQ11" s="5"/>
      <c r="OCR11" s="5"/>
      <c r="OCS11" s="5"/>
      <c r="OCT11" s="5"/>
      <c r="OCU11" s="5"/>
      <c r="OCV11" s="5"/>
      <c r="OCW11" s="5"/>
      <c r="OCX11" s="5"/>
      <c r="OCY11" s="5"/>
      <c r="OCZ11" s="5"/>
      <c r="ODA11" s="5"/>
      <c r="ODB11" s="5"/>
      <c r="ODC11" s="5"/>
      <c r="ODD11" s="5"/>
      <c r="ODE11" s="5"/>
      <c r="ODF11" s="5"/>
      <c r="ODG11" s="5"/>
      <c r="ODH11" s="5"/>
      <c r="ODI11" s="5"/>
      <c r="ODJ11" s="5"/>
      <c r="ODK11" s="5"/>
      <c r="ODL11" s="5"/>
      <c r="ODM11" s="5"/>
      <c r="ODN11" s="5"/>
      <c r="ODO11" s="5"/>
      <c r="ODP11" s="5"/>
      <c r="ODQ11" s="5"/>
      <c r="ODR11" s="5"/>
      <c r="ODS11" s="5"/>
      <c r="ODT11" s="5"/>
      <c r="ODU11" s="5"/>
      <c r="ODV11" s="5"/>
      <c r="ODW11" s="5"/>
      <c r="ODX11" s="5"/>
      <c r="ODY11" s="5"/>
      <c r="ODZ11" s="5"/>
      <c r="OEA11" s="5"/>
      <c r="OEB11" s="5"/>
      <c r="OEC11" s="5"/>
      <c r="OED11" s="5"/>
      <c r="OEE11" s="5"/>
      <c r="OEF11" s="5"/>
      <c r="OEG11" s="5"/>
      <c r="OEH11" s="5"/>
      <c r="OEI11" s="5"/>
      <c r="OEJ11" s="5"/>
      <c r="OEK11" s="5"/>
      <c r="OEL11" s="5"/>
      <c r="OEM11" s="5"/>
      <c r="OEN11" s="5"/>
      <c r="OEO11" s="5"/>
      <c r="OEP11" s="5"/>
      <c r="OEQ11" s="5"/>
      <c r="OER11" s="5"/>
      <c r="OES11" s="5"/>
      <c r="OET11" s="5"/>
      <c r="OEU11" s="5"/>
      <c r="OEV11" s="5"/>
      <c r="OEW11" s="5"/>
      <c r="OEX11" s="5"/>
      <c r="OEY11" s="5"/>
      <c r="OEZ11" s="5"/>
      <c r="OFA11" s="5"/>
      <c r="OFB11" s="5"/>
      <c r="OFC11" s="5"/>
      <c r="OFD11" s="5"/>
      <c r="OFE11" s="5"/>
      <c r="OFF11" s="5"/>
      <c r="OFG11" s="5"/>
      <c r="OFH11" s="5"/>
      <c r="OFI11" s="5"/>
      <c r="OFJ11" s="5"/>
      <c r="OFK11" s="5"/>
      <c r="OFL11" s="5"/>
      <c r="OFM11" s="5"/>
      <c r="OFN11" s="5"/>
      <c r="OFO11" s="5"/>
      <c r="OFP11" s="5"/>
      <c r="OFQ11" s="5"/>
      <c r="OFR11" s="5"/>
      <c r="OFS11" s="5"/>
      <c r="OFT11" s="5"/>
      <c r="OFU11" s="5"/>
      <c r="OFV11" s="5"/>
      <c r="OFW11" s="5"/>
      <c r="OFX11" s="5"/>
      <c r="OFY11" s="5"/>
      <c r="OFZ11" s="5"/>
      <c r="OGA11" s="5"/>
      <c r="OGB11" s="5"/>
      <c r="OGC11" s="5"/>
      <c r="OGD11" s="5"/>
      <c r="OGE11" s="5"/>
      <c r="OGF11" s="5"/>
      <c r="OGG11" s="5"/>
      <c r="OGH11" s="5"/>
      <c r="OGI11" s="5"/>
      <c r="OGJ11" s="5"/>
      <c r="OGK11" s="5"/>
      <c r="OGL11" s="5"/>
      <c r="OGM11" s="5"/>
      <c r="OGN11" s="5"/>
      <c r="OGO11" s="5"/>
      <c r="OGP11" s="5"/>
      <c r="OGQ11" s="5"/>
      <c r="OGR11" s="5"/>
      <c r="OGS11" s="5"/>
      <c r="OGT11" s="5"/>
      <c r="OGU11" s="5"/>
      <c r="OGV11" s="5"/>
      <c r="OGW11" s="5"/>
      <c r="OGX11" s="5"/>
      <c r="OGY11" s="5"/>
      <c r="OGZ11" s="5"/>
      <c r="OHA11" s="5"/>
      <c r="OHB11" s="5"/>
      <c r="OHC11" s="5"/>
      <c r="OHD11" s="5"/>
      <c r="OHE11" s="5"/>
      <c r="OHF11" s="5"/>
      <c r="OHG11" s="5"/>
      <c r="OHH11" s="5"/>
      <c r="OHI11" s="5"/>
      <c r="OHJ11" s="5"/>
      <c r="OHK11" s="5"/>
      <c r="OHL11" s="5"/>
      <c r="OHM11" s="5"/>
      <c r="OHN11" s="5"/>
      <c r="OHO11" s="5"/>
      <c r="OHP11" s="5"/>
      <c r="OHQ11" s="5"/>
      <c r="OHR11" s="5"/>
      <c r="OHS11" s="5"/>
      <c r="OHT11" s="5"/>
      <c r="OHU11" s="5"/>
      <c r="OHV11" s="5"/>
      <c r="OHW11" s="5"/>
      <c r="OHX11" s="5"/>
      <c r="OHY11" s="5"/>
      <c r="OHZ11" s="5"/>
      <c r="OIA11" s="5"/>
      <c r="OIB11" s="5"/>
      <c r="OIC11" s="5"/>
      <c r="OID11" s="5"/>
      <c r="OIE11" s="5"/>
      <c r="OIF11" s="5"/>
      <c r="OIG11" s="5"/>
      <c r="OIH11" s="5"/>
      <c r="OII11" s="5"/>
      <c r="OIJ11" s="5"/>
      <c r="OIK11" s="5"/>
      <c r="OIL11" s="5"/>
      <c r="OIM11" s="5"/>
      <c r="OIN11" s="5"/>
      <c r="OIO11" s="5"/>
      <c r="OIP11" s="5"/>
      <c r="OIQ11" s="5"/>
      <c r="OIR11" s="5"/>
      <c r="OIS11" s="5"/>
      <c r="OIT11" s="5"/>
      <c r="OIU11" s="5"/>
      <c r="OIV11" s="5"/>
      <c r="OIW11" s="5"/>
      <c r="OIX11" s="5"/>
      <c r="OIY11" s="5"/>
      <c r="OIZ11" s="5"/>
      <c r="OJA11" s="5"/>
      <c r="OJB11" s="5"/>
      <c r="OJC11" s="5"/>
      <c r="OJD11" s="5"/>
      <c r="OJE11" s="5"/>
      <c r="OJF11" s="5"/>
      <c r="OJG11" s="5"/>
      <c r="OJH11" s="5"/>
      <c r="OJI11" s="5"/>
      <c r="OJJ11" s="5"/>
      <c r="OJK11" s="5"/>
      <c r="OJL11" s="5"/>
      <c r="OJM11" s="5"/>
      <c r="OJN11" s="5"/>
      <c r="OJO11" s="5"/>
      <c r="OJP11" s="5"/>
      <c r="OJQ11" s="5"/>
      <c r="OJR11" s="5"/>
      <c r="OJS11" s="5"/>
      <c r="OJT11" s="5"/>
      <c r="OJU11" s="5"/>
      <c r="OJV11" s="5"/>
      <c r="OJW11" s="5"/>
      <c r="OJX11" s="5"/>
      <c r="OJY11" s="5"/>
      <c r="OJZ11" s="5"/>
      <c r="OKA11" s="5"/>
      <c r="OKB11" s="5"/>
      <c r="OKC11" s="5"/>
      <c r="OKD11" s="5"/>
      <c r="OKE11" s="5"/>
      <c r="OKF11" s="5"/>
      <c r="OKG11" s="5"/>
      <c r="OKH11" s="5"/>
      <c r="OKI11" s="5"/>
      <c r="OKJ11" s="5"/>
      <c r="OKK11" s="5"/>
      <c r="OKL11" s="5"/>
      <c r="OKM11" s="5"/>
      <c r="OKN11" s="5"/>
      <c r="OKO11" s="5"/>
      <c r="OKP11" s="5"/>
      <c r="OKQ11" s="5"/>
      <c r="OKR11" s="5"/>
      <c r="OKS11" s="5"/>
      <c r="OKT11" s="5"/>
      <c r="OKU11" s="5"/>
      <c r="OKV11" s="5"/>
      <c r="OKW11" s="5"/>
      <c r="OKX11" s="5"/>
      <c r="OKY11" s="5"/>
      <c r="OKZ11" s="5"/>
      <c r="OLA11" s="5"/>
      <c r="OLB11" s="5"/>
      <c r="OLC11" s="5"/>
      <c r="OLD11" s="5"/>
      <c r="OLE11" s="5"/>
      <c r="OLF11" s="5"/>
      <c r="OLG11" s="5"/>
      <c r="OLH11" s="5"/>
      <c r="OLI11" s="5"/>
      <c r="OLJ11" s="5"/>
      <c r="OLK11" s="5"/>
      <c r="OLL11" s="5"/>
      <c r="OLM11" s="5"/>
      <c r="OLN11" s="5"/>
      <c r="OLO11" s="5"/>
      <c r="OLP11" s="5"/>
      <c r="OLQ11" s="5"/>
      <c r="OLR11" s="5"/>
      <c r="OLS11" s="5"/>
      <c r="OLT11" s="5"/>
      <c r="OLU11" s="5"/>
      <c r="OLV11" s="5"/>
      <c r="OLW11" s="5"/>
      <c r="OLX11" s="5"/>
      <c r="OLY11" s="5"/>
      <c r="OLZ11" s="5"/>
      <c r="OMA11" s="5"/>
      <c r="OMB11" s="5"/>
      <c r="OMC11" s="5"/>
      <c r="OMD11" s="5"/>
      <c r="OME11" s="5"/>
      <c r="OMF11" s="5"/>
      <c r="OMG11" s="5"/>
      <c r="OMH11" s="5"/>
      <c r="OMI11" s="5"/>
      <c r="OMJ11" s="5"/>
      <c r="OMK11" s="5"/>
      <c r="OML11" s="5"/>
      <c r="OMM11" s="5"/>
      <c r="OMN11" s="5"/>
      <c r="OMO11" s="5"/>
      <c r="OMP11" s="5"/>
      <c r="OMQ11" s="5"/>
      <c r="OMR11" s="5"/>
      <c r="OMS11" s="5"/>
      <c r="OMT11" s="5"/>
      <c r="OMU11" s="5"/>
      <c r="OMV11" s="5"/>
      <c r="OMW11" s="5"/>
      <c r="OMX11" s="5"/>
      <c r="OMY11" s="5"/>
      <c r="OMZ11" s="5"/>
      <c r="ONA11" s="5"/>
      <c r="ONB11" s="5"/>
      <c r="ONC11" s="5"/>
      <c r="OND11" s="5"/>
      <c r="ONE11" s="5"/>
      <c r="ONF11" s="5"/>
      <c r="ONG11" s="5"/>
      <c r="ONH11" s="5"/>
      <c r="ONI11" s="5"/>
      <c r="ONJ11" s="5"/>
      <c r="ONK11" s="5"/>
      <c r="ONL11" s="5"/>
      <c r="ONM11" s="5"/>
      <c r="ONN11" s="5"/>
      <c r="ONO11" s="5"/>
      <c r="ONP11" s="5"/>
      <c r="ONQ11" s="5"/>
      <c r="ONR11" s="5"/>
      <c r="ONS11" s="5"/>
      <c r="ONT11" s="5"/>
      <c r="ONU11" s="5"/>
      <c r="ONV11" s="5"/>
      <c r="ONW11" s="5"/>
      <c r="ONX11" s="5"/>
      <c r="ONY11" s="5"/>
      <c r="ONZ11" s="5"/>
      <c r="OOA11" s="5"/>
      <c r="OOB11" s="5"/>
      <c r="OOC11" s="5"/>
      <c r="OOD11" s="5"/>
      <c r="OOE11" s="5"/>
      <c r="OOF11" s="5"/>
      <c r="OOG11" s="5"/>
      <c r="OOH11" s="5"/>
      <c r="OOI11" s="5"/>
      <c r="OOJ11" s="5"/>
      <c r="OOK11" s="5"/>
      <c r="OOL11" s="5"/>
      <c r="OOM11" s="5"/>
      <c r="OON11" s="5"/>
      <c r="OOO11" s="5"/>
      <c r="OOP11" s="5"/>
      <c r="OOQ11" s="5"/>
      <c r="OOR11" s="5"/>
      <c r="OOS11" s="5"/>
      <c r="OOT11" s="5"/>
      <c r="OOU11" s="5"/>
      <c r="OOV11" s="5"/>
      <c r="OOW11" s="5"/>
      <c r="OOX11" s="5"/>
      <c r="OOY11" s="5"/>
      <c r="OOZ11" s="5"/>
      <c r="OPA11" s="5"/>
      <c r="OPB11" s="5"/>
      <c r="OPC11" s="5"/>
      <c r="OPD11" s="5"/>
      <c r="OPE11" s="5"/>
      <c r="OPF11" s="5"/>
      <c r="OPG11" s="5"/>
      <c r="OPH11" s="5"/>
      <c r="OPI11" s="5"/>
      <c r="OPJ11" s="5"/>
      <c r="OPK11" s="5"/>
      <c r="OPL11" s="5"/>
      <c r="OPM11" s="5"/>
      <c r="OPN11" s="5"/>
      <c r="OPO11" s="5"/>
      <c r="OPP11" s="5"/>
      <c r="OPQ11" s="5"/>
      <c r="OPR11" s="5"/>
      <c r="OPS11" s="5"/>
      <c r="OPT11" s="5"/>
      <c r="OPU11" s="5"/>
      <c r="OPV11" s="5"/>
      <c r="OPW11" s="5"/>
      <c r="OPX11" s="5"/>
      <c r="OPY11" s="5"/>
      <c r="OPZ11" s="5"/>
      <c r="OQA11" s="5"/>
      <c r="OQB11" s="5"/>
      <c r="OQC11" s="5"/>
      <c r="OQD11" s="5"/>
      <c r="OQE11" s="5"/>
      <c r="OQF11" s="5"/>
      <c r="OQG11" s="5"/>
      <c r="OQH11" s="5"/>
      <c r="OQI11" s="5"/>
      <c r="OQJ11" s="5"/>
      <c r="OQK11" s="5"/>
      <c r="OQL11" s="5"/>
      <c r="OQM11" s="5"/>
      <c r="OQN11" s="5"/>
      <c r="OQO11" s="5"/>
      <c r="OQP11" s="5"/>
      <c r="OQQ11" s="5"/>
      <c r="OQR11" s="5"/>
      <c r="OQS11" s="5"/>
      <c r="OQT11" s="5"/>
      <c r="OQU11" s="5"/>
      <c r="OQV11" s="5"/>
      <c r="OQW11" s="5"/>
      <c r="OQX11" s="5"/>
      <c r="OQY11" s="5"/>
      <c r="OQZ11" s="5"/>
      <c r="ORA11" s="5"/>
      <c r="ORB11" s="5"/>
      <c r="ORC11" s="5"/>
      <c r="ORD11" s="5"/>
      <c r="ORE11" s="5"/>
      <c r="ORF11" s="5"/>
      <c r="ORG11" s="5"/>
      <c r="ORH11" s="5"/>
      <c r="ORI11" s="5"/>
      <c r="ORJ11" s="5"/>
      <c r="ORK11" s="5"/>
      <c r="ORL11" s="5"/>
      <c r="ORM11" s="5"/>
      <c r="ORN11" s="5"/>
      <c r="ORO11" s="5"/>
      <c r="ORP11" s="5"/>
      <c r="ORQ11" s="5"/>
      <c r="ORR11" s="5"/>
      <c r="ORS11" s="5"/>
      <c r="ORT11" s="5"/>
      <c r="ORU11" s="5"/>
      <c r="ORV11" s="5"/>
      <c r="ORW11" s="5"/>
      <c r="ORX11" s="5"/>
      <c r="ORY11" s="5"/>
      <c r="ORZ11" s="5"/>
      <c r="OSA11" s="5"/>
      <c r="OSB11" s="5"/>
      <c r="OSC11" s="5"/>
      <c r="OSD11" s="5"/>
      <c r="OSE11" s="5"/>
      <c r="OSF11" s="5"/>
      <c r="OSG11" s="5"/>
      <c r="OSH11" s="5"/>
      <c r="OSI11" s="5"/>
      <c r="OSJ11" s="5"/>
      <c r="OSK11" s="5"/>
      <c r="OSL11" s="5"/>
      <c r="OSM11" s="5"/>
      <c r="OSN11" s="5"/>
      <c r="OSO11" s="5"/>
      <c r="OSP11" s="5"/>
      <c r="OSQ11" s="5"/>
      <c r="OSR11" s="5"/>
      <c r="OSS11" s="5"/>
      <c r="OST11" s="5"/>
      <c r="OSU11" s="5"/>
      <c r="OSV11" s="5"/>
      <c r="OSW11" s="5"/>
      <c r="OSX11" s="5"/>
      <c r="OSY11" s="5"/>
      <c r="OSZ11" s="5"/>
      <c r="OTA11" s="5"/>
      <c r="OTB11" s="5"/>
      <c r="OTC11" s="5"/>
      <c r="OTD11" s="5"/>
      <c r="OTE11" s="5"/>
      <c r="OTF11" s="5"/>
      <c r="OTG11" s="5"/>
      <c r="OTH11" s="5"/>
      <c r="OTI11" s="5"/>
      <c r="OTJ11" s="5"/>
      <c r="OTK11" s="5"/>
      <c r="OTL11" s="5"/>
      <c r="OTM11" s="5"/>
      <c r="OTN11" s="5"/>
      <c r="OTO11" s="5"/>
      <c r="OTP11" s="5"/>
      <c r="OTQ11" s="5"/>
      <c r="OTR11" s="5"/>
      <c r="OTS11" s="5"/>
      <c r="OTT11" s="5"/>
      <c r="OTU11" s="5"/>
      <c r="OTV11" s="5"/>
      <c r="OTW11" s="5"/>
      <c r="OTX11" s="5"/>
      <c r="OTY11" s="5"/>
      <c r="OTZ11" s="5"/>
      <c r="OUA11" s="5"/>
      <c r="OUB11" s="5"/>
      <c r="OUC11" s="5"/>
      <c r="OUD11" s="5"/>
      <c r="OUE11" s="5"/>
      <c r="OUF11" s="5"/>
      <c r="OUG11" s="5"/>
      <c r="OUH11" s="5"/>
      <c r="OUI11" s="5"/>
      <c r="OUJ11" s="5"/>
      <c r="OUK11" s="5"/>
      <c r="OUL11" s="5"/>
      <c r="OUM11" s="5"/>
      <c r="OUN11" s="5"/>
      <c r="OUO11" s="5"/>
      <c r="OUP11" s="5"/>
      <c r="OUQ11" s="5"/>
      <c r="OUR11" s="5"/>
      <c r="OUS11" s="5"/>
      <c r="OUT11" s="5"/>
      <c r="OUU11" s="5"/>
      <c r="OUV11" s="5"/>
      <c r="OUW11" s="5"/>
      <c r="OUX11" s="5"/>
      <c r="OUY11" s="5"/>
      <c r="OUZ11" s="5"/>
      <c r="OVA11" s="5"/>
      <c r="OVB11" s="5"/>
      <c r="OVC11" s="5"/>
      <c r="OVD11" s="5"/>
      <c r="OVE11" s="5"/>
      <c r="OVF11" s="5"/>
      <c r="OVG11" s="5"/>
      <c r="OVH11" s="5"/>
      <c r="OVI11" s="5"/>
      <c r="OVJ11" s="5"/>
      <c r="OVK11" s="5"/>
      <c r="OVL11" s="5"/>
      <c r="OVM11" s="5"/>
      <c r="OVN11" s="5"/>
      <c r="OVO11" s="5"/>
      <c r="OVP11" s="5"/>
      <c r="OVQ11" s="5"/>
      <c r="OVR11" s="5"/>
      <c r="OVS11" s="5"/>
      <c r="OVT11" s="5"/>
      <c r="OVU11" s="5"/>
      <c r="OVV11" s="5"/>
      <c r="OVW11" s="5"/>
      <c r="OVX11" s="5"/>
      <c r="OVY11" s="5"/>
      <c r="OVZ11" s="5"/>
      <c r="OWA11" s="5"/>
      <c r="OWB11" s="5"/>
      <c r="OWC11" s="5"/>
      <c r="OWD11" s="5"/>
      <c r="OWE11" s="5"/>
      <c r="OWF11" s="5"/>
      <c r="OWG11" s="5"/>
      <c r="OWH11" s="5"/>
      <c r="OWI11" s="5"/>
      <c r="OWJ11" s="5"/>
      <c r="OWK11" s="5"/>
      <c r="OWL11" s="5"/>
      <c r="OWM11" s="5"/>
      <c r="OWN11" s="5"/>
      <c r="OWO11" s="5"/>
      <c r="OWP11" s="5"/>
      <c r="OWQ11" s="5"/>
      <c r="OWR11" s="5"/>
      <c r="OWS11" s="5"/>
      <c r="OWT11" s="5"/>
      <c r="OWU11" s="5"/>
      <c r="OWV11" s="5"/>
      <c r="OWW11" s="5"/>
      <c r="OWX11" s="5"/>
      <c r="OWY11" s="5"/>
      <c r="OWZ11" s="5"/>
      <c r="OXA11" s="5"/>
      <c r="OXB11" s="5"/>
      <c r="OXC11" s="5"/>
      <c r="OXD11" s="5"/>
      <c r="OXE11" s="5"/>
      <c r="OXF11" s="5"/>
      <c r="OXG11" s="5"/>
      <c r="OXH11" s="5"/>
      <c r="OXI11" s="5"/>
      <c r="OXJ11" s="5"/>
      <c r="OXK11" s="5"/>
      <c r="OXL11" s="5"/>
      <c r="OXM11" s="5"/>
      <c r="OXN11" s="5"/>
      <c r="OXO11" s="5"/>
      <c r="OXP11" s="5"/>
      <c r="OXQ11" s="5"/>
      <c r="OXR11" s="5"/>
      <c r="OXS11" s="5"/>
      <c r="OXT11" s="5"/>
      <c r="OXU11" s="5"/>
      <c r="OXV11" s="5"/>
      <c r="OXW11" s="5"/>
      <c r="OXX11" s="5"/>
      <c r="OXY11" s="5"/>
      <c r="OXZ11" s="5"/>
      <c r="OYA11" s="5"/>
      <c r="OYB11" s="5"/>
      <c r="OYC11" s="5"/>
      <c r="OYD11" s="5"/>
      <c r="OYE11" s="5"/>
      <c r="OYF11" s="5"/>
      <c r="OYG11" s="5"/>
      <c r="OYH11" s="5"/>
      <c r="OYI11" s="5"/>
      <c r="OYJ11" s="5"/>
      <c r="OYK11" s="5"/>
      <c r="OYL11" s="5"/>
      <c r="OYM11" s="5"/>
      <c r="OYN11" s="5"/>
      <c r="OYO11" s="5"/>
      <c r="OYP11" s="5"/>
      <c r="OYQ11" s="5"/>
      <c r="OYR11" s="5"/>
      <c r="OYS11" s="5"/>
      <c r="OYT11" s="5"/>
      <c r="OYU11" s="5"/>
      <c r="OYV11" s="5"/>
      <c r="OYW11" s="5"/>
      <c r="OYX11" s="5"/>
      <c r="OYY11" s="5"/>
      <c r="OYZ11" s="5"/>
      <c r="OZA11" s="5"/>
      <c r="OZB11" s="5"/>
      <c r="OZC11" s="5"/>
      <c r="OZD11" s="5"/>
      <c r="OZE11" s="5"/>
      <c r="OZF11" s="5"/>
      <c r="OZG11" s="5"/>
      <c r="OZH11" s="5"/>
      <c r="OZI11" s="5"/>
      <c r="OZJ11" s="5"/>
      <c r="OZK11" s="5"/>
      <c r="OZL11" s="5"/>
      <c r="OZM11" s="5"/>
      <c r="OZN11" s="5"/>
      <c r="OZO11" s="5"/>
      <c r="OZP11" s="5"/>
      <c r="OZQ11" s="5"/>
      <c r="OZR11" s="5"/>
      <c r="OZS11" s="5"/>
      <c r="OZT11" s="5"/>
      <c r="OZU11" s="5"/>
      <c r="OZV11" s="5"/>
      <c r="OZW11" s="5"/>
      <c r="OZX11" s="5"/>
      <c r="OZY11" s="5"/>
      <c r="OZZ11" s="5"/>
      <c r="PAA11" s="5"/>
      <c r="PAB11" s="5"/>
      <c r="PAC11" s="5"/>
      <c r="PAD11" s="5"/>
      <c r="PAE11" s="5"/>
      <c r="PAF11" s="5"/>
      <c r="PAG11" s="5"/>
      <c r="PAH11" s="5"/>
      <c r="PAI11" s="5"/>
      <c r="PAJ11" s="5"/>
      <c r="PAK11" s="5"/>
      <c r="PAL11" s="5"/>
      <c r="PAM11" s="5"/>
      <c r="PAN11" s="5"/>
      <c r="PAO11" s="5"/>
      <c r="PAP11" s="5"/>
      <c r="PAQ11" s="5"/>
      <c r="PAR11" s="5"/>
      <c r="PAS11" s="5"/>
      <c r="PAT11" s="5"/>
      <c r="PAU11" s="5"/>
      <c r="PAV11" s="5"/>
      <c r="PAW11" s="5"/>
      <c r="PAX11" s="5"/>
      <c r="PAY11" s="5"/>
      <c r="PAZ11" s="5"/>
      <c r="PBA11" s="5"/>
      <c r="PBB11" s="5"/>
      <c r="PBC11" s="5"/>
      <c r="PBD11" s="5"/>
      <c r="PBE11" s="5"/>
      <c r="PBF11" s="5"/>
      <c r="PBG11" s="5"/>
      <c r="PBH11" s="5"/>
      <c r="PBI11" s="5"/>
      <c r="PBJ11" s="5"/>
      <c r="PBK11" s="5"/>
      <c r="PBL11" s="5"/>
      <c r="PBM11" s="5"/>
      <c r="PBN11" s="5"/>
      <c r="PBO11" s="5"/>
      <c r="PBP11" s="5"/>
      <c r="PBQ11" s="5"/>
      <c r="PBR11" s="5"/>
      <c r="PBS11" s="5"/>
      <c r="PBT11" s="5"/>
      <c r="PBU11" s="5"/>
      <c r="PBV11" s="5"/>
      <c r="PBW11" s="5"/>
      <c r="PBX11" s="5"/>
      <c r="PBY11" s="5"/>
      <c r="PBZ11" s="5"/>
      <c r="PCA11" s="5"/>
      <c r="PCB11" s="5"/>
      <c r="PCC11" s="5"/>
      <c r="PCD11" s="5"/>
      <c r="PCE11" s="5"/>
      <c r="PCF11" s="5"/>
      <c r="PCG11" s="5"/>
      <c r="PCH11" s="5"/>
      <c r="PCI11" s="5"/>
      <c r="PCJ11" s="5"/>
      <c r="PCK11" s="5"/>
      <c r="PCL11" s="5"/>
      <c r="PCM11" s="5"/>
      <c r="PCN11" s="5"/>
      <c r="PCO11" s="5"/>
      <c r="PCP11" s="5"/>
      <c r="PCQ11" s="5"/>
      <c r="PCR11" s="5"/>
      <c r="PCS11" s="5"/>
      <c r="PCT11" s="5"/>
      <c r="PCU11" s="5"/>
      <c r="PCV11" s="5"/>
      <c r="PCW11" s="5"/>
      <c r="PCX11" s="5"/>
      <c r="PCY11" s="5"/>
      <c r="PCZ11" s="5"/>
      <c r="PDA11" s="5"/>
      <c r="PDB11" s="5"/>
      <c r="PDC11" s="5"/>
      <c r="PDD11" s="5"/>
      <c r="PDE11" s="5"/>
      <c r="PDF11" s="5"/>
      <c r="PDG11" s="5"/>
      <c r="PDH11" s="5"/>
      <c r="PDI11" s="5"/>
      <c r="PDJ11" s="5"/>
      <c r="PDK11" s="5"/>
      <c r="PDL11" s="5"/>
      <c r="PDM11" s="5"/>
      <c r="PDN11" s="5"/>
      <c r="PDO11" s="5"/>
      <c r="PDP11" s="5"/>
      <c r="PDQ11" s="5"/>
      <c r="PDR11" s="5"/>
      <c r="PDS11" s="5"/>
      <c r="PDT11" s="5"/>
      <c r="PDU11" s="5"/>
      <c r="PDV11" s="5"/>
      <c r="PDW11" s="5"/>
      <c r="PDX11" s="5"/>
      <c r="PDY11" s="5"/>
      <c r="PDZ11" s="5"/>
      <c r="PEA11" s="5"/>
      <c r="PEB11" s="5"/>
      <c r="PEC11" s="5"/>
      <c r="PED11" s="5"/>
      <c r="PEE11" s="5"/>
      <c r="PEF11" s="5"/>
      <c r="PEG11" s="5"/>
      <c r="PEH11" s="5"/>
      <c r="PEI11" s="5"/>
      <c r="PEJ11" s="5"/>
      <c r="PEK11" s="5"/>
      <c r="PEL11" s="5"/>
      <c r="PEM11" s="5"/>
      <c r="PEN11" s="5"/>
      <c r="PEO11" s="5"/>
      <c r="PEP11" s="5"/>
      <c r="PEQ11" s="5"/>
      <c r="PER11" s="5"/>
      <c r="PES11" s="5"/>
      <c r="PET11" s="5"/>
      <c r="PEU11" s="5"/>
      <c r="PEV11" s="5"/>
      <c r="PEW11" s="5"/>
      <c r="PEX11" s="5"/>
      <c r="PEY11" s="5"/>
      <c r="PEZ11" s="5"/>
      <c r="PFA11" s="5"/>
      <c r="PFB11" s="5"/>
      <c r="PFC11" s="5"/>
      <c r="PFD11" s="5"/>
      <c r="PFE11" s="5"/>
      <c r="PFF11" s="5"/>
      <c r="PFG11" s="5"/>
      <c r="PFH11" s="5"/>
      <c r="PFI11" s="5"/>
      <c r="PFJ11" s="5"/>
      <c r="PFK11" s="5"/>
      <c r="PFL11" s="5"/>
      <c r="PFM11" s="5"/>
      <c r="PFN11" s="5"/>
      <c r="PFO11" s="5"/>
      <c r="PFP11" s="5"/>
      <c r="PFQ11" s="5"/>
      <c r="PFR11" s="5"/>
      <c r="PFS11" s="5"/>
      <c r="PFT11" s="5"/>
      <c r="PFU11" s="5"/>
      <c r="PFV11" s="5"/>
      <c r="PFW11" s="5"/>
      <c r="PFX11" s="5"/>
      <c r="PFY11" s="5"/>
      <c r="PFZ11" s="5"/>
      <c r="PGA11" s="5"/>
      <c r="PGB11" s="5"/>
      <c r="PGC11" s="5"/>
      <c r="PGD11" s="5"/>
      <c r="PGE11" s="5"/>
      <c r="PGF11" s="5"/>
      <c r="PGG11" s="5"/>
      <c r="PGH11" s="5"/>
      <c r="PGI11" s="5"/>
      <c r="PGJ11" s="5"/>
      <c r="PGK11" s="5"/>
      <c r="PGL11" s="5"/>
      <c r="PGM11" s="5"/>
      <c r="PGN11" s="5"/>
      <c r="PGO11" s="5"/>
      <c r="PGP11" s="5"/>
      <c r="PGQ11" s="5"/>
      <c r="PGR11" s="5"/>
      <c r="PGS11" s="5"/>
      <c r="PGT11" s="5"/>
      <c r="PGU11" s="5"/>
      <c r="PGV11" s="5"/>
      <c r="PGW11" s="5"/>
      <c r="PGX11" s="5"/>
      <c r="PGY11" s="5"/>
      <c r="PGZ11" s="5"/>
      <c r="PHA11" s="5"/>
      <c r="PHB11" s="5"/>
      <c r="PHC11" s="5"/>
      <c r="PHD11" s="5"/>
      <c r="PHE11" s="5"/>
      <c r="PHF11" s="5"/>
      <c r="PHG11" s="5"/>
      <c r="PHH11" s="5"/>
      <c r="PHI11" s="5"/>
      <c r="PHJ11" s="5"/>
      <c r="PHK11" s="5"/>
      <c r="PHL11" s="5"/>
      <c r="PHM11" s="5"/>
      <c r="PHN11" s="5"/>
      <c r="PHO11" s="5"/>
      <c r="PHP11" s="5"/>
      <c r="PHQ11" s="5"/>
      <c r="PHR11" s="5"/>
      <c r="PHS11" s="5"/>
      <c r="PHT11" s="5"/>
      <c r="PHU11" s="5"/>
      <c r="PHV11" s="5"/>
      <c r="PHW11" s="5"/>
      <c r="PHX11" s="5"/>
      <c r="PHY11" s="5"/>
      <c r="PHZ11" s="5"/>
      <c r="PIA11" s="5"/>
      <c r="PIB11" s="5"/>
      <c r="PIC11" s="5"/>
      <c r="PID11" s="5"/>
      <c r="PIE11" s="5"/>
      <c r="PIF11" s="5"/>
      <c r="PIG11" s="5"/>
      <c r="PIH11" s="5"/>
      <c r="PII11" s="5"/>
      <c r="PIJ11" s="5"/>
      <c r="PIK11" s="5"/>
      <c r="PIL11" s="5"/>
      <c r="PIM11" s="5"/>
      <c r="PIN11" s="5"/>
      <c r="PIO11" s="5"/>
      <c r="PIP11" s="5"/>
      <c r="PIQ11" s="5"/>
      <c r="PIR11" s="5"/>
      <c r="PIS11" s="5"/>
      <c r="PIT11" s="5"/>
      <c r="PIU11" s="5"/>
      <c r="PIV11" s="5"/>
      <c r="PIW11" s="5"/>
      <c r="PIX11" s="5"/>
      <c r="PIY11" s="5"/>
      <c r="PIZ11" s="5"/>
      <c r="PJA11" s="5"/>
      <c r="PJB11" s="5"/>
      <c r="PJC11" s="5"/>
      <c r="PJD11" s="5"/>
      <c r="PJE11" s="5"/>
      <c r="PJF11" s="5"/>
      <c r="PJG11" s="5"/>
      <c r="PJH11" s="5"/>
      <c r="PJI11" s="5"/>
      <c r="PJJ11" s="5"/>
      <c r="PJK11" s="5"/>
      <c r="PJL11" s="5"/>
      <c r="PJM11" s="5"/>
      <c r="PJN11" s="5"/>
      <c r="PJO11" s="5"/>
      <c r="PJP11" s="5"/>
      <c r="PJQ11" s="5"/>
      <c r="PJR11" s="5"/>
      <c r="PJS11" s="5"/>
      <c r="PJT11" s="5"/>
      <c r="PJU11" s="5"/>
      <c r="PJV11" s="5"/>
      <c r="PJW11" s="5"/>
      <c r="PJX11" s="5"/>
      <c r="PJY11" s="5"/>
      <c r="PJZ11" s="5"/>
      <c r="PKA11" s="5"/>
      <c r="PKB11" s="5"/>
      <c r="PKC11" s="5"/>
      <c r="PKD11" s="5"/>
      <c r="PKE11" s="5"/>
      <c r="PKF11" s="5"/>
      <c r="PKG11" s="5"/>
      <c r="PKH11" s="5"/>
      <c r="PKI11" s="5"/>
      <c r="PKJ11" s="5"/>
      <c r="PKK11" s="5"/>
      <c r="PKL11" s="5"/>
      <c r="PKM11" s="5"/>
      <c r="PKN11" s="5"/>
      <c r="PKO11" s="5"/>
      <c r="PKP11" s="5"/>
      <c r="PKQ11" s="5"/>
      <c r="PKR11" s="5"/>
      <c r="PKS11" s="5"/>
      <c r="PKT11" s="5"/>
      <c r="PKU11" s="5"/>
      <c r="PKV11" s="5"/>
      <c r="PKW11" s="5"/>
      <c r="PKX11" s="5"/>
      <c r="PKY11" s="5"/>
      <c r="PKZ11" s="5"/>
      <c r="PLA11" s="5"/>
      <c r="PLB11" s="5"/>
      <c r="PLC11" s="5"/>
      <c r="PLD11" s="5"/>
      <c r="PLE11" s="5"/>
      <c r="PLF11" s="5"/>
      <c r="PLG11" s="5"/>
      <c r="PLH11" s="5"/>
      <c r="PLI11" s="5"/>
      <c r="PLJ11" s="5"/>
      <c r="PLK11" s="5"/>
      <c r="PLL11" s="5"/>
      <c r="PLM11" s="5"/>
      <c r="PLN11" s="5"/>
      <c r="PLO11" s="5"/>
      <c r="PLP11" s="5"/>
      <c r="PLQ11" s="5"/>
      <c r="PLR11" s="5"/>
      <c r="PLS11" s="5"/>
      <c r="PLT11" s="5"/>
      <c r="PLU11" s="5"/>
      <c r="PLV11" s="5"/>
      <c r="PLW11" s="5"/>
      <c r="PLX11" s="5"/>
      <c r="PLY11" s="5"/>
      <c r="PLZ11" s="5"/>
      <c r="PMA11" s="5"/>
      <c r="PMB11" s="5"/>
      <c r="PMC11" s="5"/>
      <c r="PMD11" s="5"/>
      <c r="PME11" s="5"/>
      <c r="PMF11" s="5"/>
      <c r="PMG11" s="5"/>
      <c r="PMH11" s="5"/>
      <c r="PMI11" s="5"/>
      <c r="PMJ11" s="5"/>
      <c r="PMK11" s="5"/>
      <c r="PML11" s="5"/>
      <c r="PMM11" s="5"/>
      <c r="PMN11" s="5"/>
      <c r="PMO11" s="5"/>
      <c r="PMP11" s="5"/>
      <c r="PMQ11" s="5"/>
      <c r="PMR11" s="5"/>
      <c r="PMS11" s="5"/>
      <c r="PMT11" s="5"/>
      <c r="PMU11" s="5"/>
      <c r="PMV11" s="5"/>
      <c r="PMW11" s="5"/>
      <c r="PMX11" s="5"/>
      <c r="PMY11" s="5"/>
      <c r="PMZ11" s="5"/>
      <c r="PNA11" s="5"/>
      <c r="PNB11" s="5"/>
      <c r="PNC11" s="5"/>
      <c r="PND11" s="5"/>
      <c r="PNE11" s="5"/>
      <c r="PNF11" s="5"/>
      <c r="PNG11" s="5"/>
      <c r="PNH11" s="5"/>
      <c r="PNI11" s="5"/>
      <c r="PNJ11" s="5"/>
      <c r="PNK11" s="5"/>
      <c r="PNL11" s="5"/>
      <c r="PNM11" s="5"/>
      <c r="PNN11" s="5"/>
      <c r="PNO11" s="5"/>
      <c r="PNP11" s="5"/>
      <c r="PNQ11" s="5"/>
      <c r="PNR11" s="5"/>
      <c r="PNS11" s="5"/>
      <c r="PNT11" s="5"/>
      <c r="PNU11" s="5"/>
      <c r="PNV11" s="5"/>
      <c r="PNW11" s="5"/>
      <c r="PNX11" s="5"/>
      <c r="PNY11" s="5"/>
      <c r="PNZ11" s="5"/>
      <c r="POA11" s="5"/>
      <c r="POB11" s="5"/>
      <c r="POC11" s="5"/>
      <c r="POD11" s="5"/>
      <c r="POE11" s="5"/>
      <c r="POF11" s="5"/>
      <c r="POG11" s="5"/>
      <c r="POH11" s="5"/>
      <c r="POI11" s="5"/>
      <c r="POJ11" s="5"/>
      <c r="POK11" s="5"/>
      <c r="POL11" s="5"/>
      <c r="POM11" s="5"/>
      <c r="PON11" s="5"/>
      <c r="POO11" s="5"/>
      <c r="POP11" s="5"/>
      <c r="POQ11" s="5"/>
      <c r="POR11" s="5"/>
      <c r="POS11" s="5"/>
      <c r="POT11" s="5"/>
      <c r="POU11" s="5"/>
      <c r="POV11" s="5"/>
      <c r="POW11" s="5"/>
      <c r="POX11" s="5"/>
      <c r="POY11" s="5"/>
      <c r="POZ11" s="5"/>
      <c r="PPA11" s="5"/>
      <c r="PPB11" s="5"/>
      <c r="PPC11" s="5"/>
      <c r="PPD11" s="5"/>
      <c r="PPE11" s="5"/>
      <c r="PPF11" s="5"/>
      <c r="PPG11" s="5"/>
      <c r="PPH11" s="5"/>
      <c r="PPI11" s="5"/>
      <c r="PPJ11" s="5"/>
      <c r="PPK11" s="5"/>
      <c r="PPL11" s="5"/>
      <c r="PPM11" s="5"/>
      <c r="PPN11" s="5"/>
      <c r="PPO11" s="5"/>
      <c r="PPP11" s="5"/>
      <c r="PPQ11" s="5"/>
      <c r="PPR11" s="5"/>
      <c r="PPS11" s="5"/>
      <c r="PPT11" s="5"/>
      <c r="PPU11" s="5"/>
      <c r="PPV11" s="5"/>
      <c r="PPW11" s="5"/>
      <c r="PPX11" s="5"/>
      <c r="PPY11" s="5"/>
      <c r="PPZ11" s="5"/>
      <c r="PQA11" s="5"/>
      <c r="PQB11" s="5"/>
      <c r="PQC11" s="5"/>
      <c r="PQD11" s="5"/>
      <c r="PQE11" s="5"/>
      <c r="PQF11" s="5"/>
      <c r="PQG11" s="5"/>
      <c r="PQH11" s="5"/>
      <c r="PQI11" s="5"/>
      <c r="PQJ11" s="5"/>
      <c r="PQK11" s="5"/>
      <c r="PQL11" s="5"/>
      <c r="PQM11" s="5"/>
      <c r="PQN11" s="5"/>
      <c r="PQO11" s="5"/>
      <c r="PQP11" s="5"/>
      <c r="PQQ11" s="5"/>
      <c r="PQR11" s="5"/>
      <c r="PQS11" s="5"/>
      <c r="PQT11" s="5"/>
      <c r="PQU11" s="5"/>
      <c r="PQV11" s="5"/>
      <c r="PQW11" s="5"/>
      <c r="PQX11" s="5"/>
      <c r="PQY11" s="5"/>
      <c r="PQZ11" s="5"/>
      <c r="PRA11" s="5"/>
      <c r="PRB11" s="5"/>
      <c r="PRC11" s="5"/>
      <c r="PRD11" s="5"/>
      <c r="PRE11" s="5"/>
      <c r="PRF11" s="5"/>
      <c r="PRG11" s="5"/>
      <c r="PRH11" s="5"/>
      <c r="PRI11" s="5"/>
      <c r="PRJ11" s="5"/>
      <c r="PRK11" s="5"/>
      <c r="PRL11" s="5"/>
      <c r="PRM11" s="5"/>
      <c r="PRN11" s="5"/>
      <c r="PRO11" s="5"/>
      <c r="PRP11" s="5"/>
      <c r="PRQ11" s="5"/>
      <c r="PRR11" s="5"/>
      <c r="PRS11" s="5"/>
      <c r="PRT11" s="5"/>
      <c r="PRU11" s="5"/>
      <c r="PRV11" s="5"/>
      <c r="PRW11" s="5"/>
      <c r="PRX11" s="5"/>
      <c r="PRY11" s="5"/>
      <c r="PRZ11" s="5"/>
      <c r="PSA11" s="5"/>
      <c r="PSB11" s="5"/>
      <c r="PSC11" s="5"/>
      <c r="PSD11" s="5"/>
      <c r="PSE11" s="5"/>
      <c r="PSF11" s="5"/>
      <c r="PSG11" s="5"/>
      <c r="PSH11" s="5"/>
      <c r="PSI11" s="5"/>
      <c r="PSJ11" s="5"/>
      <c r="PSK11" s="5"/>
      <c r="PSL11" s="5"/>
      <c r="PSM11" s="5"/>
      <c r="PSN11" s="5"/>
      <c r="PSO11" s="5"/>
      <c r="PSP11" s="5"/>
      <c r="PSQ11" s="5"/>
      <c r="PSR11" s="5"/>
      <c r="PSS11" s="5"/>
      <c r="PST11" s="5"/>
      <c r="PSU11" s="5"/>
      <c r="PSV11" s="5"/>
      <c r="PSW11" s="5"/>
      <c r="PSX11" s="5"/>
      <c r="PSY11" s="5"/>
      <c r="PSZ11" s="5"/>
      <c r="PTA11" s="5"/>
      <c r="PTB11" s="5"/>
      <c r="PTC11" s="5"/>
      <c r="PTD11" s="5"/>
      <c r="PTE11" s="5"/>
      <c r="PTF11" s="5"/>
      <c r="PTG11" s="5"/>
      <c r="PTH11" s="5"/>
      <c r="PTI11" s="5"/>
      <c r="PTJ11" s="5"/>
      <c r="PTK11" s="5"/>
      <c r="PTL11" s="5"/>
      <c r="PTM11" s="5"/>
      <c r="PTN11" s="5"/>
      <c r="PTO11" s="5"/>
      <c r="PTP11" s="5"/>
      <c r="PTQ11" s="5"/>
      <c r="PTR11" s="5"/>
      <c r="PTS11" s="5"/>
      <c r="PTT11" s="5"/>
      <c r="PTU11" s="5"/>
      <c r="PTV11" s="5"/>
      <c r="PTW11" s="5"/>
      <c r="PTX11" s="5"/>
      <c r="PTY11" s="5"/>
      <c r="PTZ11" s="5"/>
      <c r="PUA11" s="5"/>
      <c r="PUB11" s="5"/>
      <c r="PUC11" s="5"/>
      <c r="PUD11" s="5"/>
      <c r="PUE11" s="5"/>
      <c r="PUF11" s="5"/>
      <c r="PUG11" s="5"/>
      <c r="PUH11" s="5"/>
      <c r="PUI11" s="5"/>
      <c r="PUJ11" s="5"/>
      <c r="PUK11" s="5"/>
      <c r="PUL11" s="5"/>
      <c r="PUM11" s="5"/>
      <c r="PUN11" s="5"/>
      <c r="PUO11" s="5"/>
      <c r="PUP11" s="5"/>
      <c r="PUQ11" s="5"/>
      <c r="PUR11" s="5"/>
      <c r="PUS11" s="5"/>
      <c r="PUT11" s="5"/>
      <c r="PUU11" s="5"/>
      <c r="PUV11" s="5"/>
      <c r="PUW11" s="5"/>
      <c r="PUX11" s="5"/>
      <c r="PUY11" s="5"/>
      <c r="PUZ11" s="5"/>
      <c r="PVA11" s="5"/>
      <c r="PVB11" s="5"/>
      <c r="PVC11" s="5"/>
      <c r="PVD11" s="5"/>
      <c r="PVE11" s="5"/>
      <c r="PVF11" s="5"/>
      <c r="PVG11" s="5"/>
      <c r="PVH11" s="5"/>
      <c r="PVI11" s="5"/>
      <c r="PVJ11" s="5"/>
      <c r="PVK11" s="5"/>
      <c r="PVL11" s="5"/>
      <c r="PVM11" s="5"/>
      <c r="PVN11" s="5"/>
      <c r="PVO11" s="5"/>
      <c r="PVP11" s="5"/>
      <c r="PVQ11" s="5"/>
      <c r="PVR11" s="5"/>
      <c r="PVS11" s="5"/>
      <c r="PVT11" s="5"/>
      <c r="PVU11" s="5"/>
      <c r="PVV11" s="5"/>
      <c r="PVW11" s="5"/>
      <c r="PVX11" s="5"/>
      <c r="PVY11" s="5"/>
      <c r="PVZ11" s="5"/>
      <c r="PWA11" s="5"/>
      <c r="PWB11" s="5"/>
      <c r="PWC11" s="5"/>
      <c r="PWD11" s="5"/>
      <c r="PWE11" s="5"/>
      <c r="PWF11" s="5"/>
      <c r="PWG11" s="5"/>
      <c r="PWH11" s="5"/>
      <c r="PWI11" s="5"/>
      <c r="PWJ11" s="5"/>
      <c r="PWK11" s="5"/>
      <c r="PWL11" s="5"/>
      <c r="PWM11" s="5"/>
      <c r="PWN11" s="5"/>
      <c r="PWO11" s="5"/>
      <c r="PWP11" s="5"/>
      <c r="PWQ11" s="5"/>
      <c r="PWR11" s="5"/>
      <c r="PWS11" s="5"/>
      <c r="PWT11" s="5"/>
      <c r="PWU11" s="5"/>
      <c r="PWV11" s="5"/>
      <c r="PWW11" s="5"/>
      <c r="PWX11" s="5"/>
      <c r="PWY11" s="5"/>
      <c r="PWZ11" s="5"/>
      <c r="PXA11" s="5"/>
      <c r="PXB11" s="5"/>
      <c r="PXC11" s="5"/>
      <c r="PXD11" s="5"/>
      <c r="PXE11" s="5"/>
      <c r="PXF11" s="5"/>
      <c r="PXG11" s="5"/>
      <c r="PXH11" s="5"/>
      <c r="PXI11" s="5"/>
      <c r="PXJ11" s="5"/>
      <c r="PXK11" s="5"/>
      <c r="PXL11" s="5"/>
      <c r="PXM11" s="5"/>
      <c r="PXN11" s="5"/>
      <c r="PXO11" s="5"/>
      <c r="PXP11" s="5"/>
      <c r="PXQ11" s="5"/>
      <c r="PXR11" s="5"/>
      <c r="PXS11" s="5"/>
      <c r="PXT11" s="5"/>
      <c r="PXU11" s="5"/>
      <c r="PXV11" s="5"/>
      <c r="PXW11" s="5"/>
      <c r="PXX11" s="5"/>
      <c r="PXY11" s="5"/>
      <c r="PXZ11" s="5"/>
      <c r="PYA11" s="5"/>
      <c r="PYB11" s="5"/>
      <c r="PYC11" s="5"/>
      <c r="PYD11" s="5"/>
      <c r="PYE11" s="5"/>
      <c r="PYF11" s="5"/>
      <c r="PYG11" s="5"/>
      <c r="PYH11" s="5"/>
      <c r="PYI11" s="5"/>
      <c r="PYJ11" s="5"/>
      <c r="PYK11" s="5"/>
      <c r="PYL11" s="5"/>
      <c r="PYM11" s="5"/>
      <c r="PYN11" s="5"/>
      <c r="PYO11" s="5"/>
      <c r="PYP11" s="5"/>
      <c r="PYQ11" s="5"/>
      <c r="PYR11" s="5"/>
      <c r="PYS11" s="5"/>
      <c r="PYT11" s="5"/>
      <c r="PYU11" s="5"/>
      <c r="PYV11" s="5"/>
      <c r="PYW11" s="5"/>
      <c r="PYX11" s="5"/>
      <c r="PYY11" s="5"/>
      <c r="PYZ11" s="5"/>
      <c r="PZA11" s="5"/>
      <c r="PZB11" s="5"/>
      <c r="PZC11" s="5"/>
      <c r="PZD11" s="5"/>
      <c r="PZE11" s="5"/>
      <c r="PZF11" s="5"/>
      <c r="PZG11" s="5"/>
      <c r="PZH11" s="5"/>
      <c r="PZI11" s="5"/>
      <c r="PZJ11" s="5"/>
      <c r="PZK11" s="5"/>
      <c r="PZL11" s="5"/>
      <c r="PZM11" s="5"/>
      <c r="PZN11" s="5"/>
      <c r="PZO11" s="5"/>
      <c r="PZP11" s="5"/>
      <c r="PZQ11" s="5"/>
      <c r="PZR11" s="5"/>
      <c r="PZS11" s="5"/>
      <c r="PZT11" s="5"/>
      <c r="PZU11" s="5"/>
      <c r="PZV11" s="5"/>
      <c r="PZW11" s="5"/>
      <c r="PZX11" s="5"/>
      <c r="PZY11" s="5"/>
      <c r="PZZ11" s="5"/>
      <c r="QAA11" s="5"/>
      <c r="QAB11" s="5"/>
      <c r="QAC11" s="5"/>
      <c r="QAD11" s="5"/>
      <c r="QAE11" s="5"/>
      <c r="QAF11" s="5"/>
      <c r="QAG11" s="5"/>
      <c r="QAH11" s="5"/>
      <c r="QAI11" s="5"/>
      <c r="QAJ11" s="5"/>
      <c r="QAK11" s="5"/>
      <c r="QAL11" s="5"/>
      <c r="QAM11" s="5"/>
      <c r="QAN11" s="5"/>
      <c r="QAO11" s="5"/>
      <c r="QAP11" s="5"/>
      <c r="QAQ11" s="5"/>
      <c r="QAR11" s="5"/>
      <c r="QAS11" s="5"/>
      <c r="QAT11" s="5"/>
      <c r="QAU11" s="5"/>
      <c r="QAV11" s="5"/>
      <c r="QAW11" s="5"/>
      <c r="QAX11" s="5"/>
      <c r="QAY11" s="5"/>
      <c r="QAZ11" s="5"/>
      <c r="QBA11" s="5"/>
      <c r="QBB11" s="5"/>
      <c r="QBC11" s="5"/>
      <c r="QBD11" s="5"/>
      <c r="QBE11" s="5"/>
      <c r="QBF11" s="5"/>
      <c r="QBG11" s="5"/>
      <c r="QBH11" s="5"/>
      <c r="QBI11" s="5"/>
      <c r="QBJ11" s="5"/>
      <c r="QBK11" s="5"/>
      <c r="QBL11" s="5"/>
      <c r="QBM11" s="5"/>
      <c r="QBN11" s="5"/>
      <c r="QBO11" s="5"/>
      <c r="QBP11" s="5"/>
      <c r="QBQ11" s="5"/>
      <c r="QBR11" s="5"/>
      <c r="QBS11" s="5"/>
      <c r="QBT11" s="5"/>
      <c r="QBU11" s="5"/>
      <c r="QBV11" s="5"/>
      <c r="QBW11" s="5"/>
      <c r="QBX11" s="5"/>
      <c r="QBY11" s="5"/>
      <c r="QBZ11" s="5"/>
      <c r="QCA11" s="5"/>
      <c r="QCB11" s="5"/>
      <c r="QCC11" s="5"/>
      <c r="QCD11" s="5"/>
      <c r="QCE11" s="5"/>
      <c r="QCF11" s="5"/>
      <c r="QCG11" s="5"/>
      <c r="QCH11" s="5"/>
      <c r="QCI11" s="5"/>
      <c r="QCJ11" s="5"/>
      <c r="QCK11" s="5"/>
      <c r="QCL11" s="5"/>
      <c r="QCM11" s="5"/>
      <c r="QCN11" s="5"/>
      <c r="QCO11" s="5"/>
      <c r="QCP11" s="5"/>
      <c r="QCQ11" s="5"/>
      <c r="QCR11" s="5"/>
      <c r="QCS11" s="5"/>
      <c r="QCT11" s="5"/>
      <c r="QCU11" s="5"/>
      <c r="QCV11" s="5"/>
      <c r="QCW11" s="5"/>
      <c r="QCX11" s="5"/>
      <c r="QCY11" s="5"/>
      <c r="QCZ11" s="5"/>
      <c r="QDA11" s="5"/>
      <c r="QDB11" s="5"/>
      <c r="QDC11" s="5"/>
      <c r="QDD11" s="5"/>
      <c r="QDE11" s="5"/>
      <c r="QDF11" s="5"/>
      <c r="QDG11" s="5"/>
      <c r="QDH11" s="5"/>
      <c r="QDI11" s="5"/>
      <c r="QDJ11" s="5"/>
      <c r="QDK11" s="5"/>
      <c r="QDL11" s="5"/>
      <c r="QDM11" s="5"/>
      <c r="QDN11" s="5"/>
      <c r="QDO11" s="5"/>
      <c r="QDP11" s="5"/>
      <c r="QDQ11" s="5"/>
      <c r="QDR11" s="5"/>
      <c r="QDS11" s="5"/>
      <c r="QDT11" s="5"/>
      <c r="QDU11" s="5"/>
      <c r="QDV11" s="5"/>
      <c r="QDW11" s="5"/>
      <c r="QDX11" s="5"/>
      <c r="QDY11" s="5"/>
      <c r="QDZ11" s="5"/>
      <c r="QEA11" s="5"/>
      <c r="QEB11" s="5"/>
      <c r="QEC11" s="5"/>
      <c r="QED11" s="5"/>
      <c r="QEE11" s="5"/>
      <c r="QEF11" s="5"/>
      <c r="QEG11" s="5"/>
      <c r="QEH11" s="5"/>
      <c r="QEI11" s="5"/>
      <c r="QEJ11" s="5"/>
      <c r="QEK11" s="5"/>
      <c r="QEL11" s="5"/>
      <c r="QEM11" s="5"/>
      <c r="QEN11" s="5"/>
      <c r="QEO11" s="5"/>
      <c r="QEP11" s="5"/>
      <c r="QEQ11" s="5"/>
      <c r="QER11" s="5"/>
      <c r="QES11" s="5"/>
      <c r="QET11" s="5"/>
      <c r="QEU11" s="5"/>
      <c r="QEV11" s="5"/>
      <c r="QEW11" s="5"/>
      <c r="QEX11" s="5"/>
      <c r="QEY11" s="5"/>
      <c r="QEZ11" s="5"/>
      <c r="QFA11" s="5"/>
      <c r="QFB11" s="5"/>
      <c r="QFC11" s="5"/>
      <c r="QFD11" s="5"/>
      <c r="QFE11" s="5"/>
      <c r="QFF11" s="5"/>
      <c r="QFG11" s="5"/>
      <c r="QFH11" s="5"/>
      <c r="QFI11" s="5"/>
      <c r="QFJ11" s="5"/>
      <c r="QFK11" s="5"/>
      <c r="QFL11" s="5"/>
      <c r="QFM11" s="5"/>
      <c r="QFN11" s="5"/>
      <c r="QFO11" s="5"/>
      <c r="QFP11" s="5"/>
      <c r="QFQ11" s="5"/>
      <c r="QFR11" s="5"/>
      <c r="QFS11" s="5"/>
      <c r="QFT11" s="5"/>
      <c r="QFU11" s="5"/>
      <c r="QFV11" s="5"/>
      <c r="QFW11" s="5"/>
      <c r="QFX11" s="5"/>
      <c r="QFY11" s="5"/>
      <c r="QFZ11" s="5"/>
      <c r="QGA11" s="5"/>
      <c r="QGB11" s="5"/>
      <c r="QGC11" s="5"/>
      <c r="QGD11" s="5"/>
      <c r="QGE11" s="5"/>
      <c r="QGF11" s="5"/>
      <c r="QGG11" s="5"/>
      <c r="QGH11" s="5"/>
      <c r="QGI11" s="5"/>
      <c r="QGJ11" s="5"/>
      <c r="QGK11" s="5"/>
      <c r="QGL11" s="5"/>
      <c r="QGM11" s="5"/>
      <c r="QGN11" s="5"/>
      <c r="QGO11" s="5"/>
      <c r="QGP11" s="5"/>
      <c r="QGQ11" s="5"/>
      <c r="QGR11" s="5"/>
      <c r="QGS11" s="5"/>
      <c r="QGT11" s="5"/>
      <c r="QGU11" s="5"/>
      <c r="QGV11" s="5"/>
      <c r="QGW11" s="5"/>
      <c r="QGX11" s="5"/>
      <c r="QGY11" s="5"/>
      <c r="QGZ11" s="5"/>
      <c r="QHA11" s="5"/>
      <c r="QHB11" s="5"/>
      <c r="QHC11" s="5"/>
      <c r="QHD11" s="5"/>
      <c r="QHE11" s="5"/>
      <c r="QHF11" s="5"/>
      <c r="QHG11" s="5"/>
      <c r="QHH11" s="5"/>
      <c r="QHI11" s="5"/>
      <c r="QHJ11" s="5"/>
      <c r="QHK11" s="5"/>
      <c r="QHL11" s="5"/>
      <c r="QHM11" s="5"/>
      <c r="QHN11" s="5"/>
      <c r="QHO11" s="5"/>
      <c r="QHP11" s="5"/>
      <c r="QHQ11" s="5"/>
      <c r="QHR11" s="5"/>
      <c r="QHS11" s="5"/>
      <c r="QHT11" s="5"/>
      <c r="QHU11" s="5"/>
      <c r="QHV11" s="5"/>
      <c r="QHW11" s="5"/>
      <c r="QHX11" s="5"/>
      <c r="QHY11" s="5"/>
      <c r="QHZ11" s="5"/>
      <c r="QIA11" s="5"/>
      <c r="QIB11" s="5"/>
      <c r="QIC11" s="5"/>
      <c r="QID11" s="5"/>
      <c r="QIE11" s="5"/>
      <c r="QIF11" s="5"/>
      <c r="QIG11" s="5"/>
      <c r="QIH11" s="5"/>
      <c r="QII11" s="5"/>
      <c r="QIJ11" s="5"/>
      <c r="QIK11" s="5"/>
      <c r="QIL11" s="5"/>
      <c r="QIM11" s="5"/>
      <c r="QIN11" s="5"/>
      <c r="QIO11" s="5"/>
      <c r="QIP11" s="5"/>
      <c r="QIQ11" s="5"/>
      <c r="QIR11" s="5"/>
      <c r="QIS11" s="5"/>
      <c r="QIT11" s="5"/>
      <c r="QIU11" s="5"/>
      <c r="QIV11" s="5"/>
      <c r="QIW11" s="5"/>
      <c r="QIX11" s="5"/>
      <c r="QIY11" s="5"/>
      <c r="QIZ11" s="5"/>
      <c r="QJA11" s="5"/>
      <c r="QJB11" s="5"/>
      <c r="QJC11" s="5"/>
      <c r="QJD11" s="5"/>
      <c r="QJE11" s="5"/>
      <c r="QJF11" s="5"/>
      <c r="QJG11" s="5"/>
      <c r="QJH11" s="5"/>
      <c r="QJI11" s="5"/>
      <c r="QJJ11" s="5"/>
      <c r="QJK11" s="5"/>
      <c r="QJL11" s="5"/>
      <c r="QJM11" s="5"/>
      <c r="QJN11" s="5"/>
      <c r="QJO11" s="5"/>
      <c r="QJP11" s="5"/>
      <c r="QJQ11" s="5"/>
      <c r="QJR11" s="5"/>
      <c r="QJS11" s="5"/>
      <c r="QJT11" s="5"/>
      <c r="QJU11" s="5"/>
      <c r="QJV11" s="5"/>
      <c r="QJW11" s="5"/>
      <c r="QJX11" s="5"/>
      <c r="QJY11" s="5"/>
      <c r="QJZ11" s="5"/>
      <c r="QKA11" s="5"/>
      <c r="QKB11" s="5"/>
      <c r="QKC11" s="5"/>
      <c r="QKD11" s="5"/>
      <c r="QKE11" s="5"/>
      <c r="QKF11" s="5"/>
      <c r="QKG11" s="5"/>
      <c r="QKH11" s="5"/>
      <c r="QKI11" s="5"/>
      <c r="QKJ11" s="5"/>
      <c r="QKK11" s="5"/>
      <c r="QKL11" s="5"/>
      <c r="QKM11" s="5"/>
      <c r="QKN11" s="5"/>
      <c r="QKO11" s="5"/>
      <c r="QKP11" s="5"/>
      <c r="QKQ11" s="5"/>
      <c r="QKR11" s="5"/>
      <c r="QKS11" s="5"/>
      <c r="QKT11" s="5"/>
      <c r="QKU11" s="5"/>
      <c r="QKV11" s="5"/>
      <c r="QKW11" s="5"/>
      <c r="QKX11" s="5"/>
      <c r="QKY11" s="5"/>
      <c r="QKZ11" s="5"/>
      <c r="QLA11" s="5"/>
      <c r="QLB11" s="5"/>
      <c r="QLC11" s="5"/>
      <c r="QLD11" s="5"/>
      <c r="QLE11" s="5"/>
      <c r="QLF11" s="5"/>
      <c r="QLG11" s="5"/>
      <c r="QLH11" s="5"/>
      <c r="QLI11" s="5"/>
      <c r="QLJ11" s="5"/>
      <c r="QLK11" s="5"/>
      <c r="QLL11" s="5"/>
      <c r="QLM11" s="5"/>
      <c r="QLN11" s="5"/>
      <c r="QLO11" s="5"/>
      <c r="QLP11" s="5"/>
      <c r="QLQ11" s="5"/>
      <c r="QLR11" s="5"/>
      <c r="QLS11" s="5"/>
      <c r="QLT11" s="5"/>
      <c r="QLU11" s="5"/>
      <c r="QLV11" s="5"/>
      <c r="QLW11" s="5"/>
      <c r="QLX11" s="5"/>
      <c r="QLY11" s="5"/>
      <c r="QLZ11" s="5"/>
      <c r="QMA11" s="5"/>
      <c r="QMB11" s="5"/>
      <c r="QMC11" s="5"/>
      <c r="QMD11" s="5"/>
      <c r="QME11" s="5"/>
      <c r="QMF11" s="5"/>
      <c r="QMG11" s="5"/>
      <c r="QMH11" s="5"/>
      <c r="QMI11" s="5"/>
      <c r="QMJ11" s="5"/>
      <c r="QMK11" s="5"/>
      <c r="QML11" s="5"/>
      <c r="QMM11" s="5"/>
      <c r="QMN11" s="5"/>
      <c r="QMO11" s="5"/>
      <c r="QMP11" s="5"/>
      <c r="QMQ11" s="5"/>
      <c r="QMR11" s="5"/>
      <c r="QMS11" s="5"/>
      <c r="QMT11" s="5"/>
      <c r="QMU11" s="5"/>
      <c r="QMV11" s="5"/>
      <c r="QMW11" s="5"/>
      <c r="QMX11" s="5"/>
      <c r="QMY11" s="5"/>
      <c r="QMZ11" s="5"/>
      <c r="QNA11" s="5"/>
      <c r="QNB11" s="5"/>
      <c r="QNC11" s="5"/>
      <c r="QND11" s="5"/>
      <c r="QNE11" s="5"/>
      <c r="QNF11" s="5"/>
      <c r="QNG11" s="5"/>
      <c r="QNH11" s="5"/>
      <c r="QNI11" s="5"/>
      <c r="QNJ11" s="5"/>
      <c r="QNK11" s="5"/>
      <c r="QNL11" s="5"/>
      <c r="QNM11" s="5"/>
      <c r="QNN11" s="5"/>
      <c r="QNO11" s="5"/>
      <c r="QNP11" s="5"/>
      <c r="QNQ11" s="5"/>
      <c r="QNR11" s="5"/>
      <c r="QNS11" s="5"/>
      <c r="QNT11" s="5"/>
      <c r="QNU11" s="5"/>
      <c r="QNV11" s="5"/>
      <c r="QNW11" s="5"/>
      <c r="QNX11" s="5"/>
      <c r="QNY11" s="5"/>
      <c r="QNZ11" s="5"/>
      <c r="QOA11" s="5"/>
      <c r="QOB11" s="5"/>
      <c r="QOC11" s="5"/>
      <c r="QOD11" s="5"/>
      <c r="QOE11" s="5"/>
      <c r="QOF11" s="5"/>
      <c r="QOG11" s="5"/>
      <c r="QOH11" s="5"/>
      <c r="QOI11" s="5"/>
      <c r="QOJ11" s="5"/>
      <c r="QOK11" s="5"/>
      <c r="QOL11" s="5"/>
      <c r="QOM11" s="5"/>
      <c r="QON11" s="5"/>
      <c r="QOO11" s="5"/>
      <c r="QOP11" s="5"/>
      <c r="QOQ11" s="5"/>
      <c r="QOR11" s="5"/>
      <c r="QOS11" s="5"/>
      <c r="QOT11" s="5"/>
      <c r="QOU11" s="5"/>
      <c r="QOV11" s="5"/>
      <c r="QOW11" s="5"/>
      <c r="QOX11" s="5"/>
      <c r="QOY11" s="5"/>
      <c r="QOZ11" s="5"/>
      <c r="QPA11" s="5"/>
      <c r="QPB11" s="5"/>
      <c r="QPC11" s="5"/>
      <c r="QPD11" s="5"/>
      <c r="QPE11" s="5"/>
      <c r="QPF11" s="5"/>
      <c r="QPG11" s="5"/>
      <c r="QPH11" s="5"/>
      <c r="QPI11" s="5"/>
      <c r="QPJ11" s="5"/>
      <c r="QPK11" s="5"/>
      <c r="QPL11" s="5"/>
      <c r="QPM11" s="5"/>
      <c r="QPN11" s="5"/>
      <c r="QPO11" s="5"/>
      <c r="QPP11" s="5"/>
      <c r="QPQ11" s="5"/>
      <c r="QPR11" s="5"/>
      <c r="QPS11" s="5"/>
      <c r="QPT11" s="5"/>
      <c r="QPU11" s="5"/>
      <c r="QPV11" s="5"/>
      <c r="QPW11" s="5"/>
      <c r="QPX11" s="5"/>
      <c r="QPY11" s="5"/>
      <c r="QPZ11" s="5"/>
      <c r="QQA11" s="5"/>
      <c r="QQB11" s="5"/>
      <c r="QQC11" s="5"/>
      <c r="QQD11" s="5"/>
      <c r="QQE11" s="5"/>
      <c r="QQF11" s="5"/>
      <c r="QQG11" s="5"/>
      <c r="QQH11" s="5"/>
      <c r="QQI11" s="5"/>
      <c r="QQJ11" s="5"/>
      <c r="QQK11" s="5"/>
      <c r="QQL11" s="5"/>
      <c r="QQM11" s="5"/>
      <c r="QQN11" s="5"/>
      <c r="QQO11" s="5"/>
      <c r="QQP11" s="5"/>
      <c r="QQQ11" s="5"/>
      <c r="QQR11" s="5"/>
      <c r="QQS11" s="5"/>
      <c r="QQT11" s="5"/>
      <c r="QQU11" s="5"/>
      <c r="QQV11" s="5"/>
      <c r="QQW11" s="5"/>
      <c r="QQX11" s="5"/>
      <c r="QQY11" s="5"/>
      <c r="QQZ11" s="5"/>
      <c r="QRA11" s="5"/>
      <c r="QRB11" s="5"/>
      <c r="QRC11" s="5"/>
      <c r="QRD11" s="5"/>
      <c r="QRE11" s="5"/>
      <c r="QRF11" s="5"/>
      <c r="QRG11" s="5"/>
      <c r="QRH11" s="5"/>
      <c r="QRI11" s="5"/>
      <c r="QRJ11" s="5"/>
      <c r="QRK11" s="5"/>
      <c r="QRL11" s="5"/>
      <c r="QRM11" s="5"/>
      <c r="QRN11" s="5"/>
      <c r="QRO11" s="5"/>
      <c r="QRP11" s="5"/>
      <c r="QRQ11" s="5"/>
      <c r="QRR11" s="5"/>
      <c r="QRS11" s="5"/>
      <c r="QRT11" s="5"/>
      <c r="QRU11" s="5"/>
      <c r="QRV11" s="5"/>
      <c r="QRW11" s="5"/>
      <c r="QRX11" s="5"/>
      <c r="QRY11" s="5"/>
      <c r="QRZ11" s="5"/>
      <c r="QSA11" s="5"/>
      <c r="QSB11" s="5"/>
      <c r="QSC11" s="5"/>
      <c r="QSD11" s="5"/>
      <c r="QSE11" s="5"/>
      <c r="QSF11" s="5"/>
      <c r="QSG11" s="5"/>
      <c r="QSH11" s="5"/>
      <c r="QSI11" s="5"/>
      <c r="QSJ11" s="5"/>
      <c r="QSK11" s="5"/>
      <c r="QSL11" s="5"/>
      <c r="QSM11" s="5"/>
      <c r="QSN11" s="5"/>
      <c r="QSO11" s="5"/>
      <c r="QSP11" s="5"/>
      <c r="QSQ11" s="5"/>
      <c r="QSR11" s="5"/>
      <c r="QSS11" s="5"/>
      <c r="QST11" s="5"/>
      <c r="QSU11" s="5"/>
      <c r="QSV11" s="5"/>
      <c r="QSW11" s="5"/>
      <c r="QSX11" s="5"/>
      <c r="QSY11" s="5"/>
      <c r="QSZ11" s="5"/>
      <c r="QTA11" s="5"/>
      <c r="QTB11" s="5"/>
      <c r="QTC11" s="5"/>
      <c r="QTD11" s="5"/>
      <c r="QTE11" s="5"/>
      <c r="QTF11" s="5"/>
      <c r="QTG11" s="5"/>
      <c r="QTH11" s="5"/>
      <c r="QTI11" s="5"/>
      <c r="QTJ11" s="5"/>
      <c r="QTK11" s="5"/>
      <c r="QTL11" s="5"/>
      <c r="QTM11" s="5"/>
      <c r="QTN11" s="5"/>
      <c r="QTO11" s="5"/>
      <c r="QTP11" s="5"/>
      <c r="QTQ11" s="5"/>
      <c r="QTR11" s="5"/>
      <c r="QTS11" s="5"/>
      <c r="QTT11" s="5"/>
      <c r="QTU11" s="5"/>
      <c r="QTV11" s="5"/>
      <c r="QTW11" s="5"/>
      <c r="QTX11" s="5"/>
      <c r="QTY11" s="5"/>
      <c r="QTZ11" s="5"/>
      <c r="QUA11" s="5"/>
      <c r="QUB11" s="5"/>
      <c r="QUC11" s="5"/>
      <c r="QUD11" s="5"/>
      <c r="QUE11" s="5"/>
      <c r="QUF11" s="5"/>
      <c r="QUG11" s="5"/>
      <c r="QUH11" s="5"/>
      <c r="QUI11" s="5"/>
      <c r="QUJ11" s="5"/>
      <c r="QUK11" s="5"/>
      <c r="QUL11" s="5"/>
      <c r="QUM11" s="5"/>
      <c r="QUN11" s="5"/>
      <c r="QUO11" s="5"/>
      <c r="QUP11" s="5"/>
      <c r="QUQ11" s="5"/>
      <c r="QUR11" s="5"/>
      <c r="QUS11" s="5"/>
      <c r="QUT11" s="5"/>
      <c r="QUU11" s="5"/>
      <c r="QUV11" s="5"/>
      <c r="QUW11" s="5"/>
      <c r="QUX11" s="5"/>
      <c r="QUY11" s="5"/>
      <c r="QUZ11" s="5"/>
      <c r="QVA11" s="5"/>
      <c r="QVB11" s="5"/>
      <c r="QVC11" s="5"/>
      <c r="QVD11" s="5"/>
      <c r="QVE11" s="5"/>
      <c r="QVF11" s="5"/>
      <c r="QVG11" s="5"/>
      <c r="QVH11" s="5"/>
      <c r="QVI11" s="5"/>
      <c r="QVJ11" s="5"/>
      <c r="QVK11" s="5"/>
      <c r="QVL11" s="5"/>
      <c r="QVM11" s="5"/>
      <c r="QVN11" s="5"/>
      <c r="QVO11" s="5"/>
      <c r="QVP11" s="5"/>
      <c r="QVQ11" s="5"/>
      <c r="QVR11" s="5"/>
      <c r="QVS11" s="5"/>
      <c r="QVT11" s="5"/>
      <c r="QVU11" s="5"/>
      <c r="QVV11" s="5"/>
      <c r="QVW11" s="5"/>
      <c r="QVX11" s="5"/>
      <c r="QVY11" s="5"/>
      <c r="QVZ11" s="5"/>
      <c r="QWA11" s="5"/>
      <c r="QWB11" s="5"/>
      <c r="QWC11" s="5"/>
      <c r="QWD11" s="5"/>
      <c r="QWE11" s="5"/>
      <c r="QWF11" s="5"/>
      <c r="QWG11" s="5"/>
      <c r="QWH11" s="5"/>
      <c r="QWI11" s="5"/>
      <c r="QWJ11" s="5"/>
      <c r="QWK11" s="5"/>
      <c r="QWL11" s="5"/>
      <c r="QWM11" s="5"/>
      <c r="QWN11" s="5"/>
      <c r="QWO11" s="5"/>
      <c r="QWP11" s="5"/>
      <c r="QWQ11" s="5"/>
      <c r="QWR11" s="5"/>
      <c r="QWS11" s="5"/>
      <c r="QWT11" s="5"/>
      <c r="QWU11" s="5"/>
      <c r="QWV11" s="5"/>
      <c r="QWW11" s="5"/>
      <c r="QWX11" s="5"/>
      <c r="QWY11" s="5"/>
      <c r="QWZ11" s="5"/>
      <c r="QXA11" s="5"/>
      <c r="QXB11" s="5"/>
      <c r="QXC11" s="5"/>
      <c r="QXD11" s="5"/>
      <c r="QXE11" s="5"/>
      <c r="QXF11" s="5"/>
      <c r="QXG11" s="5"/>
      <c r="QXH11" s="5"/>
      <c r="QXI11" s="5"/>
      <c r="QXJ11" s="5"/>
      <c r="QXK11" s="5"/>
      <c r="QXL11" s="5"/>
      <c r="QXM11" s="5"/>
      <c r="QXN11" s="5"/>
      <c r="QXO11" s="5"/>
      <c r="QXP11" s="5"/>
      <c r="QXQ11" s="5"/>
      <c r="QXR11" s="5"/>
      <c r="QXS11" s="5"/>
      <c r="QXT11" s="5"/>
      <c r="QXU11" s="5"/>
      <c r="QXV11" s="5"/>
      <c r="QXW11" s="5"/>
      <c r="QXX11" s="5"/>
      <c r="QXY11" s="5"/>
      <c r="QXZ11" s="5"/>
      <c r="QYA11" s="5"/>
      <c r="QYB11" s="5"/>
      <c r="QYC11" s="5"/>
      <c r="QYD11" s="5"/>
      <c r="QYE11" s="5"/>
      <c r="QYF11" s="5"/>
      <c r="QYG11" s="5"/>
      <c r="QYH11" s="5"/>
      <c r="QYI11" s="5"/>
      <c r="QYJ11" s="5"/>
      <c r="QYK11" s="5"/>
      <c r="QYL11" s="5"/>
      <c r="QYM11" s="5"/>
      <c r="QYN11" s="5"/>
      <c r="QYO11" s="5"/>
      <c r="QYP11" s="5"/>
      <c r="QYQ11" s="5"/>
      <c r="QYR11" s="5"/>
      <c r="QYS11" s="5"/>
      <c r="QYT11" s="5"/>
      <c r="QYU11" s="5"/>
      <c r="QYV11" s="5"/>
      <c r="QYW11" s="5"/>
      <c r="QYX11" s="5"/>
      <c r="QYY11" s="5"/>
      <c r="QYZ11" s="5"/>
      <c r="QZA11" s="5"/>
      <c r="QZB11" s="5"/>
      <c r="QZC11" s="5"/>
      <c r="QZD11" s="5"/>
      <c r="QZE11" s="5"/>
      <c r="QZF11" s="5"/>
      <c r="QZG11" s="5"/>
      <c r="QZH11" s="5"/>
      <c r="QZI11" s="5"/>
      <c r="QZJ11" s="5"/>
      <c r="QZK11" s="5"/>
      <c r="QZL11" s="5"/>
      <c r="QZM11" s="5"/>
      <c r="QZN11" s="5"/>
      <c r="QZO11" s="5"/>
      <c r="QZP11" s="5"/>
      <c r="QZQ11" s="5"/>
      <c r="QZR11" s="5"/>
      <c r="QZS11" s="5"/>
      <c r="QZT11" s="5"/>
      <c r="QZU11" s="5"/>
      <c r="QZV11" s="5"/>
      <c r="QZW11" s="5"/>
      <c r="QZX11" s="5"/>
      <c r="QZY11" s="5"/>
      <c r="QZZ11" s="5"/>
      <c r="RAA11" s="5"/>
      <c r="RAB11" s="5"/>
      <c r="RAC11" s="5"/>
      <c r="RAD11" s="5"/>
      <c r="RAE11" s="5"/>
      <c r="RAF11" s="5"/>
      <c r="RAG11" s="5"/>
      <c r="RAH11" s="5"/>
      <c r="RAI11" s="5"/>
      <c r="RAJ11" s="5"/>
      <c r="RAK11" s="5"/>
      <c r="RAL11" s="5"/>
      <c r="RAM11" s="5"/>
      <c r="RAN11" s="5"/>
      <c r="RAO11" s="5"/>
      <c r="RAP11" s="5"/>
      <c r="RAQ11" s="5"/>
      <c r="RAR11" s="5"/>
      <c r="RAS11" s="5"/>
      <c r="RAT11" s="5"/>
      <c r="RAU11" s="5"/>
      <c r="RAV11" s="5"/>
      <c r="RAW11" s="5"/>
      <c r="RAX11" s="5"/>
      <c r="RAY11" s="5"/>
      <c r="RAZ11" s="5"/>
      <c r="RBA11" s="5"/>
      <c r="RBB11" s="5"/>
      <c r="RBC11" s="5"/>
      <c r="RBD11" s="5"/>
      <c r="RBE11" s="5"/>
      <c r="RBF11" s="5"/>
      <c r="RBG11" s="5"/>
      <c r="RBH11" s="5"/>
      <c r="RBI11" s="5"/>
      <c r="RBJ11" s="5"/>
      <c r="RBK11" s="5"/>
      <c r="RBL11" s="5"/>
      <c r="RBM11" s="5"/>
      <c r="RBN11" s="5"/>
      <c r="RBO11" s="5"/>
      <c r="RBP11" s="5"/>
      <c r="RBQ11" s="5"/>
      <c r="RBR11" s="5"/>
      <c r="RBS11" s="5"/>
      <c r="RBT11" s="5"/>
      <c r="RBU11" s="5"/>
      <c r="RBV11" s="5"/>
      <c r="RBW11" s="5"/>
      <c r="RBX11" s="5"/>
      <c r="RBY11" s="5"/>
      <c r="RBZ11" s="5"/>
      <c r="RCA11" s="5"/>
      <c r="RCB11" s="5"/>
      <c r="RCC11" s="5"/>
      <c r="RCD11" s="5"/>
      <c r="RCE11" s="5"/>
      <c r="RCF11" s="5"/>
      <c r="RCG11" s="5"/>
      <c r="RCH11" s="5"/>
      <c r="RCI11" s="5"/>
      <c r="RCJ11" s="5"/>
      <c r="RCK11" s="5"/>
      <c r="RCL11" s="5"/>
      <c r="RCM11" s="5"/>
      <c r="RCN11" s="5"/>
      <c r="RCO11" s="5"/>
      <c r="RCP11" s="5"/>
      <c r="RCQ11" s="5"/>
      <c r="RCR11" s="5"/>
      <c r="RCS11" s="5"/>
      <c r="RCT11" s="5"/>
      <c r="RCU11" s="5"/>
      <c r="RCV11" s="5"/>
      <c r="RCW11" s="5"/>
      <c r="RCX11" s="5"/>
      <c r="RCY11" s="5"/>
      <c r="RCZ11" s="5"/>
      <c r="RDA11" s="5"/>
      <c r="RDB11" s="5"/>
      <c r="RDC11" s="5"/>
      <c r="RDD11" s="5"/>
      <c r="RDE11" s="5"/>
      <c r="RDF11" s="5"/>
      <c r="RDG11" s="5"/>
      <c r="RDH11" s="5"/>
      <c r="RDI11" s="5"/>
      <c r="RDJ11" s="5"/>
      <c r="RDK11" s="5"/>
      <c r="RDL11" s="5"/>
      <c r="RDM11" s="5"/>
      <c r="RDN11" s="5"/>
      <c r="RDO11" s="5"/>
      <c r="RDP11" s="5"/>
      <c r="RDQ11" s="5"/>
      <c r="RDR11" s="5"/>
      <c r="RDS11" s="5"/>
      <c r="RDT11" s="5"/>
      <c r="RDU11" s="5"/>
      <c r="RDV11" s="5"/>
      <c r="RDW11" s="5"/>
      <c r="RDX11" s="5"/>
      <c r="RDY11" s="5"/>
      <c r="RDZ11" s="5"/>
      <c r="REA11" s="5"/>
      <c r="REB11" s="5"/>
      <c r="REC11" s="5"/>
      <c r="RED11" s="5"/>
      <c r="REE11" s="5"/>
      <c r="REF11" s="5"/>
      <c r="REG11" s="5"/>
      <c r="REH11" s="5"/>
      <c r="REI11" s="5"/>
      <c r="REJ11" s="5"/>
      <c r="REK11" s="5"/>
      <c r="REL11" s="5"/>
      <c r="REM11" s="5"/>
      <c r="REN11" s="5"/>
      <c r="REO11" s="5"/>
      <c r="REP11" s="5"/>
      <c r="REQ11" s="5"/>
      <c r="RER11" s="5"/>
      <c r="RES11" s="5"/>
      <c r="RET11" s="5"/>
      <c r="REU11" s="5"/>
      <c r="REV11" s="5"/>
      <c r="REW11" s="5"/>
      <c r="REX11" s="5"/>
      <c r="REY11" s="5"/>
      <c r="REZ11" s="5"/>
      <c r="RFA11" s="5"/>
      <c r="RFB11" s="5"/>
      <c r="RFC11" s="5"/>
      <c r="RFD11" s="5"/>
      <c r="RFE11" s="5"/>
      <c r="RFF11" s="5"/>
      <c r="RFG11" s="5"/>
      <c r="RFH11" s="5"/>
      <c r="RFI11" s="5"/>
      <c r="RFJ11" s="5"/>
      <c r="RFK11" s="5"/>
      <c r="RFL11" s="5"/>
      <c r="RFM11" s="5"/>
      <c r="RFN11" s="5"/>
      <c r="RFO11" s="5"/>
      <c r="RFP11" s="5"/>
      <c r="RFQ11" s="5"/>
      <c r="RFR11" s="5"/>
      <c r="RFS11" s="5"/>
      <c r="RFT11" s="5"/>
      <c r="RFU11" s="5"/>
      <c r="RFV11" s="5"/>
      <c r="RFW11" s="5"/>
      <c r="RFX11" s="5"/>
      <c r="RFY11" s="5"/>
      <c r="RFZ11" s="5"/>
      <c r="RGA11" s="5"/>
      <c r="RGB11" s="5"/>
      <c r="RGC11" s="5"/>
      <c r="RGD11" s="5"/>
      <c r="RGE11" s="5"/>
      <c r="RGF11" s="5"/>
      <c r="RGG11" s="5"/>
      <c r="RGH11" s="5"/>
      <c r="RGI11" s="5"/>
      <c r="RGJ11" s="5"/>
      <c r="RGK11" s="5"/>
      <c r="RGL11" s="5"/>
      <c r="RGM11" s="5"/>
      <c r="RGN11" s="5"/>
      <c r="RGO11" s="5"/>
      <c r="RGP11" s="5"/>
      <c r="RGQ11" s="5"/>
      <c r="RGR11" s="5"/>
      <c r="RGS11" s="5"/>
      <c r="RGT11" s="5"/>
      <c r="RGU11" s="5"/>
      <c r="RGV11" s="5"/>
      <c r="RGW11" s="5"/>
      <c r="RGX11" s="5"/>
      <c r="RGY11" s="5"/>
      <c r="RGZ11" s="5"/>
      <c r="RHA11" s="5"/>
      <c r="RHB11" s="5"/>
      <c r="RHC11" s="5"/>
      <c r="RHD11" s="5"/>
      <c r="RHE11" s="5"/>
      <c r="RHF11" s="5"/>
      <c r="RHG11" s="5"/>
      <c r="RHH11" s="5"/>
      <c r="RHI11" s="5"/>
      <c r="RHJ11" s="5"/>
      <c r="RHK11" s="5"/>
      <c r="RHL11" s="5"/>
      <c r="RHM11" s="5"/>
      <c r="RHN11" s="5"/>
      <c r="RHO11" s="5"/>
      <c r="RHP11" s="5"/>
      <c r="RHQ11" s="5"/>
      <c r="RHR11" s="5"/>
      <c r="RHS11" s="5"/>
      <c r="RHT11" s="5"/>
      <c r="RHU11" s="5"/>
      <c r="RHV11" s="5"/>
      <c r="RHW11" s="5"/>
      <c r="RHX11" s="5"/>
      <c r="RHY11" s="5"/>
      <c r="RHZ11" s="5"/>
      <c r="RIA11" s="5"/>
      <c r="RIB11" s="5"/>
      <c r="RIC11" s="5"/>
      <c r="RID11" s="5"/>
      <c r="RIE11" s="5"/>
      <c r="RIF11" s="5"/>
      <c r="RIG11" s="5"/>
      <c r="RIH11" s="5"/>
      <c r="RII11" s="5"/>
      <c r="RIJ11" s="5"/>
      <c r="RIK11" s="5"/>
      <c r="RIL11" s="5"/>
      <c r="RIM11" s="5"/>
      <c r="RIN11" s="5"/>
      <c r="RIO11" s="5"/>
      <c r="RIP11" s="5"/>
      <c r="RIQ11" s="5"/>
      <c r="RIR11" s="5"/>
      <c r="RIS11" s="5"/>
      <c r="RIT11" s="5"/>
      <c r="RIU11" s="5"/>
      <c r="RIV11" s="5"/>
      <c r="RIW11" s="5"/>
      <c r="RIX11" s="5"/>
      <c r="RIY11" s="5"/>
      <c r="RIZ11" s="5"/>
      <c r="RJA11" s="5"/>
      <c r="RJB11" s="5"/>
      <c r="RJC11" s="5"/>
      <c r="RJD11" s="5"/>
      <c r="RJE11" s="5"/>
      <c r="RJF11" s="5"/>
      <c r="RJG11" s="5"/>
      <c r="RJH11" s="5"/>
      <c r="RJI11" s="5"/>
      <c r="RJJ11" s="5"/>
      <c r="RJK11" s="5"/>
      <c r="RJL11" s="5"/>
      <c r="RJM11" s="5"/>
      <c r="RJN11" s="5"/>
      <c r="RJO11" s="5"/>
      <c r="RJP11" s="5"/>
      <c r="RJQ11" s="5"/>
      <c r="RJR11" s="5"/>
      <c r="RJS11" s="5"/>
      <c r="RJT11" s="5"/>
      <c r="RJU11" s="5"/>
      <c r="RJV11" s="5"/>
      <c r="RJW11" s="5"/>
      <c r="RJX11" s="5"/>
      <c r="RJY11" s="5"/>
      <c r="RJZ11" s="5"/>
      <c r="RKA11" s="5"/>
      <c r="RKB11" s="5"/>
      <c r="RKC11" s="5"/>
      <c r="RKD11" s="5"/>
      <c r="RKE11" s="5"/>
      <c r="RKF11" s="5"/>
      <c r="RKG11" s="5"/>
      <c r="RKH11" s="5"/>
      <c r="RKI11" s="5"/>
      <c r="RKJ11" s="5"/>
      <c r="RKK11" s="5"/>
      <c r="RKL11" s="5"/>
      <c r="RKM11" s="5"/>
      <c r="RKN11" s="5"/>
      <c r="RKO11" s="5"/>
      <c r="RKP11" s="5"/>
      <c r="RKQ11" s="5"/>
      <c r="RKR11" s="5"/>
      <c r="RKS11" s="5"/>
      <c r="RKT11" s="5"/>
      <c r="RKU11" s="5"/>
      <c r="RKV11" s="5"/>
      <c r="RKW11" s="5"/>
      <c r="RKX11" s="5"/>
      <c r="RKY11" s="5"/>
      <c r="RKZ11" s="5"/>
      <c r="RLA11" s="5"/>
      <c r="RLB11" s="5"/>
      <c r="RLC11" s="5"/>
      <c r="RLD11" s="5"/>
      <c r="RLE11" s="5"/>
      <c r="RLF11" s="5"/>
      <c r="RLG11" s="5"/>
      <c r="RLH11" s="5"/>
      <c r="RLI11" s="5"/>
      <c r="RLJ11" s="5"/>
      <c r="RLK11" s="5"/>
      <c r="RLL11" s="5"/>
      <c r="RLM11" s="5"/>
      <c r="RLN11" s="5"/>
      <c r="RLO11" s="5"/>
      <c r="RLP11" s="5"/>
      <c r="RLQ11" s="5"/>
      <c r="RLR11" s="5"/>
      <c r="RLS11" s="5"/>
      <c r="RLT11" s="5"/>
      <c r="RLU11" s="5"/>
      <c r="RLV11" s="5"/>
      <c r="RLW11" s="5"/>
      <c r="RLX11" s="5"/>
      <c r="RLY11" s="5"/>
      <c r="RLZ11" s="5"/>
      <c r="RMA11" s="5"/>
      <c r="RMB11" s="5"/>
      <c r="RMC11" s="5"/>
      <c r="RMD11" s="5"/>
      <c r="RME11" s="5"/>
      <c r="RMF11" s="5"/>
      <c r="RMG11" s="5"/>
      <c r="RMH11" s="5"/>
      <c r="RMI11" s="5"/>
      <c r="RMJ11" s="5"/>
      <c r="RMK11" s="5"/>
      <c r="RML11" s="5"/>
      <c r="RMM11" s="5"/>
      <c r="RMN11" s="5"/>
      <c r="RMO11" s="5"/>
      <c r="RMP11" s="5"/>
      <c r="RMQ11" s="5"/>
      <c r="RMR11" s="5"/>
      <c r="RMS11" s="5"/>
      <c r="RMT11" s="5"/>
      <c r="RMU11" s="5"/>
      <c r="RMV11" s="5"/>
      <c r="RMW11" s="5"/>
      <c r="RMX11" s="5"/>
      <c r="RMY11" s="5"/>
      <c r="RMZ11" s="5"/>
      <c r="RNA11" s="5"/>
      <c r="RNB11" s="5"/>
      <c r="RNC11" s="5"/>
      <c r="RND11" s="5"/>
      <c r="RNE11" s="5"/>
      <c r="RNF11" s="5"/>
      <c r="RNG11" s="5"/>
      <c r="RNH11" s="5"/>
      <c r="RNI11" s="5"/>
      <c r="RNJ11" s="5"/>
      <c r="RNK11" s="5"/>
      <c r="RNL11" s="5"/>
      <c r="RNM11" s="5"/>
      <c r="RNN11" s="5"/>
      <c r="RNO11" s="5"/>
      <c r="RNP11" s="5"/>
      <c r="RNQ11" s="5"/>
      <c r="RNR11" s="5"/>
      <c r="RNS11" s="5"/>
      <c r="RNT11" s="5"/>
      <c r="RNU11" s="5"/>
      <c r="RNV11" s="5"/>
      <c r="RNW11" s="5"/>
      <c r="RNX11" s="5"/>
      <c r="RNY11" s="5"/>
      <c r="RNZ11" s="5"/>
      <c r="ROA11" s="5"/>
      <c r="ROB11" s="5"/>
      <c r="ROC11" s="5"/>
      <c r="ROD11" s="5"/>
      <c r="ROE11" s="5"/>
      <c r="ROF11" s="5"/>
      <c r="ROG11" s="5"/>
      <c r="ROH11" s="5"/>
      <c r="ROI11" s="5"/>
      <c r="ROJ11" s="5"/>
      <c r="ROK11" s="5"/>
      <c r="ROL11" s="5"/>
      <c r="ROM11" s="5"/>
      <c r="RON11" s="5"/>
      <c r="ROO11" s="5"/>
      <c r="ROP11" s="5"/>
      <c r="ROQ11" s="5"/>
      <c r="ROR11" s="5"/>
      <c r="ROS11" s="5"/>
      <c r="ROT11" s="5"/>
      <c r="ROU11" s="5"/>
      <c r="ROV11" s="5"/>
      <c r="ROW11" s="5"/>
      <c r="ROX11" s="5"/>
      <c r="ROY11" s="5"/>
      <c r="ROZ11" s="5"/>
      <c r="RPA11" s="5"/>
      <c r="RPB11" s="5"/>
      <c r="RPC11" s="5"/>
      <c r="RPD11" s="5"/>
      <c r="RPE11" s="5"/>
      <c r="RPF11" s="5"/>
      <c r="RPG11" s="5"/>
      <c r="RPH11" s="5"/>
      <c r="RPI11" s="5"/>
      <c r="RPJ11" s="5"/>
      <c r="RPK11" s="5"/>
      <c r="RPL11" s="5"/>
      <c r="RPM11" s="5"/>
      <c r="RPN11" s="5"/>
      <c r="RPO11" s="5"/>
      <c r="RPP11" s="5"/>
      <c r="RPQ11" s="5"/>
      <c r="RPR11" s="5"/>
      <c r="RPS11" s="5"/>
      <c r="RPT11" s="5"/>
      <c r="RPU11" s="5"/>
      <c r="RPV11" s="5"/>
      <c r="RPW11" s="5"/>
      <c r="RPX11" s="5"/>
      <c r="RPY11" s="5"/>
      <c r="RPZ11" s="5"/>
      <c r="RQA11" s="5"/>
      <c r="RQB11" s="5"/>
      <c r="RQC11" s="5"/>
      <c r="RQD11" s="5"/>
      <c r="RQE11" s="5"/>
      <c r="RQF11" s="5"/>
      <c r="RQG11" s="5"/>
      <c r="RQH11" s="5"/>
      <c r="RQI11" s="5"/>
      <c r="RQJ11" s="5"/>
      <c r="RQK11" s="5"/>
      <c r="RQL11" s="5"/>
      <c r="RQM11" s="5"/>
      <c r="RQN11" s="5"/>
      <c r="RQO11" s="5"/>
      <c r="RQP11" s="5"/>
      <c r="RQQ11" s="5"/>
      <c r="RQR11" s="5"/>
      <c r="RQS11" s="5"/>
      <c r="RQT11" s="5"/>
      <c r="RQU11" s="5"/>
      <c r="RQV11" s="5"/>
      <c r="RQW11" s="5"/>
      <c r="RQX11" s="5"/>
      <c r="RQY11" s="5"/>
      <c r="RQZ11" s="5"/>
      <c r="RRA11" s="5"/>
      <c r="RRB11" s="5"/>
      <c r="RRC11" s="5"/>
      <c r="RRD11" s="5"/>
      <c r="RRE11" s="5"/>
      <c r="RRF11" s="5"/>
      <c r="RRG11" s="5"/>
      <c r="RRH11" s="5"/>
      <c r="RRI11" s="5"/>
      <c r="RRJ11" s="5"/>
      <c r="RRK11" s="5"/>
      <c r="RRL11" s="5"/>
      <c r="RRM11" s="5"/>
      <c r="RRN11" s="5"/>
      <c r="RRO11" s="5"/>
      <c r="RRP11" s="5"/>
      <c r="RRQ11" s="5"/>
      <c r="RRR11" s="5"/>
      <c r="RRS11" s="5"/>
      <c r="RRT11" s="5"/>
      <c r="RRU11" s="5"/>
      <c r="RRV11" s="5"/>
      <c r="RRW11" s="5"/>
      <c r="RRX11" s="5"/>
      <c r="RRY11" s="5"/>
      <c r="RRZ11" s="5"/>
      <c r="RSA11" s="5"/>
      <c r="RSB11" s="5"/>
      <c r="RSC11" s="5"/>
      <c r="RSD11" s="5"/>
      <c r="RSE11" s="5"/>
      <c r="RSF11" s="5"/>
      <c r="RSG11" s="5"/>
      <c r="RSH11" s="5"/>
      <c r="RSI11" s="5"/>
      <c r="RSJ11" s="5"/>
      <c r="RSK11" s="5"/>
      <c r="RSL11" s="5"/>
      <c r="RSM11" s="5"/>
      <c r="RSN11" s="5"/>
      <c r="RSO11" s="5"/>
      <c r="RSP11" s="5"/>
      <c r="RSQ11" s="5"/>
      <c r="RSR11" s="5"/>
      <c r="RSS11" s="5"/>
      <c r="RST11" s="5"/>
      <c r="RSU11" s="5"/>
      <c r="RSV11" s="5"/>
      <c r="RSW11" s="5"/>
      <c r="RSX11" s="5"/>
      <c r="RSY11" s="5"/>
      <c r="RSZ11" s="5"/>
      <c r="RTA11" s="5"/>
      <c r="RTB11" s="5"/>
      <c r="RTC11" s="5"/>
      <c r="RTD11" s="5"/>
      <c r="RTE11" s="5"/>
      <c r="RTF11" s="5"/>
      <c r="RTG11" s="5"/>
      <c r="RTH11" s="5"/>
      <c r="RTI11" s="5"/>
      <c r="RTJ11" s="5"/>
      <c r="RTK11" s="5"/>
      <c r="RTL11" s="5"/>
      <c r="RTM11" s="5"/>
      <c r="RTN11" s="5"/>
      <c r="RTO11" s="5"/>
      <c r="RTP11" s="5"/>
      <c r="RTQ11" s="5"/>
      <c r="RTR11" s="5"/>
      <c r="RTS11" s="5"/>
      <c r="RTT11" s="5"/>
      <c r="RTU11" s="5"/>
      <c r="RTV11" s="5"/>
      <c r="RTW11" s="5"/>
      <c r="RTX11" s="5"/>
      <c r="RTY11" s="5"/>
      <c r="RTZ11" s="5"/>
      <c r="RUA11" s="5"/>
      <c r="RUB11" s="5"/>
      <c r="RUC11" s="5"/>
      <c r="RUD11" s="5"/>
      <c r="RUE11" s="5"/>
      <c r="RUF11" s="5"/>
      <c r="RUG11" s="5"/>
      <c r="RUH11" s="5"/>
      <c r="RUI11" s="5"/>
      <c r="RUJ11" s="5"/>
      <c r="RUK11" s="5"/>
      <c r="RUL11" s="5"/>
      <c r="RUM11" s="5"/>
      <c r="RUN11" s="5"/>
      <c r="RUO11" s="5"/>
      <c r="RUP11" s="5"/>
      <c r="RUQ11" s="5"/>
      <c r="RUR11" s="5"/>
      <c r="RUS11" s="5"/>
      <c r="RUT11" s="5"/>
      <c r="RUU11" s="5"/>
      <c r="RUV11" s="5"/>
      <c r="RUW11" s="5"/>
      <c r="RUX11" s="5"/>
      <c r="RUY11" s="5"/>
      <c r="RUZ11" s="5"/>
      <c r="RVA11" s="5"/>
      <c r="RVB11" s="5"/>
      <c r="RVC11" s="5"/>
      <c r="RVD11" s="5"/>
      <c r="RVE11" s="5"/>
      <c r="RVF11" s="5"/>
      <c r="RVG11" s="5"/>
      <c r="RVH11" s="5"/>
      <c r="RVI11" s="5"/>
      <c r="RVJ11" s="5"/>
      <c r="RVK11" s="5"/>
      <c r="RVL11" s="5"/>
      <c r="RVM11" s="5"/>
      <c r="RVN11" s="5"/>
      <c r="RVO11" s="5"/>
      <c r="RVP11" s="5"/>
      <c r="RVQ11" s="5"/>
      <c r="RVR11" s="5"/>
      <c r="RVS11" s="5"/>
      <c r="RVT11" s="5"/>
      <c r="RVU11" s="5"/>
      <c r="RVV11" s="5"/>
      <c r="RVW11" s="5"/>
      <c r="RVX11" s="5"/>
      <c r="RVY11" s="5"/>
      <c r="RVZ11" s="5"/>
      <c r="RWA11" s="5"/>
      <c r="RWB11" s="5"/>
      <c r="RWC11" s="5"/>
      <c r="RWD11" s="5"/>
      <c r="RWE11" s="5"/>
      <c r="RWF11" s="5"/>
      <c r="RWG11" s="5"/>
      <c r="RWH11" s="5"/>
      <c r="RWI11" s="5"/>
      <c r="RWJ11" s="5"/>
      <c r="RWK11" s="5"/>
      <c r="RWL11" s="5"/>
      <c r="RWM11" s="5"/>
      <c r="RWN11" s="5"/>
      <c r="RWO11" s="5"/>
      <c r="RWP11" s="5"/>
      <c r="RWQ11" s="5"/>
      <c r="RWR11" s="5"/>
      <c r="RWS11" s="5"/>
      <c r="RWT11" s="5"/>
      <c r="RWU11" s="5"/>
      <c r="RWV11" s="5"/>
      <c r="RWW11" s="5"/>
      <c r="RWX11" s="5"/>
      <c r="RWY11" s="5"/>
      <c r="RWZ11" s="5"/>
      <c r="RXA11" s="5"/>
      <c r="RXB11" s="5"/>
      <c r="RXC11" s="5"/>
      <c r="RXD11" s="5"/>
      <c r="RXE11" s="5"/>
      <c r="RXF11" s="5"/>
      <c r="RXG11" s="5"/>
      <c r="RXH11" s="5"/>
      <c r="RXI11" s="5"/>
      <c r="RXJ11" s="5"/>
      <c r="RXK11" s="5"/>
      <c r="RXL11" s="5"/>
      <c r="RXM11" s="5"/>
      <c r="RXN11" s="5"/>
      <c r="RXO11" s="5"/>
      <c r="RXP11" s="5"/>
      <c r="RXQ11" s="5"/>
      <c r="RXR11" s="5"/>
      <c r="RXS11" s="5"/>
      <c r="RXT11" s="5"/>
      <c r="RXU11" s="5"/>
      <c r="RXV11" s="5"/>
      <c r="RXW11" s="5"/>
      <c r="RXX11" s="5"/>
      <c r="RXY11" s="5"/>
      <c r="RXZ11" s="5"/>
      <c r="RYA11" s="5"/>
      <c r="RYB11" s="5"/>
      <c r="RYC11" s="5"/>
      <c r="RYD11" s="5"/>
      <c r="RYE11" s="5"/>
      <c r="RYF11" s="5"/>
      <c r="RYG11" s="5"/>
      <c r="RYH11" s="5"/>
      <c r="RYI11" s="5"/>
      <c r="RYJ11" s="5"/>
      <c r="RYK11" s="5"/>
      <c r="RYL11" s="5"/>
      <c r="RYM11" s="5"/>
      <c r="RYN11" s="5"/>
      <c r="RYO11" s="5"/>
      <c r="RYP11" s="5"/>
      <c r="RYQ11" s="5"/>
      <c r="RYR11" s="5"/>
      <c r="RYS11" s="5"/>
      <c r="RYT11" s="5"/>
      <c r="RYU11" s="5"/>
      <c r="RYV11" s="5"/>
      <c r="RYW11" s="5"/>
      <c r="RYX11" s="5"/>
      <c r="RYY11" s="5"/>
      <c r="RYZ11" s="5"/>
      <c r="RZA11" s="5"/>
      <c r="RZB11" s="5"/>
      <c r="RZC11" s="5"/>
      <c r="RZD11" s="5"/>
      <c r="RZE11" s="5"/>
      <c r="RZF11" s="5"/>
      <c r="RZG11" s="5"/>
      <c r="RZH11" s="5"/>
      <c r="RZI11" s="5"/>
      <c r="RZJ11" s="5"/>
      <c r="RZK11" s="5"/>
      <c r="RZL11" s="5"/>
      <c r="RZM11" s="5"/>
      <c r="RZN11" s="5"/>
      <c r="RZO11" s="5"/>
      <c r="RZP11" s="5"/>
      <c r="RZQ11" s="5"/>
      <c r="RZR11" s="5"/>
      <c r="RZS11" s="5"/>
      <c r="RZT11" s="5"/>
      <c r="RZU11" s="5"/>
      <c r="RZV11" s="5"/>
      <c r="RZW11" s="5"/>
      <c r="RZX11" s="5"/>
      <c r="RZY11" s="5"/>
      <c r="RZZ11" s="5"/>
      <c r="SAA11" s="5"/>
      <c r="SAB11" s="5"/>
      <c r="SAC11" s="5"/>
      <c r="SAD11" s="5"/>
      <c r="SAE11" s="5"/>
      <c r="SAF11" s="5"/>
      <c r="SAG11" s="5"/>
      <c r="SAH11" s="5"/>
      <c r="SAI11" s="5"/>
      <c r="SAJ11" s="5"/>
      <c r="SAK11" s="5"/>
      <c r="SAL11" s="5"/>
      <c r="SAM11" s="5"/>
      <c r="SAN11" s="5"/>
      <c r="SAO11" s="5"/>
      <c r="SAP11" s="5"/>
      <c r="SAQ11" s="5"/>
      <c r="SAR11" s="5"/>
      <c r="SAS11" s="5"/>
      <c r="SAT11" s="5"/>
      <c r="SAU11" s="5"/>
      <c r="SAV11" s="5"/>
      <c r="SAW11" s="5"/>
      <c r="SAX11" s="5"/>
      <c r="SAY11" s="5"/>
      <c r="SAZ11" s="5"/>
      <c r="SBA11" s="5"/>
      <c r="SBB11" s="5"/>
      <c r="SBC11" s="5"/>
      <c r="SBD11" s="5"/>
      <c r="SBE11" s="5"/>
      <c r="SBF11" s="5"/>
      <c r="SBG11" s="5"/>
      <c r="SBH11" s="5"/>
      <c r="SBI11" s="5"/>
      <c r="SBJ11" s="5"/>
      <c r="SBK11" s="5"/>
      <c r="SBL11" s="5"/>
      <c r="SBM11" s="5"/>
      <c r="SBN11" s="5"/>
      <c r="SBO11" s="5"/>
      <c r="SBP11" s="5"/>
      <c r="SBQ11" s="5"/>
      <c r="SBR11" s="5"/>
      <c r="SBS11" s="5"/>
      <c r="SBT11" s="5"/>
      <c r="SBU11" s="5"/>
      <c r="SBV11" s="5"/>
      <c r="SBW11" s="5"/>
      <c r="SBX11" s="5"/>
      <c r="SBY11" s="5"/>
      <c r="SBZ11" s="5"/>
      <c r="SCA11" s="5"/>
      <c r="SCB11" s="5"/>
      <c r="SCC11" s="5"/>
      <c r="SCD11" s="5"/>
      <c r="SCE11" s="5"/>
      <c r="SCF11" s="5"/>
      <c r="SCG11" s="5"/>
      <c r="SCH11" s="5"/>
      <c r="SCI11" s="5"/>
      <c r="SCJ11" s="5"/>
      <c r="SCK11" s="5"/>
      <c r="SCL11" s="5"/>
      <c r="SCM11" s="5"/>
      <c r="SCN11" s="5"/>
      <c r="SCO11" s="5"/>
      <c r="SCP11" s="5"/>
      <c r="SCQ11" s="5"/>
      <c r="SCR11" s="5"/>
      <c r="SCS11" s="5"/>
      <c r="SCT11" s="5"/>
      <c r="SCU11" s="5"/>
      <c r="SCV11" s="5"/>
      <c r="SCW11" s="5"/>
      <c r="SCX11" s="5"/>
      <c r="SCY11" s="5"/>
      <c r="SCZ11" s="5"/>
      <c r="SDA11" s="5"/>
      <c r="SDB11" s="5"/>
      <c r="SDC11" s="5"/>
      <c r="SDD11" s="5"/>
      <c r="SDE11" s="5"/>
      <c r="SDF11" s="5"/>
      <c r="SDG11" s="5"/>
      <c r="SDH11" s="5"/>
      <c r="SDI11" s="5"/>
      <c r="SDJ11" s="5"/>
      <c r="SDK11" s="5"/>
      <c r="SDL11" s="5"/>
      <c r="SDM11" s="5"/>
      <c r="SDN11" s="5"/>
      <c r="SDO11" s="5"/>
      <c r="SDP11" s="5"/>
      <c r="SDQ11" s="5"/>
      <c r="SDR11" s="5"/>
      <c r="SDS11" s="5"/>
      <c r="SDT11" s="5"/>
      <c r="SDU11" s="5"/>
      <c r="SDV11" s="5"/>
      <c r="SDW11" s="5"/>
      <c r="SDX11" s="5"/>
      <c r="SDY11" s="5"/>
      <c r="SDZ11" s="5"/>
      <c r="SEA11" s="5"/>
      <c r="SEB11" s="5"/>
      <c r="SEC11" s="5"/>
      <c r="SED11" s="5"/>
      <c r="SEE11" s="5"/>
      <c r="SEF11" s="5"/>
      <c r="SEG11" s="5"/>
      <c r="SEH11" s="5"/>
      <c r="SEI11" s="5"/>
      <c r="SEJ11" s="5"/>
      <c r="SEK11" s="5"/>
      <c r="SEL11" s="5"/>
      <c r="SEM11" s="5"/>
      <c r="SEN11" s="5"/>
      <c r="SEO11" s="5"/>
      <c r="SEP11" s="5"/>
      <c r="SEQ11" s="5"/>
      <c r="SER11" s="5"/>
      <c r="SES11" s="5"/>
      <c r="SET11" s="5"/>
      <c r="SEU11" s="5"/>
      <c r="SEV11" s="5"/>
      <c r="SEW11" s="5"/>
      <c r="SEX11" s="5"/>
      <c r="SEY11" s="5"/>
      <c r="SEZ11" s="5"/>
      <c r="SFA11" s="5"/>
      <c r="SFB11" s="5"/>
      <c r="SFC11" s="5"/>
      <c r="SFD11" s="5"/>
      <c r="SFE11" s="5"/>
      <c r="SFF11" s="5"/>
      <c r="SFG11" s="5"/>
      <c r="SFH11" s="5"/>
      <c r="SFI11" s="5"/>
      <c r="SFJ11" s="5"/>
      <c r="SFK11" s="5"/>
      <c r="SFL11" s="5"/>
      <c r="SFM11" s="5"/>
      <c r="SFN11" s="5"/>
      <c r="SFO11" s="5"/>
      <c r="SFP11" s="5"/>
      <c r="SFQ11" s="5"/>
      <c r="SFR11" s="5"/>
      <c r="SFS11" s="5"/>
      <c r="SFT11" s="5"/>
      <c r="SFU11" s="5"/>
      <c r="SFV11" s="5"/>
      <c r="SFW11" s="5"/>
      <c r="SFX11" s="5"/>
      <c r="SFY11" s="5"/>
      <c r="SFZ11" s="5"/>
      <c r="SGA11" s="5"/>
      <c r="SGB11" s="5"/>
      <c r="SGC11" s="5"/>
      <c r="SGD11" s="5"/>
      <c r="SGE11" s="5"/>
      <c r="SGF11" s="5"/>
      <c r="SGG11" s="5"/>
      <c r="SGH11" s="5"/>
      <c r="SGI11" s="5"/>
      <c r="SGJ11" s="5"/>
      <c r="SGK11" s="5"/>
      <c r="SGL11" s="5"/>
      <c r="SGM11" s="5"/>
      <c r="SGN11" s="5"/>
      <c r="SGO11" s="5"/>
      <c r="SGP11" s="5"/>
      <c r="SGQ11" s="5"/>
      <c r="SGR11" s="5"/>
      <c r="SGS11" s="5"/>
      <c r="SGT11" s="5"/>
      <c r="SGU11" s="5"/>
      <c r="SGV11" s="5"/>
      <c r="SGW11" s="5"/>
      <c r="SGX11" s="5"/>
      <c r="SGY11" s="5"/>
      <c r="SGZ11" s="5"/>
      <c r="SHA11" s="5"/>
      <c r="SHB11" s="5"/>
      <c r="SHC11" s="5"/>
      <c r="SHD11" s="5"/>
      <c r="SHE11" s="5"/>
      <c r="SHF11" s="5"/>
      <c r="SHG11" s="5"/>
      <c r="SHH11" s="5"/>
      <c r="SHI11" s="5"/>
      <c r="SHJ11" s="5"/>
      <c r="SHK11" s="5"/>
      <c r="SHL11" s="5"/>
      <c r="SHM11" s="5"/>
      <c r="SHN11" s="5"/>
      <c r="SHO11" s="5"/>
      <c r="SHP11" s="5"/>
      <c r="SHQ11" s="5"/>
      <c r="SHR11" s="5"/>
      <c r="SHS11" s="5"/>
      <c r="SHT11" s="5"/>
      <c r="SHU11" s="5"/>
      <c r="SHV11" s="5"/>
      <c r="SHW11" s="5"/>
      <c r="SHX11" s="5"/>
      <c r="SHY11" s="5"/>
      <c r="SHZ11" s="5"/>
      <c r="SIA11" s="5"/>
      <c r="SIB11" s="5"/>
      <c r="SIC11" s="5"/>
      <c r="SID11" s="5"/>
      <c r="SIE11" s="5"/>
      <c r="SIF11" s="5"/>
      <c r="SIG11" s="5"/>
      <c r="SIH11" s="5"/>
      <c r="SII11" s="5"/>
      <c r="SIJ11" s="5"/>
      <c r="SIK11" s="5"/>
      <c r="SIL11" s="5"/>
      <c r="SIM11" s="5"/>
      <c r="SIN11" s="5"/>
      <c r="SIO11" s="5"/>
      <c r="SIP11" s="5"/>
      <c r="SIQ11" s="5"/>
      <c r="SIR11" s="5"/>
      <c r="SIS11" s="5"/>
      <c r="SIT11" s="5"/>
      <c r="SIU11" s="5"/>
      <c r="SIV11" s="5"/>
      <c r="SIW11" s="5"/>
      <c r="SIX11" s="5"/>
      <c r="SIY11" s="5"/>
      <c r="SIZ11" s="5"/>
      <c r="SJA11" s="5"/>
      <c r="SJB11" s="5"/>
      <c r="SJC11" s="5"/>
      <c r="SJD11" s="5"/>
      <c r="SJE11" s="5"/>
      <c r="SJF11" s="5"/>
      <c r="SJG11" s="5"/>
      <c r="SJH11" s="5"/>
      <c r="SJI11" s="5"/>
      <c r="SJJ11" s="5"/>
      <c r="SJK11" s="5"/>
      <c r="SJL11" s="5"/>
      <c r="SJM11" s="5"/>
      <c r="SJN11" s="5"/>
      <c r="SJO11" s="5"/>
      <c r="SJP11" s="5"/>
      <c r="SJQ11" s="5"/>
      <c r="SJR11" s="5"/>
      <c r="SJS11" s="5"/>
      <c r="SJT11" s="5"/>
      <c r="SJU11" s="5"/>
      <c r="SJV11" s="5"/>
      <c r="SJW11" s="5"/>
      <c r="SJX11" s="5"/>
      <c r="SJY11" s="5"/>
      <c r="SJZ11" s="5"/>
      <c r="SKA11" s="5"/>
      <c r="SKB11" s="5"/>
      <c r="SKC11" s="5"/>
      <c r="SKD11" s="5"/>
      <c r="SKE11" s="5"/>
      <c r="SKF11" s="5"/>
      <c r="SKG11" s="5"/>
      <c r="SKH11" s="5"/>
      <c r="SKI11" s="5"/>
      <c r="SKJ11" s="5"/>
      <c r="SKK11" s="5"/>
      <c r="SKL11" s="5"/>
      <c r="SKM11" s="5"/>
      <c r="SKN11" s="5"/>
      <c r="SKO11" s="5"/>
      <c r="SKP11" s="5"/>
      <c r="SKQ11" s="5"/>
      <c r="SKR11" s="5"/>
      <c r="SKS11" s="5"/>
      <c r="SKT11" s="5"/>
      <c r="SKU11" s="5"/>
      <c r="SKV11" s="5"/>
      <c r="SKW11" s="5"/>
      <c r="SKX11" s="5"/>
      <c r="SKY11" s="5"/>
      <c r="SKZ11" s="5"/>
      <c r="SLA11" s="5"/>
      <c r="SLB11" s="5"/>
      <c r="SLC11" s="5"/>
      <c r="SLD11" s="5"/>
      <c r="SLE11" s="5"/>
      <c r="SLF11" s="5"/>
      <c r="SLG11" s="5"/>
      <c r="SLH11" s="5"/>
      <c r="SLI11" s="5"/>
      <c r="SLJ11" s="5"/>
      <c r="SLK11" s="5"/>
      <c r="SLL11" s="5"/>
      <c r="SLM11" s="5"/>
      <c r="SLN11" s="5"/>
      <c r="SLO11" s="5"/>
      <c r="SLP11" s="5"/>
      <c r="SLQ11" s="5"/>
      <c r="SLR11" s="5"/>
      <c r="SLS11" s="5"/>
      <c r="SLT11" s="5"/>
      <c r="SLU11" s="5"/>
      <c r="SLV11" s="5"/>
      <c r="SLW11" s="5"/>
      <c r="SLX11" s="5"/>
      <c r="SLY11" s="5"/>
      <c r="SLZ11" s="5"/>
      <c r="SMA11" s="5"/>
      <c r="SMB11" s="5"/>
      <c r="SMC11" s="5"/>
      <c r="SMD11" s="5"/>
      <c r="SME11" s="5"/>
      <c r="SMF11" s="5"/>
      <c r="SMG11" s="5"/>
      <c r="SMH11" s="5"/>
      <c r="SMI11" s="5"/>
      <c r="SMJ11" s="5"/>
      <c r="SMK11" s="5"/>
      <c r="SML11" s="5"/>
      <c r="SMM11" s="5"/>
      <c r="SMN11" s="5"/>
      <c r="SMO11" s="5"/>
      <c r="SMP11" s="5"/>
      <c r="SMQ11" s="5"/>
      <c r="SMR11" s="5"/>
      <c r="SMS11" s="5"/>
      <c r="SMT11" s="5"/>
      <c r="SMU11" s="5"/>
      <c r="SMV11" s="5"/>
      <c r="SMW11" s="5"/>
      <c r="SMX11" s="5"/>
      <c r="SMY11" s="5"/>
      <c r="SMZ11" s="5"/>
      <c r="SNA11" s="5"/>
      <c r="SNB11" s="5"/>
      <c r="SNC11" s="5"/>
      <c r="SND11" s="5"/>
      <c r="SNE11" s="5"/>
      <c r="SNF11" s="5"/>
      <c r="SNG11" s="5"/>
      <c r="SNH11" s="5"/>
      <c r="SNI11" s="5"/>
      <c r="SNJ11" s="5"/>
      <c r="SNK11" s="5"/>
      <c r="SNL11" s="5"/>
      <c r="SNM11" s="5"/>
      <c r="SNN11" s="5"/>
      <c r="SNO11" s="5"/>
      <c r="SNP11" s="5"/>
      <c r="SNQ11" s="5"/>
      <c r="SNR11" s="5"/>
      <c r="SNS11" s="5"/>
      <c r="SNT11" s="5"/>
      <c r="SNU11" s="5"/>
      <c r="SNV11" s="5"/>
      <c r="SNW11" s="5"/>
      <c r="SNX11" s="5"/>
      <c r="SNY11" s="5"/>
      <c r="SNZ11" s="5"/>
      <c r="SOA11" s="5"/>
      <c r="SOB11" s="5"/>
      <c r="SOC11" s="5"/>
      <c r="SOD11" s="5"/>
      <c r="SOE11" s="5"/>
      <c r="SOF11" s="5"/>
      <c r="SOG11" s="5"/>
      <c r="SOH11" s="5"/>
      <c r="SOI11" s="5"/>
      <c r="SOJ11" s="5"/>
      <c r="SOK11" s="5"/>
      <c r="SOL11" s="5"/>
      <c r="SOM11" s="5"/>
      <c r="SON11" s="5"/>
      <c r="SOO11" s="5"/>
      <c r="SOP11" s="5"/>
      <c r="SOQ11" s="5"/>
      <c r="SOR11" s="5"/>
      <c r="SOS11" s="5"/>
      <c r="SOT11" s="5"/>
      <c r="SOU11" s="5"/>
      <c r="SOV11" s="5"/>
      <c r="SOW11" s="5"/>
      <c r="SOX11" s="5"/>
      <c r="SOY11" s="5"/>
      <c r="SOZ11" s="5"/>
      <c r="SPA11" s="5"/>
      <c r="SPB11" s="5"/>
      <c r="SPC11" s="5"/>
      <c r="SPD11" s="5"/>
      <c r="SPE11" s="5"/>
      <c r="SPF11" s="5"/>
      <c r="SPG11" s="5"/>
      <c r="SPH11" s="5"/>
      <c r="SPI11" s="5"/>
      <c r="SPJ11" s="5"/>
      <c r="SPK11" s="5"/>
      <c r="SPL11" s="5"/>
      <c r="SPM11" s="5"/>
      <c r="SPN11" s="5"/>
      <c r="SPO11" s="5"/>
      <c r="SPP11" s="5"/>
      <c r="SPQ11" s="5"/>
      <c r="SPR11" s="5"/>
      <c r="SPS11" s="5"/>
      <c r="SPT11" s="5"/>
      <c r="SPU11" s="5"/>
      <c r="SPV11" s="5"/>
      <c r="SPW11" s="5"/>
      <c r="SPX11" s="5"/>
      <c r="SPY11" s="5"/>
      <c r="SPZ11" s="5"/>
      <c r="SQA11" s="5"/>
      <c r="SQB11" s="5"/>
      <c r="SQC11" s="5"/>
      <c r="SQD11" s="5"/>
      <c r="SQE11" s="5"/>
      <c r="SQF11" s="5"/>
      <c r="SQG11" s="5"/>
      <c r="SQH11" s="5"/>
      <c r="SQI11" s="5"/>
      <c r="SQJ11" s="5"/>
      <c r="SQK11" s="5"/>
      <c r="SQL11" s="5"/>
      <c r="SQM11" s="5"/>
      <c r="SQN11" s="5"/>
      <c r="SQO11" s="5"/>
      <c r="SQP11" s="5"/>
      <c r="SQQ11" s="5"/>
      <c r="SQR11" s="5"/>
      <c r="SQS11" s="5"/>
      <c r="SQT11" s="5"/>
      <c r="SQU11" s="5"/>
      <c r="SQV11" s="5"/>
      <c r="SQW11" s="5"/>
      <c r="SQX11" s="5"/>
      <c r="SQY11" s="5"/>
      <c r="SQZ11" s="5"/>
      <c r="SRA11" s="5"/>
      <c r="SRB11" s="5"/>
      <c r="SRC11" s="5"/>
      <c r="SRD11" s="5"/>
      <c r="SRE11" s="5"/>
      <c r="SRF11" s="5"/>
      <c r="SRG11" s="5"/>
      <c r="SRH11" s="5"/>
      <c r="SRI11" s="5"/>
      <c r="SRJ11" s="5"/>
      <c r="SRK11" s="5"/>
      <c r="SRL11" s="5"/>
      <c r="SRM11" s="5"/>
      <c r="SRN11" s="5"/>
      <c r="SRO11" s="5"/>
      <c r="SRP11" s="5"/>
      <c r="SRQ11" s="5"/>
      <c r="SRR11" s="5"/>
      <c r="SRS11" s="5"/>
      <c r="SRT11" s="5"/>
      <c r="SRU11" s="5"/>
      <c r="SRV11" s="5"/>
      <c r="SRW11" s="5"/>
      <c r="SRX11" s="5"/>
      <c r="SRY11" s="5"/>
      <c r="SRZ11" s="5"/>
      <c r="SSA11" s="5"/>
      <c r="SSB11" s="5"/>
      <c r="SSC11" s="5"/>
      <c r="SSD11" s="5"/>
      <c r="SSE11" s="5"/>
      <c r="SSF11" s="5"/>
      <c r="SSG11" s="5"/>
      <c r="SSH11" s="5"/>
      <c r="SSI11" s="5"/>
      <c r="SSJ11" s="5"/>
      <c r="SSK11" s="5"/>
      <c r="SSL11" s="5"/>
      <c r="SSM11" s="5"/>
      <c r="SSN11" s="5"/>
      <c r="SSO11" s="5"/>
      <c r="SSP11" s="5"/>
      <c r="SSQ11" s="5"/>
      <c r="SSR11" s="5"/>
      <c r="SSS11" s="5"/>
      <c r="SST11" s="5"/>
      <c r="SSU11" s="5"/>
      <c r="SSV11" s="5"/>
      <c r="SSW11" s="5"/>
      <c r="SSX11" s="5"/>
      <c r="SSY11" s="5"/>
      <c r="SSZ11" s="5"/>
      <c r="STA11" s="5"/>
      <c r="STB11" s="5"/>
      <c r="STC11" s="5"/>
      <c r="STD11" s="5"/>
      <c r="STE11" s="5"/>
      <c r="STF11" s="5"/>
      <c r="STG11" s="5"/>
      <c r="STH11" s="5"/>
      <c r="STI11" s="5"/>
      <c r="STJ11" s="5"/>
      <c r="STK11" s="5"/>
      <c r="STL11" s="5"/>
      <c r="STM11" s="5"/>
      <c r="STN11" s="5"/>
      <c r="STO11" s="5"/>
      <c r="STP11" s="5"/>
      <c r="STQ11" s="5"/>
      <c r="STR11" s="5"/>
      <c r="STS11" s="5"/>
      <c r="STT11" s="5"/>
      <c r="STU11" s="5"/>
      <c r="STV11" s="5"/>
      <c r="STW11" s="5"/>
      <c r="STX11" s="5"/>
      <c r="STY11" s="5"/>
      <c r="STZ11" s="5"/>
      <c r="SUA11" s="5"/>
      <c r="SUB11" s="5"/>
      <c r="SUC11" s="5"/>
      <c r="SUD11" s="5"/>
      <c r="SUE11" s="5"/>
      <c r="SUF11" s="5"/>
      <c r="SUG11" s="5"/>
      <c r="SUH11" s="5"/>
      <c r="SUI11" s="5"/>
      <c r="SUJ11" s="5"/>
      <c r="SUK11" s="5"/>
      <c r="SUL11" s="5"/>
      <c r="SUM11" s="5"/>
      <c r="SUN11" s="5"/>
      <c r="SUO11" s="5"/>
      <c r="SUP11" s="5"/>
      <c r="SUQ11" s="5"/>
      <c r="SUR11" s="5"/>
      <c r="SUS11" s="5"/>
      <c r="SUT11" s="5"/>
      <c r="SUU11" s="5"/>
      <c r="SUV11" s="5"/>
      <c r="SUW11" s="5"/>
      <c r="SUX11" s="5"/>
      <c r="SUY11" s="5"/>
      <c r="SUZ11" s="5"/>
      <c r="SVA11" s="5"/>
      <c r="SVB11" s="5"/>
      <c r="SVC11" s="5"/>
      <c r="SVD11" s="5"/>
      <c r="SVE11" s="5"/>
      <c r="SVF11" s="5"/>
      <c r="SVG11" s="5"/>
      <c r="SVH11" s="5"/>
      <c r="SVI11" s="5"/>
      <c r="SVJ11" s="5"/>
      <c r="SVK11" s="5"/>
      <c r="SVL11" s="5"/>
      <c r="SVM11" s="5"/>
      <c r="SVN11" s="5"/>
      <c r="SVO11" s="5"/>
      <c r="SVP11" s="5"/>
      <c r="SVQ11" s="5"/>
      <c r="SVR11" s="5"/>
      <c r="SVS11" s="5"/>
      <c r="SVT11" s="5"/>
      <c r="SVU11" s="5"/>
      <c r="SVV11" s="5"/>
      <c r="SVW11" s="5"/>
      <c r="SVX11" s="5"/>
      <c r="SVY11" s="5"/>
      <c r="SVZ11" s="5"/>
      <c r="SWA11" s="5"/>
      <c r="SWB11" s="5"/>
      <c r="SWC11" s="5"/>
      <c r="SWD11" s="5"/>
      <c r="SWE11" s="5"/>
      <c r="SWF11" s="5"/>
      <c r="SWG11" s="5"/>
      <c r="SWH11" s="5"/>
      <c r="SWI11" s="5"/>
      <c r="SWJ11" s="5"/>
      <c r="SWK11" s="5"/>
      <c r="SWL11" s="5"/>
      <c r="SWM11" s="5"/>
      <c r="SWN11" s="5"/>
      <c r="SWO11" s="5"/>
      <c r="SWP11" s="5"/>
      <c r="SWQ11" s="5"/>
      <c r="SWR11" s="5"/>
      <c r="SWS11" s="5"/>
      <c r="SWT11" s="5"/>
      <c r="SWU11" s="5"/>
      <c r="SWV11" s="5"/>
      <c r="SWW11" s="5"/>
      <c r="SWX11" s="5"/>
      <c r="SWY11" s="5"/>
      <c r="SWZ11" s="5"/>
      <c r="SXA11" s="5"/>
      <c r="SXB11" s="5"/>
      <c r="SXC11" s="5"/>
      <c r="SXD11" s="5"/>
      <c r="SXE11" s="5"/>
      <c r="SXF11" s="5"/>
      <c r="SXG11" s="5"/>
      <c r="SXH11" s="5"/>
      <c r="SXI11" s="5"/>
      <c r="SXJ11" s="5"/>
      <c r="SXK11" s="5"/>
      <c r="SXL11" s="5"/>
      <c r="SXM11" s="5"/>
      <c r="SXN11" s="5"/>
      <c r="SXO11" s="5"/>
      <c r="SXP11" s="5"/>
      <c r="SXQ11" s="5"/>
      <c r="SXR11" s="5"/>
      <c r="SXS11" s="5"/>
      <c r="SXT11" s="5"/>
      <c r="SXU11" s="5"/>
      <c r="SXV11" s="5"/>
      <c r="SXW11" s="5"/>
      <c r="SXX11" s="5"/>
      <c r="SXY11" s="5"/>
      <c r="SXZ11" s="5"/>
      <c r="SYA11" s="5"/>
      <c r="SYB11" s="5"/>
      <c r="SYC11" s="5"/>
      <c r="SYD11" s="5"/>
      <c r="SYE11" s="5"/>
      <c r="SYF11" s="5"/>
      <c r="SYG11" s="5"/>
      <c r="SYH11" s="5"/>
      <c r="SYI11" s="5"/>
      <c r="SYJ11" s="5"/>
      <c r="SYK11" s="5"/>
      <c r="SYL11" s="5"/>
      <c r="SYM11" s="5"/>
      <c r="SYN11" s="5"/>
      <c r="SYO11" s="5"/>
      <c r="SYP11" s="5"/>
      <c r="SYQ11" s="5"/>
      <c r="SYR11" s="5"/>
      <c r="SYS11" s="5"/>
      <c r="SYT11" s="5"/>
      <c r="SYU11" s="5"/>
      <c r="SYV11" s="5"/>
      <c r="SYW11" s="5"/>
      <c r="SYX11" s="5"/>
      <c r="SYY11" s="5"/>
      <c r="SYZ11" s="5"/>
      <c r="SZA11" s="5"/>
      <c r="SZB11" s="5"/>
      <c r="SZC11" s="5"/>
      <c r="SZD11" s="5"/>
      <c r="SZE11" s="5"/>
      <c r="SZF11" s="5"/>
      <c r="SZG11" s="5"/>
      <c r="SZH11" s="5"/>
      <c r="SZI11" s="5"/>
      <c r="SZJ11" s="5"/>
      <c r="SZK11" s="5"/>
      <c r="SZL11" s="5"/>
      <c r="SZM11" s="5"/>
      <c r="SZN11" s="5"/>
      <c r="SZO11" s="5"/>
      <c r="SZP11" s="5"/>
      <c r="SZQ11" s="5"/>
      <c r="SZR11" s="5"/>
      <c r="SZS11" s="5"/>
      <c r="SZT11" s="5"/>
      <c r="SZU11" s="5"/>
      <c r="SZV11" s="5"/>
      <c r="SZW11" s="5"/>
      <c r="SZX11" s="5"/>
      <c r="SZY11" s="5"/>
      <c r="SZZ11" s="5"/>
      <c r="TAA11" s="5"/>
      <c r="TAB11" s="5"/>
      <c r="TAC11" s="5"/>
      <c r="TAD11" s="5"/>
      <c r="TAE11" s="5"/>
      <c r="TAF11" s="5"/>
      <c r="TAG11" s="5"/>
      <c r="TAH11" s="5"/>
      <c r="TAI11" s="5"/>
      <c r="TAJ11" s="5"/>
      <c r="TAK11" s="5"/>
      <c r="TAL11" s="5"/>
      <c r="TAM11" s="5"/>
      <c r="TAN11" s="5"/>
      <c r="TAO11" s="5"/>
      <c r="TAP11" s="5"/>
      <c r="TAQ11" s="5"/>
      <c r="TAR11" s="5"/>
      <c r="TAS11" s="5"/>
      <c r="TAT11" s="5"/>
      <c r="TAU11" s="5"/>
      <c r="TAV11" s="5"/>
      <c r="TAW11" s="5"/>
      <c r="TAX11" s="5"/>
      <c r="TAY11" s="5"/>
      <c r="TAZ11" s="5"/>
      <c r="TBA11" s="5"/>
      <c r="TBB11" s="5"/>
      <c r="TBC11" s="5"/>
      <c r="TBD11" s="5"/>
      <c r="TBE11" s="5"/>
      <c r="TBF11" s="5"/>
      <c r="TBG11" s="5"/>
      <c r="TBH11" s="5"/>
      <c r="TBI11" s="5"/>
      <c r="TBJ11" s="5"/>
      <c r="TBK11" s="5"/>
      <c r="TBL11" s="5"/>
      <c r="TBM11" s="5"/>
      <c r="TBN11" s="5"/>
      <c r="TBO11" s="5"/>
      <c r="TBP11" s="5"/>
      <c r="TBQ11" s="5"/>
      <c r="TBR11" s="5"/>
      <c r="TBS11" s="5"/>
      <c r="TBT11" s="5"/>
      <c r="TBU11" s="5"/>
      <c r="TBV11" s="5"/>
      <c r="TBW11" s="5"/>
      <c r="TBX11" s="5"/>
      <c r="TBY11" s="5"/>
      <c r="TBZ11" s="5"/>
      <c r="TCA11" s="5"/>
      <c r="TCB11" s="5"/>
      <c r="TCC11" s="5"/>
      <c r="TCD11" s="5"/>
      <c r="TCE11" s="5"/>
      <c r="TCF11" s="5"/>
      <c r="TCG11" s="5"/>
      <c r="TCH11" s="5"/>
      <c r="TCI11" s="5"/>
      <c r="TCJ11" s="5"/>
      <c r="TCK11" s="5"/>
      <c r="TCL11" s="5"/>
      <c r="TCM11" s="5"/>
      <c r="TCN11" s="5"/>
      <c r="TCO11" s="5"/>
      <c r="TCP11" s="5"/>
      <c r="TCQ11" s="5"/>
      <c r="TCR11" s="5"/>
      <c r="TCS11" s="5"/>
      <c r="TCT11" s="5"/>
      <c r="TCU11" s="5"/>
      <c r="TCV11" s="5"/>
      <c r="TCW11" s="5"/>
      <c r="TCX11" s="5"/>
      <c r="TCY11" s="5"/>
      <c r="TCZ11" s="5"/>
      <c r="TDA11" s="5"/>
      <c r="TDB11" s="5"/>
      <c r="TDC11" s="5"/>
      <c r="TDD11" s="5"/>
      <c r="TDE11" s="5"/>
      <c r="TDF11" s="5"/>
      <c r="TDG11" s="5"/>
      <c r="TDH11" s="5"/>
      <c r="TDI11" s="5"/>
      <c r="TDJ11" s="5"/>
      <c r="TDK11" s="5"/>
      <c r="TDL11" s="5"/>
      <c r="TDM11" s="5"/>
      <c r="TDN11" s="5"/>
      <c r="TDO11" s="5"/>
      <c r="TDP11" s="5"/>
      <c r="TDQ11" s="5"/>
      <c r="TDR11" s="5"/>
      <c r="TDS11" s="5"/>
      <c r="TDT11" s="5"/>
      <c r="TDU11" s="5"/>
      <c r="TDV11" s="5"/>
      <c r="TDW11" s="5"/>
      <c r="TDX11" s="5"/>
      <c r="TDY11" s="5"/>
      <c r="TDZ11" s="5"/>
      <c r="TEA11" s="5"/>
      <c r="TEB11" s="5"/>
      <c r="TEC11" s="5"/>
      <c r="TED11" s="5"/>
      <c r="TEE11" s="5"/>
      <c r="TEF11" s="5"/>
      <c r="TEG11" s="5"/>
      <c r="TEH11" s="5"/>
      <c r="TEI11" s="5"/>
      <c r="TEJ11" s="5"/>
      <c r="TEK11" s="5"/>
      <c r="TEL11" s="5"/>
      <c r="TEM11" s="5"/>
      <c r="TEN11" s="5"/>
      <c r="TEO11" s="5"/>
      <c r="TEP11" s="5"/>
      <c r="TEQ11" s="5"/>
      <c r="TER11" s="5"/>
      <c r="TES11" s="5"/>
      <c r="TET11" s="5"/>
      <c r="TEU11" s="5"/>
      <c r="TEV11" s="5"/>
      <c r="TEW11" s="5"/>
      <c r="TEX11" s="5"/>
      <c r="TEY11" s="5"/>
      <c r="TEZ11" s="5"/>
      <c r="TFA11" s="5"/>
      <c r="TFB11" s="5"/>
      <c r="TFC11" s="5"/>
      <c r="TFD11" s="5"/>
      <c r="TFE11" s="5"/>
      <c r="TFF11" s="5"/>
      <c r="TFG11" s="5"/>
      <c r="TFH11" s="5"/>
      <c r="TFI11" s="5"/>
      <c r="TFJ11" s="5"/>
      <c r="TFK11" s="5"/>
      <c r="TFL11" s="5"/>
      <c r="TFM11" s="5"/>
      <c r="TFN11" s="5"/>
      <c r="TFO11" s="5"/>
      <c r="TFP11" s="5"/>
      <c r="TFQ11" s="5"/>
      <c r="TFR11" s="5"/>
      <c r="TFS11" s="5"/>
      <c r="TFT11" s="5"/>
      <c r="TFU11" s="5"/>
      <c r="TFV11" s="5"/>
      <c r="TFW11" s="5"/>
      <c r="TFX11" s="5"/>
      <c r="TFY11" s="5"/>
      <c r="TFZ11" s="5"/>
      <c r="TGA11" s="5"/>
      <c r="TGB11" s="5"/>
      <c r="TGC11" s="5"/>
      <c r="TGD11" s="5"/>
      <c r="TGE11" s="5"/>
      <c r="TGF11" s="5"/>
      <c r="TGG11" s="5"/>
      <c r="TGH11" s="5"/>
      <c r="TGI11" s="5"/>
      <c r="TGJ11" s="5"/>
      <c r="TGK11" s="5"/>
      <c r="TGL11" s="5"/>
      <c r="TGM11" s="5"/>
      <c r="TGN11" s="5"/>
      <c r="TGO11" s="5"/>
      <c r="TGP11" s="5"/>
      <c r="TGQ11" s="5"/>
      <c r="TGR11" s="5"/>
      <c r="TGS11" s="5"/>
      <c r="TGT11" s="5"/>
      <c r="TGU11" s="5"/>
      <c r="TGV11" s="5"/>
      <c r="TGW11" s="5"/>
      <c r="TGX11" s="5"/>
      <c r="TGY11" s="5"/>
      <c r="TGZ11" s="5"/>
      <c r="THA11" s="5"/>
      <c r="THB11" s="5"/>
      <c r="THC11" s="5"/>
      <c r="THD11" s="5"/>
      <c r="THE11" s="5"/>
      <c r="THF11" s="5"/>
      <c r="THG11" s="5"/>
      <c r="THH11" s="5"/>
      <c r="THI11" s="5"/>
      <c r="THJ11" s="5"/>
      <c r="THK11" s="5"/>
      <c r="THL11" s="5"/>
      <c r="THM11" s="5"/>
      <c r="THN11" s="5"/>
      <c r="THO11" s="5"/>
      <c r="THP11" s="5"/>
      <c r="THQ11" s="5"/>
      <c r="THR11" s="5"/>
      <c r="THS11" s="5"/>
      <c r="THT11" s="5"/>
      <c r="THU11" s="5"/>
      <c r="THV11" s="5"/>
      <c r="THW11" s="5"/>
      <c r="THX11" s="5"/>
      <c r="THY11" s="5"/>
      <c r="THZ11" s="5"/>
      <c r="TIA11" s="5"/>
      <c r="TIB11" s="5"/>
      <c r="TIC11" s="5"/>
      <c r="TID11" s="5"/>
      <c r="TIE11" s="5"/>
      <c r="TIF11" s="5"/>
      <c r="TIG11" s="5"/>
      <c r="TIH11" s="5"/>
      <c r="TII11" s="5"/>
      <c r="TIJ11" s="5"/>
      <c r="TIK11" s="5"/>
      <c r="TIL11" s="5"/>
      <c r="TIM11" s="5"/>
      <c r="TIN11" s="5"/>
      <c r="TIO11" s="5"/>
      <c r="TIP11" s="5"/>
      <c r="TIQ11" s="5"/>
      <c r="TIR11" s="5"/>
      <c r="TIS11" s="5"/>
      <c r="TIT11" s="5"/>
      <c r="TIU11" s="5"/>
      <c r="TIV11" s="5"/>
      <c r="TIW11" s="5"/>
      <c r="TIX11" s="5"/>
      <c r="TIY11" s="5"/>
      <c r="TIZ11" s="5"/>
      <c r="TJA11" s="5"/>
      <c r="TJB11" s="5"/>
      <c r="TJC11" s="5"/>
      <c r="TJD11" s="5"/>
      <c r="TJE11" s="5"/>
      <c r="TJF11" s="5"/>
      <c r="TJG11" s="5"/>
      <c r="TJH11" s="5"/>
      <c r="TJI11" s="5"/>
      <c r="TJJ11" s="5"/>
      <c r="TJK11" s="5"/>
      <c r="TJL11" s="5"/>
      <c r="TJM11" s="5"/>
      <c r="TJN11" s="5"/>
      <c r="TJO11" s="5"/>
      <c r="TJP11" s="5"/>
      <c r="TJQ11" s="5"/>
      <c r="TJR11" s="5"/>
      <c r="TJS11" s="5"/>
      <c r="TJT11" s="5"/>
      <c r="TJU11" s="5"/>
      <c r="TJV11" s="5"/>
      <c r="TJW11" s="5"/>
      <c r="TJX11" s="5"/>
      <c r="TJY11" s="5"/>
      <c r="TJZ11" s="5"/>
      <c r="TKA11" s="5"/>
      <c r="TKB11" s="5"/>
      <c r="TKC11" s="5"/>
      <c r="TKD11" s="5"/>
      <c r="TKE11" s="5"/>
      <c r="TKF11" s="5"/>
      <c r="TKG11" s="5"/>
      <c r="TKH11" s="5"/>
      <c r="TKI11" s="5"/>
      <c r="TKJ11" s="5"/>
      <c r="TKK11" s="5"/>
      <c r="TKL11" s="5"/>
      <c r="TKM11" s="5"/>
      <c r="TKN11" s="5"/>
      <c r="TKO11" s="5"/>
      <c r="TKP11" s="5"/>
      <c r="TKQ11" s="5"/>
      <c r="TKR11" s="5"/>
      <c r="TKS11" s="5"/>
      <c r="TKT11" s="5"/>
      <c r="TKU11" s="5"/>
      <c r="TKV11" s="5"/>
      <c r="TKW11" s="5"/>
      <c r="TKX11" s="5"/>
      <c r="TKY11" s="5"/>
      <c r="TKZ11" s="5"/>
      <c r="TLA11" s="5"/>
      <c r="TLB11" s="5"/>
      <c r="TLC11" s="5"/>
      <c r="TLD11" s="5"/>
      <c r="TLE11" s="5"/>
      <c r="TLF11" s="5"/>
      <c r="TLG11" s="5"/>
      <c r="TLH11" s="5"/>
      <c r="TLI11" s="5"/>
      <c r="TLJ11" s="5"/>
      <c r="TLK11" s="5"/>
      <c r="TLL11" s="5"/>
      <c r="TLM11" s="5"/>
      <c r="TLN11" s="5"/>
      <c r="TLO11" s="5"/>
      <c r="TLP11" s="5"/>
      <c r="TLQ11" s="5"/>
      <c r="TLR11" s="5"/>
      <c r="TLS11" s="5"/>
      <c r="TLT11" s="5"/>
      <c r="TLU11" s="5"/>
      <c r="TLV11" s="5"/>
      <c r="TLW11" s="5"/>
      <c r="TLX11" s="5"/>
      <c r="TLY11" s="5"/>
      <c r="TLZ11" s="5"/>
      <c r="TMA11" s="5"/>
      <c r="TMB11" s="5"/>
      <c r="TMC11" s="5"/>
      <c r="TMD11" s="5"/>
      <c r="TME11" s="5"/>
      <c r="TMF11" s="5"/>
      <c r="TMG11" s="5"/>
      <c r="TMH11" s="5"/>
      <c r="TMI11" s="5"/>
      <c r="TMJ11" s="5"/>
      <c r="TMK11" s="5"/>
      <c r="TML11" s="5"/>
      <c r="TMM11" s="5"/>
      <c r="TMN11" s="5"/>
      <c r="TMO11" s="5"/>
      <c r="TMP11" s="5"/>
      <c r="TMQ11" s="5"/>
      <c r="TMR11" s="5"/>
      <c r="TMS11" s="5"/>
      <c r="TMT11" s="5"/>
      <c r="TMU11" s="5"/>
      <c r="TMV11" s="5"/>
      <c r="TMW11" s="5"/>
      <c r="TMX11" s="5"/>
      <c r="TMY11" s="5"/>
      <c r="TMZ11" s="5"/>
      <c r="TNA11" s="5"/>
      <c r="TNB11" s="5"/>
      <c r="TNC11" s="5"/>
      <c r="TND11" s="5"/>
      <c r="TNE11" s="5"/>
      <c r="TNF11" s="5"/>
      <c r="TNG11" s="5"/>
      <c r="TNH11" s="5"/>
      <c r="TNI11" s="5"/>
      <c r="TNJ11" s="5"/>
      <c r="TNK11" s="5"/>
      <c r="TNL11" s="5"/>
      <c r="TNM11" s="5"/>
      <c r="TNN11" s="5"/>
      <c r="TNO11" s="5"/>
      <c r="TNP11" s="5"/>
      <c r="TNQ11" s="5"/>
      <c r="TNR11" s="5"/>
      <c r="TNS11" s="5"/>
      <c r="TNT11" s="5"/>
      <c r="TNU11" s="5"/>
      <c r="TNV11" s="5"/>
      <c r="TNW11" s="5"/>
      <c r="TNX11" s="5"/>
      <c r="TNY11" s="5"/>
      <c r="TNZ11" s="5"/>
      <c r="TOA11" s="5"/>
      <c r="TOB11" s="5"/>
      <c r="TOC11" s="5"/>
      <c r="TOD11" s="5"/>
      <c r="TOE11" s="5"/>
      <c r="TOF11" s="5"/>
      <c r="TOG11" s="5"/>
      <c r="TOH11" s="5"/>
      <c r="TOI11" s="5"/>
      <c r="TOJ11" s="5"/>
      <c r="TOK11" s="5"/>
      <c r="TOL11" s="5"/>
      <c r="TOM11" s="5"/>
      <c r="TON11" s="5"/>
      <c r="TOO11" s="5"/>
      <c r="TOP11" s="5"/>
      <c r="TOQ11" s="5"/>
      <c r="TOR11" s="5"/>
      <c r="TOS11" s="5"/>
      <c r="TOT11" s="5"/>
      <c r="TOU11" s="5"/>
      <c r="TOV11" s="5"/>
      <c r="TOW11" s="5"/>
      <c r="TOX11" s="5"/>
      <c r="TOY11" s="5"/>
      <c r="TOZ11" s="5"/>
      <c r="TPA11" s="5"/>
      <c r="TPB11" s="5"/>
      <c r="TPC11" s="5"/>
      <c r="TPD11" s="5"/>
      <c r="TPE11" s="5"/>
      <c r="TPF11" s="5"/>
      <c r="TPG11" s="5"/>
      <c r="TPH11" s="5"/>
      <c r="TPI11" s="5"/>
      <c r="TPJ11" s="5"/>
      <c r="TPK11" s="5"/>
      <c r="TPL11" s="5"/>
      <c r="TPM11" s="5"/>
      <c r="TPN11" s="5"/>
      <c r="TPO11" s="5"/>
      <c r="TPP11" s="5"/>
      <c r="TPQ11" s="5"/>
      <c r="TPR11" s="5"/>
      <c r="TPS11" s="5"/>
      <c r="TPT11" s="5"/>
      <c r="TPU11" s="5"/>
      <c r="TPV11" s="5"/>
      <c r="TPW11" s="5"/>
      <c r="TPX11" s="5"/>
      <c r="TPY11" s="5"/>
      <c r="TPZ11" s="5"/>
      <c r="TQA11" s="5"/>
      <c r="TQB11" s="5"/>
      <c r="TQC11" s="5"/>
      <c r="TQD11" s="5"/>
      <c r="TQE11" s="5"/>
      <c r="TQF11" s="5"/>
      <c r="TQG11" s="5"/>
      <c r="TQH11" s="5"/>
      <c r="TQI11" s="5"/>
      <c r="TQJ11" s="5"/>
      <c r="TQK11" s="5"/>
      <c r="TQL11" s="5"/>
      <c r="TQM11" s="5"/>
      <c r="TQN11" s="5"/>
      <c r="TQO11" s="5"/>
      <c r="TQP11" s="5"/>
      <c r="TQQ11" s="5"/>
      <c r="TQR11" s="5"/>
      <c r="TQS11" s="5"/>
      <c r="TQT11" s="5"/>
      <c r="TQU11" s="5"/>
      <c r="TQV11" s="5"/>
      <c r="TQW11" s="5"/>
      <c r="TQX11" s="5"/>
      <c r="TQY11" s="5"/>
      <c r="TQZ11" s="5"/>
      <c r="TRA11" s="5"/>
      <c r="TRB11" s="5"/>
      <c r="TRC11" s="5"/>
      <c r="TRD11" s="5"/>
      <c r="TRE11" s="5"/>
      <c r="TRF11" s="5"/>
      <c r="TRG11" s="5"/>
      <c r="TRH11" s="5"/>
      <c r="TRI11" s="5"/>
      <c r="TRJ11" s="5"/>
      <c r="TRK11" s="5"/>
      <c r="TRL11" s="5"/>
      <c r="TRM11" s="5"/>
      <c r="TRN11" s="5"/>
      <c r="TRO11" s="5"/>
      <c r="TRP11" s="5"/>
      <c r="TRQ11" s="5"/>
      <c r="TRR11" s="5"/>
      <c r="TRS11" s="5"/>
      <c r="TRT11" s="5"/>
      <c r="TRU11" s="5"/>
      <c r="TRV11" s="5"/>
      <c r="TRW11" s="5"/>
      <c r="TRX11" s="5"/>
      <c r="TRY11" s="5"/>
      <c r="TRZ11" s="5"/>
      <c r="TSA11" s="5"/>
      <c r="TSB11" s="5"/>
      <c r="TSC11" s="5"/>
      <c r="TSD11" s="5"/>
      <c r="TSE11" s="5"/>
      <c r="TSF11" s="5"/>
      <c r="TSG11" s="5"/>
      <c r="TSH11" s="5"/>
      <c r="TSI11" s="5"/>
      <c r="TSJ11" s="5"/>
      <c r="TSK11" s="5"/>
      <c r="TSL11" s="5"/>
      <c r="TSM11" s="5"/>
      <c r="TSN11" s="5"/>
      <c r="TSO11" s="5"/>
      <c r="TSP11" s="5"/>
      <c r="TSQ11" s="5"/>
      <c r="TSR11" s="5"/>
      <c r="TSS11" s="5"/>
      <c r="TST11" s="5"/>
      <c r="TSU11" s="5"/>
      <c r="TSV11" s="5"/>
      <c r="TSW11" s="5"/>
      <c r="TSX11" s="5"/>
      <c r="TSY11" s="5"/>
      <c r="TSZ11" s="5"/>
      <c r="TTA11" s="5"/>
      <c r="TTB11" s="5"/>
      <c r="TTC11" s="5"/>
      <c r="TTD11" s="5"/>
      <c r="TTE11" s="5"/>
      <c r="TTF11" s="5"/>
      <c r="TTG11" s="5"/>
      <c r="TTH11" s="5"/>
      <c r="TTI11" s="5"/>
      <c r="TTJ11" s="5"/>
      <c r="TTK11" s="5"/>
      <c r="TTL11" s="5"/>
      <c r="TTM11" s="5"/>
      <c r="TTN11" s="5"/>
      <c r="TTO11" s="5"/>
      <c r="TTP11" s="5"/>
      <c r="TTQ11" s="5"/>
      <c r="TTR11" s="5"/>
      <c r="TTS11" s="5"/>
      <c r="TTT11" s="5"/>
      <c r="TTU11" s="5"/>
      <c r="TTV11" s="5"/>
      <c r="TTW11" s="5"/>
      <c r="TTX11" s="5"/>
      <c r="TTY11" s="5"/>
      <c r="TTZ11" s="5"/>
      <c r="TUA11" s="5"/>
      <c r="TUB11" s="5"/>
      <c r="TUC11" s="5"/>
      <c r="TUD11" s="5"/>
      <c r="TUE11" s="5"/>
      <c r="TUF11" s="5"/>
      <c r="TUG11" s="5"/>
      <c r="TUH11" s="5"/>
      <c r="TUI11" s="5"/>
      <c r="TUJ11" s="5"/>
      <c r="TUK11" s="5"/>
      <c r="TUL11" s="5"/>
      <c r="TUM11" s="5"/>
      <c r="TUN11" s="5"/>
      <c r="TUO11" s="5"/>
      <c r="TUP11" s="5"/>
      <c r="TUQ11" s="5"/>
      <c r="TUR11" s="5"/>
      <c r="TUS11" s="5"/>
      <c r="TUT11" s="5"/>
      <c r="TUU11" s="5"/>
      <c r="TUV11" s="5"/>
      <c r="TUW11" s="5"/>
      <c r="TUX11" s="5"/>
      <c r="TUY11" s="5"/>
      <c r="TUZ11" s="5"/>
      <c r="TVA11" s="5"/>
      <c r="TVB11" s="5"/>
      <c r="TVC11" s="5"/>
      <c r="TVD11" s="5"/>
      <c r="TVE11" s="5"/>
      <c r="TVF11" s="5"/>
      <c r="TVG11" s="5"/>
      <c r="TVH11" s="5"/>
      <c r="TVI11" s="5"/>
      <c r="TVJ11" s="5"/>
      <c r="TVK11" s="5"/>
      <c r="TVL11" s="5"/>
      <c r="TVM11" s="5"/>
      <c r="TVN11" s="5"/>
      <c r="TVO11" s="5"/>
      <c r="TVP11" s="5"/>
      <c r="TVQ11" s="5"/>
      <c r="TVR11" s="5"/>
      <c r="TVS11" s="5"/>
      <c r="TVT11" s="5"/>
      <c r="TVU11" s="5"/>
      <c r="TVV11" s="5"/>
      <c r="TVW11" s="5"/>
      <c r="TVX11" s="5"/>
      <c r="TVY11" s="5"/>
      <c r="TVZ11" s="5"/>
      <c r="TWA11" s="5"/>
      <c r="TWB11" s="5"/>
      <c r="TWC11" s="5"/>
      <c r="TWD11" s="5"/>
      <c r="TWE11" s="5"/>
      <c r="TWF11" s="5"/>
      <c r="TWG11" s="5"/>
      <c r="TWH11" s="5"/>
      <c r="TWI11" s="5"/>
      <c r="TWJ11" s="5"/>
      <c r="TWK11" s="5"/>
      <c r="TWL11" s="5"/>
      <c r="TWM11" s="5"/>
      <c r="TWN11" s="5"/>
      <c r="TWO11" s="5"/>
      <c r="TWP11" s="5"/>
      <c r="TWQ11" s="5"/>
      <c r="TWR11" s="5"/>
      <c r="TWS11" s="5"/>
      <c r="TWT11" s="5"/>
      <c r="TWU11" s="5"/>
      <c r="TWV11" s="5"/>
      <c r="TWW11" s="5"/>
      <c r="TWX11" s="5"/>
      <c r="TWY11" s="5"/>
      <c r="TWZ11" s="5"/>
      <c r="TXA11" s="5"/>
      <c r="TXB11" s="5"/>
      <c r="TXC11" s="5"/>
      <c r="TXD11" s="5"/>
      <c r="TXE11" s="5"/>
      <c r="TXF11" s="5"/>
      <c r="TXG11" s="5"/>
      <c r="TXH11" s="5"/>
      <c r="TXI11" s="5"/>
      <c r="TXJ11" s="5"/>
      <c r="TXK11" s="5"/>
      <c r="TXL11" s="5"/>
      <c r="TXM11" s="5"/>
      <c r="TXN11" s="5"/>
      <c r="TXO11" s="5"/>
      <c r="TXP11" s="5"/>
      <c r="TXQ11" s="5"/>
      <c r="TXR11" s="5"/>
      <c r="TXS11" s="5"/>
      <c r="TXT11" s="5"/>
      <c r="TXU11" s="5"/>
      <c r="TXV11" s="5"/>
      <c r="TXW11" s="5"/>
      <c r="TXX11" s="5"/>
      <c r="TXY11" s="5"/>
      <c r="TXZ11" s="5"/>
      <c r="TYA11" s="5"/>
      <c r="TYB11" s="5"/>
      <c r="TYC11" s="5"/>
      <c r="TYD11" s="5"/>
      <c r="TYE11" s="5"/>
      <c r="TYF11" s="5"/>
      <c r="TYG11" s="5"/>
      <c r="TYH11" s="5"/>
      <c r="TYI11" s="5"/>
      <c r="TYJ11" s="5"/>
      <c r="TYK11" s="5"/>
      <c r="TYL11" s="5"/>
      <c r="TYM11" s="5"/>
      <c r="TYN11" s="5"/>
      <c r="TYO11" s="5"/>
      <c r="TYP11" s="5"/>
      <c r="TYQ11" s="5"/>
      <c r="TYR11" s="5"/>
      <c r="TYS11" s="5"/>
      <c r="TYT11" s="5"/>
      <c r="TYU11" s="5"/>
      <c r="TYV11" s="5"/>
      <c r="TYW11" s="5"/>
      <c r="TYX11" s="5"/>
      <c r="TYY11" s="5"/>
      <c r="TYZ11" s="5"/>
      <c r="TZA11" s="5"/>
      <c r="TZB11" s="5"/>
      <c r="TZC11" s="5"/>
      <c r="TZD11" s="5"/>
      <c r="TZE11" s="5"/>
      <c r="TZF11" s="5"/>
      <c r="TZG11" s="5"/>
      <c r="TZH11" s="5"/>
      <c r="TZI11" s="5"/>
      <c r="TZJ11" s="5"/>
      <c r="TZK11" s="5"/>
      <c r="TZL11" s="5"/>
      <c r="TZM11" s="5"/>
      <c r="TZN11" s="5"/>
      <c r="TZO11" s="5"/>
      <c r="TZP11" s="5"/>
      <c r="TZQ11" s="5"/>
      <c r="TZR11" s="5"/>
      <c r="TZS11" s="5"/>
      <c r="TZT11" s="5"/>
      <c r="TZU11" s="5"/>
      <c r="TZV11" s="5"/>
      <c r="TZW11" s="5"/>
      <c r="TZX11" s="5"/>
      <c r="TZY11" s="5"/>
      <c r="TZZ11" s="5"/>
      <c r="UAA11" s="5"/>
      <c r="UAB11" s="5"/>
      <c r="UAC11" s="5"/>
      <c r="UAD11" s="5"/>
      <c r="UAE11" s="5"/>
      <c r="UAF11" s="5"/>
      <c r="UAG11" s="5"/>
      <c r="UAH11" s="5"/>
      <c r="UAI11" s="5"/>
      <c r="UAJ11" s="5"/>
      <c r="UAK11" s="5"/>
      <c r="UAL11" s="5"/>
      <c r="UAM11" s="5"/>
      <c r="UAN11" s="5"/>
      <c r="UAO11" s="5"/>
      <c r="UAP11" s="5"/>
      <c r="UAQ11" s="5"/>
      <c r="UAR11" s="5"/>
      <c r="UAS11" s="5"/>
      <c r="UAT11" s="5"/>
      <c r="UAU11" s="5"/>
      <c r="UAV11" s="5"/>
      <c r="UAW11" s="5"/>
      <c r="UAX11" s="5"/>
      <c r="UAY11" s="5"/>
      <c r="UAZ11" s="5"/>
      <c r="UBA11" s="5"/>
      <c r="UBB11" s="5"/>
      <c r="UBC11" s="5"/>
      <c r="UBD11" s="5"/>
      <c r="UBE11" s="5"/>
      <c r="UBF11" s="5"/>
      <c r="UBG11" s="5"/>
      <c r="UBH11" s="5"/>
      <c r="UBI11" s="5"/>
      <c r="UBJ11" s="5"/>
      <c r="UBK11" s="5"/>
      <c r="UBL11" s="5"/>
      <c r="UBM11" s="5"/>
      <c r="UBN11" s="5"/>
      <c r="UBO11" s="5"/>
      <c r="UBP11" s="5"/>
      <c r="UBQ11" s="5"/>
      <c r="UBR11" s="5"/>
      <c r="UBS11" s="5"/>
      <c r="UBT11" s="5"/>
      <c r="UBU11" s="5"/>
      <c r="UBV11" s="5"/>
      <c r="UBW11" s="5"/>
      <c r="UBX11" s="5"/>
      <c r="UBY11" s="5"/>
      <c r="UBZ11" s="5"/>
      <c r="UCA11" s="5"/>
      <c r="UCB11" s="5"/>
      <c r="UCC11" s="5"/>
      <c r="UCD11" s="5"/>
      <c r="UCE11" s="5"/>
      <c r="UCF11" s="5"/>
      <c r="UCG11" s="5"/>
      <c r="UCH11" s="5"/>
      <c r="UCI11" s="5"/>
      <c r="UCJ11" s="5"/>
      <c r="UCK11" s="5"/>
      <c r="UCL11" s="5"/>
      <c r="UCM11" s="5"/>
      <c r="UCN11" s="5"/>
      <c r="UCO11" s="5"/>
      <c r="UCP11" s="5"/>
      <c r="UCQ11" s="5"/>
      <c r="UCR11" s="5"/>
      <c r="UCS11" s="5"/>
      <c r="UCT11" s="5"/>
      <c r="UCU11" s="5"/>
      <c r="UCV11" s="5"/>
      <c r="UCW11" s="5"/>
      <c r="UCX11" s="5"/>
      <c r="UCY11" s="5"/>
      <c r="UCZ11" s="5"/>
      <c r="UDA11" s="5"/>
      <c r="UDB11" s="5"/>
      <c r="UDC11" s="5"/>
      <c r="UDD11" s="5"/>
      <c r="UDE11" s="5"/>
      <c r="UDF11" s="5"/>
      <c r="UDG11" s="5"/>
      <c r="UDH11" s="5"/>
      <c r="UDI11" s="5"/>
      <c r="UDJ11" s="5"/>
      <c r="UDK11" s="5"/>
      <c r="UDL11" s="5"/>
      <c r="UDM11" s="5"/>
      <c r="UDN11" s="5"/>
      <c r="UDO11" s="5"/>
      <c r="UDP11" s="5"/>
      <c r="UDQ11" s="5"/>
      <c r="UDR11" s="5"/>
      <c r="UDS11" s="5"/>
      <c r="UDT11" s="5"/>
      <c r="UDU11" s="5"/>
      <c r="UDV11" s="5"/>
      <c r="UDW11" s="5"/>
      <c r="UDX11" s="5"/>
      <c r="UDY11" s="5"/>
      <c r="UDZ11" s="5"/>
      <c r="UEA11" s="5"/>
      <c r="UEB11" s="5"/>
      <c r="UEC11" s="5"/>
      <c r="UED11" s="5"/>
      <c r="UEE11" s="5"/>
      <c r="UEF11" s="5"/>
      <c r="UEG11" s="5"/>
      <c r="UEH11" s="5"/>
      <c r="UEI11" s="5"/>
      <c r="UEJ11" s="5"/>
      <c r="UEK11" s="5"/>
      <c r="UEL11" s="5"/>
      <c r="UEM11" s="5"/>
      <c r="UEN11" s="5"/>
      <c r="UEO11" s="5"/>
      <c r="UEP11" s="5"/>
      <c r="UEQ11" s="5"/>
      <c r="UER11" s="5"/>
      <c r="UES11" s="5"/>
      <c r="UET11" s="5"/>
      <c r="UEU11" s="5"/>
      <c r="UEV11" s="5"/>
      <c r="UEW11" s="5"/>
      <c r="UEX11" s="5"/>
      <c r="UEY11" s="5"/>
      <c r="UEZ11" s="5"/>
      <c r="UFA11" s="5"/>
      <c r="UFB11" s="5"/>
      <c r="UFC11" s="5"/>
      <c r="UFD11" s="5"/>
      <c r="UFE11" s="5"/>
      <c r="UFF11" s="5"/>
      <c r="UFG11" s="5"/>
      <c r="UFH11" s="5"/>
      <c r="UFI11" s="5"/>
      <c r="UFJ11" s="5"/>
      <c r="UFK11" s="5"/>
      <c r="UFL11" s="5"/>
      <c r="UFM11" s="5"/>
      <c r="UFN11" s="5"/>
      <c r="UFO11" s="5"/>
      <c r="UFP11" s="5"/>
      <c r="UFQ11" s="5"/>
      <c r="UFR11" s="5"/>
      <c r="UFS11" s="5"/>
      <c r="UFT11" s="5"/>
      <c r="UFU11" s="5"/>
      <c r="UFV11" s="5"/>
      <c r="UFW11" s="5"/>
      <c r="UFX11" s="5"/>
      <c r="UFY11" s="5"/>
      <c r="UFZ11" s="5"/>
      <c r="UGA11" s="5"/>
      <c r="UGB11" s="5"/>
      <c r="UGC11" s="5"/>
      <c r="UGD11" s="5"/>
      <c r="UGE11" s="5"/>
      <c r="UGF11" s="5"/>
      <c r="UGG11" s="5"/>
      <c r="UGH11" s="5"/>
      <c r="UGI11" s="5"/>
      <c r="UGJ11" s="5"/>
      <c r="UGK11" s="5"/>
      <c r="UGL11" s="5"/>
      <c r="UGM11" s="5"/>
      <c r="UGN11" s="5"/>
      <c r="UGO11" s="5"/>
      <c r="UGP11" s="5"/>
      <c r="UGQ11" s="5"/>
      <c r="UGR11" s="5"/>
      <c r="UGS11" s="5"/>
      <c r="UGT11" s="5"/>
      <c r="UGU11" s="5"/>
      <c r="UGV11" s="5"/>
      <c r="UGW11" s="5"/>
      <c r="UGX11" s="5"/>
      <c r="UGY11" s="5"/>
      <c r="UGZ11" s="5"/>
      <c r="UHA11" s="5"/>
      <c r="UHB11" s="5"/>
      <c r="UHC11" s="5"/>
      <c r="UHD11" s="5"/>
      <c r="UHE11" s="5"/>
      <c r="UHF11" s="5"/>
      <c r="UHG11" s="5"/>
      <c r="UHH11" s="5"/>
      <c r="UHI11" s="5"/>
      <c r="UHJ11" s="5"/>
      <c r="UHK11" s="5"/>
      <c r="UHL11" s="5"/>
      <c r="UHM11" s="5"/>
      <c r="UHN11" s="5"/>
      <c r="UHO11" s="5"/>
      <c r="UHP11" s="5"/>
      <c r="UHQ11" s="5"/>
      <c r="UHR11" s="5"/>
      <c r="UHS11" s="5"/>
      <c r="UHT11" s="5"/>
      <c r="UHU11" s="5"/>
      <c r="UHV11" s="5"/>
      <c r="UHW11" s="5"/>
      <c r="UHX11" s="5"/>
      <c r="UHY11" s="5"/>
      <c r="UHZ11" s="5"/>
      <c r="UIA11" s="5"/>
      <c r="UIB11" s="5"/>
      <c r="UIC11" s="5"/>
      <c r="UID11" s="5"/>
      <c r="UIE11" s="5"/>
      <c r="UIF11" s="5"/>
      <c r="UIG11" s="5"/>
      <c r="UIH11" s="5"/>
      <c r="UII11" s="5"/>
      <c r="UIJ11" s="5"/>
      <c r="UIK11" s="5"/>
      <c r="UIL11" s="5"/>
      <c r="UIM11" s="5"/>
      <c r="UIN11" s="5"/>
      <c r="UIO11" s="5"/>
      <c r="UIP11" s="5"/>
      <c r="UIQ11" s="5"/>
      <c r="UIR11" s="5"/>
      <c r="UIS11" s="5"/>
      <c r="UIT11" s="5"/>
      <c r="UIU11" s="5"/>
      <c r="UIV11" s="5"/>
      <c r="UIW11" s="5"/>
      <c r="UIX11" s="5"/>
      <c r="UIY11" s="5"/>
      <c r="UIZ11" s="5"/>
      <c r="UJA11" s="5"/>
      <c r="UJB11" s="5"/>
      <c r="UJC11" s="5"/>
      <c r="UJD11" s="5"/>
      <c r="UJE11" s="5"/>
      <c r="UJF11" s="5"/>
      <c r="UJG11" s="5"/>
      <c r="UJH11" s="5"/>
      <c r="UJI11" s="5"/>
      <c r="UJJ11" s="5"/>
      <c r="UJK11" s="5"/>
      <c r="UJL11" s="5"/>
      <c r="UJM11" s="5"/>
      <c r="UJN11" s="5"/>
      <c r="UJO11" s="5"/>
      <c r="UJP11" s="5"/>
      <c r="UJQ11" s="5"/>
      <c r="UJR11" s="5"/>
      <c r="UJS11" s="5"/>
      <c r="UJT11" s="5"/>
      <c r="UJU11" s="5"/>
      <c r="UJV11" s="5"/>
      <c r="UJW11" s="5"/>
      <c r="UJX11" s="5"/>
      <c r="UJY11" s="5"/>
      <c r="UJZ11" s="5"/>
      <c r="UKA11" s="5"/>
      <c r="UKB11" s="5"/>
      <c r="UKC11" s="5"/>
      <c r="UKD11" s="5"/>
      <c r="UKE11" s="5"/>
      <c r="UKF11" s="5"/>
      <c r="UKG11" s="5"/>
      <c r="UKH11" s="5"/>
      <c r="UKI11" s="5"/>
      <c r="UKJ11" s="5"/>
      <c r="UKK11" s="5"/>
      <c r="UKL11" s="5"/>
      <c r="UKM11" s="5"/>
      <c r="UKN11" s="5"/>
      <c r="UKO11" s="5"/>
      <c r="UKP11" s="5"/>
      <c r="UKQ11" s="5"/>
      <c r="UKR11" s="5"/>
      <c r="UKS11" s="5"/>
      <c r="UKT11" s="5"/>
      <c r="UKU11" s="5"/>
      <c r="UKV11" s="5"/>
      <c r="UKW11" s="5"/>
      <c r="UKX11" s="5"/>
      <c r="UKY11" s="5"/>
      <c r="UKZ11" s="5"/>
      <c r="ULA11" s="5"/>
      <c r="ULB11" s="5"/>
      <c r="ULC11" s="5"/>
      <c r="ULD11" s="5"/>
      <c r="ULE11" s="5"/>
      <c r="ULF11" s="5"/>
      <c r="ULG11" s="5"/>
      <c r="ULH11" s="5"/>
      <c r="ULI11" s="5"/>
      <c r="ULJ11" s="5"/>
      <c r="ULK11" s="5"/>
      <c r="ULL11" s="5"/>
      <c r="ULM11" s="5"/>
      <c r="ULN11" s="5"/>
      <c r="ULO11" s="5"/>
      <c r="ULP11" s="5"/>
      <c r="ULQ11" s="5"/>
      <c r="ULR11" s="5"/>
      <c r="ULS11" s="5"/>
      <c r="ULT11" s="5"/>
      <c r="ULU11" s="5"/>
      <c r="ULV11" s="5"/>
      <c r="ULW11" s="5"/>
      <c r="ULX11" s="5"/>
      <c r="ULY11" s="5"/>
      <c r="ULZ11" s="5"/>
      <c r="UMA11" s="5"/>
      <c r="UMB11" s="5"/>
      <c r="UMC11" s="5"/>
      <c r="UMD11" s="5"/>
      <c r="UME11" s="5"/>
      <c r="UMF11" s="5"/>
      <c r="UMG11" s="5"/>
      <c r="UMH11" s="5"/>
      <c r="UMI11" s="5"/>
      <c r="UMJ11" s="5"/>
      <c r="UMK11" s="5"/>
      <c r="UML11" s="5"/>
      <c r="UMM11" s="5"/>
      <c r="UMN11" s="5"/>
      <c r="UMO11" s="5"/>
      <c r="UMP11" s="5"/>
      <c r="UMQ11" s="5"/>
      <c r="UMR11" s="5"/>
      <c r="UMS11" s="5"/>
      <c r="UMT11" s="5"/>
      <c r="UMU11" s="5"/>
      <c r="UMV11" s="5"/>
      <c r="UMW11" s="5"/>
      <c r="UMX11" s="5"/>
      <c r="UMY11" s="5"/>
      <c r="UMZ11" s="5"/>
      <c r="UNA11" s="5"/>
      <c r="UNB11" s="5"/>
      <c r="UNC11" s="5"/>
      <c r="UND11" s="5"/>
      <c r="UNE11" s="5"/>
      <c r="UNF11" s="5"/>
      <c r="UNG11" s="5"/>
      <c r="UNH11" s="5"/>
      <c r="UNI11" s="5"/>
      <c r="UNJ11" s="5"/>
      <c r="UNK11" s="5"/>
      <c r="UNL11" s="5"/>
      <c r="UNM11" s="5"/>
      <c r="UNN11" s="5"/>
      <c r="UNO11" s="5"/>
      <c r="UNP11" s="5"/>
      <c r="UNQ11" s="5"/>
      <c r="UNR11" s="5"/>
      <c r="UNS11" s="5"/>
      <c r="UNT11" s="5"/>
      <c r="UNU11" s="5"/>
      <c r="UNV11" s="5"/>
      <c r="UNW11" s="5"/>
      <c r="UNX11" s="5"/>
      <c r="UNY11" s="5"/>
      <c r="UNZ11" s="5"/>
      <c r="UOA11" s="5"/>
      <c r="UOB11" s="5"/>
      <c r="UOC11" s="5"/>
      <c r="UOD11" s="5"/>
      <c r="UOE11" s="5"/>
      <c r="UOF11" s="5"/>
      <c r="UOG11" s="5"/>
      <c r="UOH11" s="5"/>
      <c r="UOI11" s="5"/>
      <c r="UOJ11" s="5"/>
      <c r="UOK11" s="5"/>
      <c r="UOL11" s="5"/>
      <c r="UOM11" s="5"/>
      <c r="UON11" s="5"/>
      <c r="UOO11" s="5"/>
      <c r="UOP11" s="5"/>
      <c r="UOQ11" s="5"/>
      <c r="UOR11" s="5"/>
      <c r="UOS11" s="5"/>
      <c r="UOT11" s="5"/>
      <c r="UOU11" s="5"/>
      <c r="UOV11" s="5"/>
      <c r="UOW11" s="5"/>
      <c r="UOX11" s="5"/>
      <c r="UOY11" s="5"/>
      <c r="UOZ11" s="5"/>
      <c r="UPA11" s="5"/>
      <c r="UPB11" s="5"/>
      <c r="UPC11" s="5"/>
      <c r="UPD11" s="5"/>
      <c r="UPE11" s="5"/>
      <c r="UPF11" s="5"/>
      <c r="UPG11" s="5"/>
      <c r="UPH11" s="5"/>
      <c r="UPI11" s="5"/>
      <c r="UPJ11" s="5"/>
      <c r="UPK11" s="5"/>
      <c r="UPL11" s="5"/>
      <c r="UPM11" s="5"/>
      <c r="UPN11" s="5"/>
      <c r="UPO11" s="5"/>
      <c r="UPP11" s="5"/>
      <c r="UPQ11" s="5"/>
      <c r="UPR11" s="5"/>
      <c r="UPS11" s="5"/>
      <c r="UPT11" s="5"/>
      <c r="UPU11" s="5"/>
      <c r="UPV11" s="5"/>
      <c r="UPW11" s="5"/>
      <c r="UPX11" s="5"/>
      <c r="UPY11" s="5"/>
      <c r="UPZ11" s="5"/>
      <c r="UQA11" s="5"/>
      <c r="UQB11" s="5"/>
      <c r="UQC11" s="5"/>
      <c r="UQD11" s="5"/>
      <c r="UQE11" s="5"/>
      <c r="UQF11" s="5"/>
      <c r="UQG11" s="5"/>
      <c r="UQH11" s="5"/>
      <c r="UQI11" s="5"/>
      <c r="UQJ11" s="5"/>
      <c r="UQK11" s="5"/>
      <c r="UQL11" s="5"/>
      <c r="UQM11" s="5"/>
      <c r="UQN11" s="5"/>
      <c r="UQO11" s="5"/>
      <c r="UQP11" s="5"/>
      <c r="UQQ11" s="5"/>
      <c r="UQR11" s="5"/>
      <c r="UQS11" s="5"/>
      <c r="UQT11" s="5"/>
      <c r="UQU11" s="5"/>
      <c r="UQV11" s="5"/>
      <c r="UQW11" s="5"/>
      <c r="UQX11" s="5"/>
      <c r="UQY11" s="5"/>
      <c r="UQZ11" s="5"/>
      <c r="URA11" s="5"/>
      <c r="URB11" s="5"/>
      <c r="URC11" s="5"/>
      <c r="URD11" s="5"/>
      <c r="URE11" s="5"/>
      <c r="URF11" s="5"/>
      <c r="URG11" s="5"/>
      <c r="URH11" s="5"/>
      <c r="URI11" s="5"/>
      <c r="URJ11" s="5"/>
      <c r="URK11" s="5"/>
      <c r="URL11" s="5"/>
      <c r="URM11" s="5"/>
      <c r="URN11" s="5"/>
      <c r="URO11" s="5"/>
      <c r="URP11" s="5"/>
      <c r="URQ11" s="5"/>
      <c r="URR11" s="5"/>
      <c r="URS11" s="5"/>
      <c r="URT11" s="5"/>
      <c r="URU11" s="5"/>
      <c r="URV11" s="5"/>
      <c r="URW11" s="5"/>
      <c r="URX11" s="5"/>
      <c r="URY11" s="5"/>
      <c r="URZ11" s="5"/>
      <c r="USA11" s="5"/>
      <c r="USB11" s="5"/>
      <c r="USC11" s="5"/>
      <c r="USD11" s="5"/>
      <c r="USE11" s="5"/>
      <c r="USF11" s="5"/>
      <c r="USG11" s="5"/>
      <c r="USH11" s="5"/>
      <c r="USI11" s="5"/>
      <c r="USJ11" s="5"/>
      <c r="USK11" s="5"/>
      <c r="USL11" s="5"/>
      <c r="USM11" s="5"/>
      <c r="USN11" s="5"/>
      <c r="USO11" s="5"/>
      <c r="USP11" s="5"/>
      <c r="USQ11" s="5"/>
      <c r="USR11" s="5"/>
      <c r="USS11" s="5"/>
      <c r="UST11" s="5"/>
      <c r="USU11" s="5"/>
      <c r="USV11" s="5"/>
      <c r="USW11" s="5"/>
      <c r="USX11" s="5"/>
      <c r="USY11" s="5"/>
      <c r="USZ11" s="5"/>
      <c r="UTA11" s="5"/>
      <c r="UTB11" s="5"/>
      <c r="UTC11" s="5"/>
      <c r="UTD11" s="5"/>
      <c r="UTE11" s="5"/>
      <c r="UTF11" s="5"/>
      <c r="UTG11" s="5"/>
      <c r="UTH11" s="5"/>
      <c r="UTI11" s="5"/>
      <c r="UTJ11" s="5"/>
      <c r="UTK11" s="5"/>
      <c r="UTL11" s="5"/>
      <c r="UTM11" s="5"/>
      <c r="UTN11" s="5"/>
      <c r="UTO11" s="5"/>
      <c r="UTP11" s="5"/>
      <c r="UTQ11" s="5"/>
      <c r="UTR11" s="5"/>
      <c r="UTS11" s="5"/>
      <c r="UTT11" s="5"/>
      <c r="UTU11" s="5"/>
      <c r="UTV11" s="5"/>
      <c r="UTW11" s="5"/>
      <c r="UTX11" s="5"/>
      <c r="UTY11" s="5"/>
      <c r="UTZ11" s="5"/>
      <c r="UUA11" s="5"/>
      <c r="UUB11" s="5"/>
      <c r="UUC11" s="5"/>
      <c r="UUD11" s="5"/>
      <c r="UUE11" s="5"/>
      <c r="UUF11" s="5"/>
      <c r="UUG11" s="5"/>
      <c r="UUH11" s="5"/>
      <c r="UUI11" s="5"/>
      <c r="UUJ11" s="5"/>
      <c r="UUK11" s="5"/>
      <c r="UUL11" s="5"/>
      <c r="UUM11" s="5"/>
      <c r="UUN11" s="5"/>
      <c r="UUO11" s="5"/>
      <c r="UUP11" s="5"/>
      <c r="UUQ11" s="5"/>
      <c r="UUR11" s="5"/>
      <c r="UUS11" s="5"/>
      <c r="UUT11" s="5"/>
      <c r="UUU11" s="5"/>
      <c r="UUV11" s="5"/>
      <c r="UUW11" s="5"/>
      <c r="UUX11" s="5"/>
      <c r="UUY11" s="5"/>
      <c r="UUZ11" s="5"/>
      <c r="UVA11" s="5"/>
      <c r="UVB11" s="5"/>
      <c r="UVC11" s="5"/>
      <c r="UVD11" s="5"/>
      <c r="UVE11" s="5"/>
      <c r="UVF11" s="5"/>
      <c r="UVG11" s="5"/>
      <c r="UVH11" s="5"/>
      <c r="UVI11" s="5"/>
      <c r="UVJ11" s="5"/>
      <c r="UVK11" s="5"/>
      <c r="UVL11" s="5"/>
      <c r="UVM11" s="5"/>
      <c r="UVN11" s="5"/>
      <c r="UVO11" s="5"/>
      <c r="UVP11" s="5"/>
      <c r="UVQ11" s="5"/>
      <c r="UVR11" s="5"/>
      <c r="UVS11" s="5"/>
      <c r="UVT11" s="5"/>
      <c r="UVU11" s="5"/>
      <c r="UVV11" s="5"/>
      <c r="UVW11" s="5"/>
      <c r="UVX11" s="5"/>
      <c r="UVY11" s="5"/>
      <c r="UVZ11" s="5"/>
      <c r="UWA11" s="5"/>
      <c r="UWB11" s="5"/>
      <c r="UWC11" s="5"/>
      <c r="UWD11" s="5"/>
      <c r="UWE11" s="5"/>
      <c r="UWF11" s="5"/>
      <c r="UWG11" s="5"/>
      <c r="UWH11" s="5"/>
      <c r="UWI11" s="5"/>
      <c r="UWJ11" s="5"/>
      <c r="UWK11" s="5"/>
      <c r="UWL11" s="5"/>
      <c r="UWM11" s="5"/>
      <c r="UWN11" s="5"/>
      <c r="UWO11" s="5"/>
      <c r="UWP11" s="5"/>
      <c r="UWQ11" s="5"/>
      <c r="UWR11" s="5"/>
      <c r="UWS11" s="5"/>
      <c r="UWT11" s="5"/>
      <c r="UWU11" s="5"/>
      <c r="UWV11" s="5"/>
      <c r="UWW11" s="5"/>
      <c r="UWX11" s="5"/>
      <c r="UWY11" s="5"/>
      <c r="UWZ11" s="5"/>
      <c r="UXA11" s="5"/>
      <c r="UXB11" s="5"/>
      <c r="UXC11" s="5"/>
      <c r="UXD11" s="5"/>
      <c r="UXE11" s="5"/>
      <c r="UXF11" s="5"/>
      <c r="UXG11" s="5"/>
      <c r="UXH11" s="5"/>
      <c r="UXI11" s="5"/>
      <c r="UXJ11" s="5"/>
      <c r="UXK11" s="5"/>
      <c r="UXL11" s="5"/>
      <c r="UXM11" s="5"/>
      <c r="UXN11" s="5"/>
      <c r="UXO11" s="5"/>
      <c r="UXP11" s="5"/>
      <c r="UXQ11" s="5"/>
      <c r="UXR11" s="5"/>
      <c r="UXS11" s="5"/>
      <c r="UXT11" s="5"/>
      <c r="UXU11" s="5"/>
      <c r="UXV11" s="5"/>
      <c r="UXW11" s="5"/>
      <c r="UXX11" s="5"/>
      <c r="UXY11" s="5"/>
      <c r="UXZ11" s="5"/>
      <c r="UYA11" s="5"/>
      <c r="UYB11" s="5"/>
      <c r="UYC11" s="5"/>
      <c r="UYD11" s="5"/>
      <c r="UYE11" s="5"/>
      <c r="UYF11" s="5"/>
      <c r="UYG11" s="5"/>
      <c r="UYH11" s="5"/>
      <c r="UYI11" s="5"/>
      <c r="UYJ11" s="5"/>
      <c r="UYK11" s="5"/>
      <c r="UYL11" s="5"/>
      <c r="UYM11" s="5"/>
      <c r="UYN11" s="5"/>
      <c r="UYO11" s="5"/>
      <c r="UYP11" s="5"/>
      <c r="UYQ11" s="5"/>
      <c r="UYR11" s="5"/>
      <c r="UYS11" s="5"/>
      <c r="UYT11" s="5"/>
      <c r="UYU11" s="5"/>
      <c r="UYV11" s="5"/>
      <c r="UYW11" s="5"/>
      <c r="UYX11" s="5"/>
      <c r="UYY11" s="5"/>
      <c r="UYZ11" s="5"/>
      <c r="UZA11" s="5"/>
      <c r="UZB11" s="5"/>
      <c r="UZC11" s="5"/>
      <c r="UZD11" s="5"/>
      <c r="UZE11" s="5"/>
      <c r="UZF11" s="5"/>
      <c r="UZG11" s="5"/>
      <c r="UZH11" s="5"/>
      <c r="UZI11" s="5"/>
      <c r="UZJ11" s="5"/>
      <c r="UZK11" s="5"/>
      <c r="UZL11" s="5"/>
      <c r="UZM11" s="5"/>
      <c r="UZN11" s="5"/>
      <c r="UZO11" s="5"/>
      <c r="UZP11" s="5"/>
      <c r="UZQ11" s="5"/>
      <c r="UZR11" s="5"/>
      <c r="UZS11" s="5"/>
      <c r="UZT11" s="5"/>
      <c r="UZU11" s="5"/>
      <c r="UZV11" s="5"/>
      <c r="UZW11" s="5"/>
      <c r="UZX11" s="5"/>
      <c r="UZY11" s="5"/>
      <c r="UZZ11" s="5"/>
      <c r="VAA11" s="5"/>
      <c r="VAB11" s="5"/>
      <c r="VAC11" s="5"/>
      <c r="VAD11" s="5"/>
      <c r="VAE11" s="5"/>
      <c r="VAF11" s="5"/>
      <c r="VAG11" s="5"/>
      <c r="VAH11" s="5"/>
      <c r="VAI11" s="5"/>
      <c r="VAJ11" s="5"/>
      <c r="VAK11" s="5"/>
      <c r="VAL11" s="5"/>
      <c r="VAM11" s="5"/>
      <c r="VAN11" s="5"/>
      <c r="VAO11" s="5"/>
      <c r="VAP11" s="5"/>
      <c r="VAQ11" s="5"/>
      <c r="VAR11" s="5"/>
      <c r="VAS11" s="5"/>
      <c r="VAT11" s="5"/>
      <c r="VAU11" s="5"/>
      <c r="VAV11" s="5"/>
      <c r="VAW11" s="5"/>
      <c r="VAX11" s="5"/>
      <c r="VAY11" s="5"/>
      <c r="VAZ11" s="5"/>
      <c r="VBA11" s="5"/>
      <c r="VBB11" s="5"/>
      <c r="VBC11" s="5"/>
      <c r="VBD11" s="5"/>
      <c r="VBE11" s="5"/>
      <c r="VBF11" s="5"/>
      <c r="VBG11" s="5"/>
      <c r="VBH11" s="5"/>
      <c r="VBI11" s="5"/>
      <c r="VBJ11" s="5"/>
      <c r="VBK11" s="5"/>
      <c r="VBL11" s="5"/>
      <c r="VBM11" s="5"/>
      <c r="VBN11" s="5"/>
      <c r="VBO11" s="5"/>
      <c r="VBP11" s="5"/>
      <c r="VBQ11" s="5"/>
      <c r="VBR11" s="5"/>
      <c r="VBS11" s="5"/>
      <c r="VBT11" s="5"/>
      <c r="VBU11" s="5"/>
      <c r="VBV11" s="5"/>
      <c r="VBW11" s="5"/>
      <c r="VBX11" s="5"/>
      <c r="VBY11" s="5"/>
      <c r="VBZ11" s="5"/>
      <c r="VCA11" s="5"/>
      <c r="VCB11" s="5"/>
      <c r="VCC11" s="5"/>
      <c r="VCD11" s="5"/>
      <c r="VCE11" s="5"/>
      <c r="VCF11" s="5"/>
      <c r="VCG11" s="5"/>
      <c r="VCH11" s="5"/>
      <c r="VCI11" s="5"/>
      <c r="VCJ11" s="5"/>
      <c r="VCK11" s="5"/>
      <c r="VCL11" s="5"/>
      <c r="VCM11" s="5"/>
      <c r="VCN11" s="5"/>
      <c r="VCO11" s="5"/>
      <c r="VCP11" s="5"/>
      <c r="VCQ11" s="5"/>
      <c r="VCR11" s="5"/>
      <c r="VCS11" s="5"/>
      <c r="VCT11" s="5"/>
      <c r="VCU11" s="5"/>
      <c r="VCV11" s="5"/>
      <c r="VCW11" s="5"/>
      <c r="VCX11" s="5"/>
      <c r="VCY11" s="5"/>
      <c r="VCZ11" s="5"/>
      <c r="VDA11" s="5"/>
      <c r="VDB11" s="5"/>
      <c r="VDC11" s="5"/>
      <c r="VDD11" s="5"/>
      <c r="VDE11" s="5"/>
      <c r="VDF11" s="5"/>
      <c r="VDG11" s="5"/>
      <c r="VDH11" s="5"/>
      <c r="VDI11" s="5"/>
      <c r="VDJ11" s="5"/>
      <c r="VDK11" s="5"/>
      <c r="VDL11" s="5"/>
      <c r="VDM11" s="5"/>
      <c r="VDN11" s="5"/>
      <c r="VDO11" s="5"/>
      <c r="VDP11" s="5"/>
      <c r="VDQ11" s="5"/>
      <c r="VDR11" s="5"/>
      <c r="VDS11" s="5"/>
      <c r="VDT11" s="5"/>
      <c r="VDU11" s="5"/>
      <c r="VDV11" s="5"/>
      <c r="VDW11" s="5"/>
      <c r="VDX11" s="5"/>
      <c r="VDY11" s="5"/>
      <c r="VDZ11" s="5"/>
      <c r="VEA11" s="5"/>
      <c r="VEB11" s="5"/>
      <c r="VEC11" s="5"/>
      <c r="VED11" s="5"/>
      <c r="VEE11" s="5"/>
      <c r="VEF11" s="5"/>
      <c r="VEG11" s="5"/>
      <c r="VEH11" s="5"/>
      <c r="VEI11" s="5"/>
      <c r="VEJ11" s="5"/>
      <c r="VEK11" s="5"/>
      <c r="VEL11" s="5"/>
      <c r="VEM11" s="5"/>
      <c r="VEN11" s="5"/>
      <c r="VEO11" s="5"/>
      <c r="VEP11" s="5"/>
      <c r="VEQ11" s="5"/>
      <c r="VER11" s="5"/>
      <c r="VES11" s="5"/>
      <c r="VET11" s="5"/>
      <c r="VEU11" s="5"/>
      <c r="VEV11" s="5"/>
      <c r="VEW11" s="5"/>
      <c r="VEX11" s="5"/>
      <c r="VEY11" s="5"/>
      <c r="VEZ11" s="5"/>
      <c r="VFA11" s="5"/>
      <c r="VFB11" s="5"/>
      <c r="VFC11" s="5"/>
      <c r="VFD11" s="5"/>
      <c r="VFE11" s="5"/>
      <c r="VFF11" s="5"/>
      <c r="VFG11" s="5"/>
      <c r="VFH11" s="5"/>
      <c r="VFI11" s="5"/>
      <c r="VFJ11" s="5"/>
      <c r="VFK11" s="5"/>
      <c r="VFL11" s="5"/>
      <c r="VFM11" s="5"/>
      <c r="VFN11" s="5"/>
      <c r="VFO11" s="5"/>
      <c r="VFP11" s="5"/>
      <c r="VFQ11" s="5"/>
      <c r="VFR11" s="5"/>
      <c r="VFS11" s="5"/>
      <c r="VFT11" s="5"/>
      <c r="VFU11" s="5"/>
      <c r="VFV11" s="5"/>
      <c r="VFW11" s="5"/>
      <c r="VFX11" s="5"/>
      <c r="VFY11" s="5"/>
      <c r="VFZ11" s="5"/>
      <c r="VGA11" s="5"/>
      <c r="VGB11" s="5"/>
      <c r="VGC11" s="5"/>
      <c r="VGD11" s="5"/>
      <c r="VGE11" s="5"/>
      <c r="VGF11" s="5"/>
      <c r="VGG11" s="5"/>
      <c r="VGH11" s="5"/>
      <c r="VGI11" s="5"/>
      <c r="VGJ11" s="5"/>
      <c r="VGK11" s="5"/>
      <c r="VGL11" s="5"/>
      <c r="VGM11" s="5"/>
      <c r="VGN11" s="5"/>
      <c r="VGO11" s="5"/>
      <c r="VGP11" s="5"/>
      <c r="VGQ11" s="5"/>
      <c r="VGR11" s="5"/>
      <c r="VGS11" s="5"/>
      <c r="VGT11" s="5"/>
      <c r="VGU11" s="5"/>
      <c r="VGV11" s="5"/>
      <c r="VGW11" s="5"/>
      <c r="VGX11" s="5"/>
      <c r="VGY11" s="5"/>
      <c r="VGZ11" s="5"/>
      <c r="VHA11" s="5"/>
      <c r="VHB11" s="5"/>
      <c r="VHC11" s="5"/>
      <c r="VHD11" s="5"/>
      <c r="VHE11" s="5"/>
      <c r="VHF11" s="5"/>
      <c r="VHG11" s="5"/>
      <c r="VHH11" s="5"/>
      <c r="VHI11" s="5"/>
      <c r="VHJ11" s="5"/>
      <c r="VHK11" s="5"/>
      <c r="VHL11" s="5"/>
      <c r="VHM11" s="5"/>
      <c r="VHN11" s="5"/>
      <c r="VHO11" s="5"/>
      <c r="VHP11" s="5"/>
      <c r="VHQ11" s="5"/>
      <c r="VHR11" s="5"/>
      <c r="VHS11" s="5"/>
      <c r="VHT11" s="5"/>
      <c r="VHU11" s="5"/>
      <c r="VHV11" s="5"/>
      <c r="VHW11" s="5"/>
      <c r="VHX11" s="5"/>
      <c r="VHY11" s="5"/>
      <c r="VHZ11" s="5"/>
      <c r="VIA11" s="5"/>
      <c r="VIB11" s="5"/>
      <c r="VIC11" s="5"/>
      <c r="VID11" s="5"/>
      <c r="VIE11" s="5"/>
      <c r="VIF11" s="5"/>
      <c r="VIG11" s="5"/>
      <c r="VIH11" s="5"/>
      <c r="VII11" s="5"/>
      <c r="VIJ11" s="5"/>
      <c r="VIK11" s="5"/>
      <c r="VIL11" s="5"/>
      <c r="VIM11" s="5"/>
      <c r="VIN11" s="5"/>
      <c r="VIO11" s="5"/>
      <c r="VIP11" s="5"/>
      <c r="VIQ11" s="5"/>
      <c r="VIR11" s="5"/>
      <c r="VIS11" s="5"/>
      <c r="VIT11" s="5"/>
      <c r="VIU11" s="5"/>
      <c r="VIV11" s="5"/>
      <c r="VIW11" s="5"/>
      <c r="VIX11" s="5"/>
      <c r="VIY11" s="5"/>
      <c r="VIZ11" s="5"/>
      <c r="VJA11" s="5"/>
      <c r="VJB11" s="5"/>
      <c r="VJC11" s="5"/>
      <c r="VJD11" s="5"/>
      <c r="VJE11" s="5"/>
      <c r="VJF11" s="5"/>
      <c r="VJG11" s="5"/>
      <c r="VJH11" s="5"/>
      <c r="VJI11" s="5"/>
      <c r="VJJ11" s="5"/>
      <c r="VJK11" s="5"/>
      <c r="VJL11" s="5"/>
      <c r="VJM11" s="5"/>
      <c r="VJN11" s="5"/>
      <c r="VJO11" s="5"/>
      <c r="VJP11" s="5"/>
      <c r="VJQ11" s="5"/>
      <c r="VJR11" s="5"/>
      <c r="VJS11" s="5"/>
      <c r="VJT11" s="5"/>
      <c r="VJU11" s="5"/>
      <c r="VJV11" s="5"/>
      <c r="VJW11" s="5"/>
      <c r="VJX11" s="5"/>
      <c r="VJY11" s="5"/>
      <c r="VJZ11" s="5"/>
      <c r="VKA11" s="5"/>
      <c r="VKB11" s="5"/>
      <c r="VKC11" s="5"/>
      <c r="VKD11" s="5"/>
      <c r="VKE11" s="5"/>
      <c r="VKF11" s="5"/>
      <c r="VKG11" s="5"/>
      <c r="VKH11" s="5"/>
      <c r="VKI11" s="5"/>
      <c r="VKJ11" s="5"/>
      <c r="VKK11" s="5"/>
      <c r="VKL11" s="5"/>
      <c r="VKM11" s="5"/>
      <c r="VKN11" s="5"/>
      <c r="VKO11" s="5"/>
      <c r="VKP11" s="5"/>
      <c r="VKQ11" s="5"/>
      <c r="VKR11" s="5"/>
      <c r="VKS11" s="5"/>
      <c r="VKT11" s="5"/>
      <c r="VKU11" s="5"/>
      <c r="VKV11" s="5"/>
      <c r="VKW11" s="5"/>
      <c r="VKX11" s="5"/>
      <c r="VKY11" s="5"/>
      <c r="VKZ11" s="5"/>
      <c r="VLA11" s="5"/>
      <c r="VLB11" s="5"/>
      <c r="VLC11" s="5"/>
      <c r="VLD11" s="5"/>
      <c r="VLE11" s="5"/>
      <c r="VLF11" s="5"/>
      <c r="VLG11" s="5"/>
      <c r="VLH11" s="5"/>
      <c r="VLI11" s="5"/>
      <c r="VLJ11" s="5"/>
      <c r="VLK11" s="5"/>
      <c r="VLL11" s="5"/>
      <c r="VLM11" s="5"/>
      <c r="VLN11" s="5"/>
      <c r="VLO11" s="5"/>
      <c r="VLP11" s="5"/>
      <c r="VLQ11" s="5"/>
      <c r="VLR11" s="5"/>
      <c r="VLS11" s="5"/>
      <c r="VLT11" s="5"/>
      <c r="VLU11" s="5"/>
      <c r="VLV11" s="5"/>
      <c r="VLW11" s="5"/>
      <c r="VLX11" s="5"/>
      <c r="VLY11" s="5"/>
      <c r="VLZ11" s="5"/>
      <c r="VMA11" s="5"/>
      <c r="VMB11" s="5"/>
      <c r="VMC11" s="5"/>
      <c r="VMD11" s="5"/>
      <c r="VME11" s="5"/>
      <c r="VMF11" s="5"/>
      <c r="VMG11" s="5"/>
      <c r="VMH11" s="5"/>
      <c r="VMI11" s="5"/>
      <c r="VMJ11" s="5"/>
      <c r="VMK11" s="5"/>
      <c r="VML11" s="5"/>
      <c r="VMM11" s="5"/>
      <c r="VMN11" s="5"/>
      <c r="VMO11" s="5"/>
      <c r="VMP11" s="5"/>
      <c r="VMQ11" s="5"/>
      <c r="VMR11" s="5"/>
      <c r="VMS11" s="5"/>
      <c r="VMT11" s="5"/>
      <c r="VMU11" s="5"/>
      <c r="VMV11" s="5"/>
      <c r="VMW11" s="5"/>
      <c r="VMX11" s="5"/>
      <c r="VMY11" s="5"/>
      <c r="VMZ11" s="5"/>
      <c r="VNA11" s="5"/>
      <c r="VNB11" s="5"/>
      <c r="VNC11" s="5"/>
      <c r="VND11" s="5"/>
      <c r="VNE11" s="5"/>
      <c r="VNF11" s="5"/>
      <c r="VNG11" s="5"/>
      <c r="VNH11" s="5"/>
      <c r="VNI11" s="5"/>
      <c r="VNJ11" s="5"/>
      <c r="VNK11" s="5"/>
      <c r="VNL11" s="5"/>
      <c r="VNM11" s="5"/>
      <c r="VNN11" s="5"/>
      <c r="VNO11" s="5"/>
      <c r="VNP11" s="5"/>
      <c r="VNQ11" s="5"/>
      <c r="VNR11" s="5"/>
      <c r="VNS11" s="5"/>
      <c r="VNT11" s="5"/>
      <c r="VNU11" s="5"/>
      <c r="VNV11" s="5"/>
      <c r="VNW11" s="5"/>
      <c r="VNX11" s="5"/>
      <c r="VNY11" s="5"/>
      <c r="VNZ11" s="5"/>
      <c r="VOA11" s="5"/>
      <c r="VOB11" s="5"/>
      <c r="VOC11" s="5"/>
      <c r="VOD11" s="5"/>
      <c r="VOE11" s="5"/>
      <c r="VOF11" s="5"/>
      <c r="VOG11" s="5"/>
      <c r="VOH11" s="5"/>
      <c r="VOI11" s="5"/>
      <c r="VOJ11" s="5"/>
      <c r="VOK11" s="5"/>
      <c r="VOL11" s="5"/>
      <c r="VOM11" s="5"/>
      <c r="VON11" s="5"/>
      <c r="VOO11" s="5"/>
      <c r="VOP11" s="5"/>
      <c r="VOQ11" s="5"/>
      <c r="VOR11" s="5"/>
      <c r="VOS11" s="5"/>
      <c r="VOT11" s="5"/>
      <c r="VOU11" s="5"/>
      <c r="VOV11" s="5"/>
      <c r="VOW11" s="5"/>
      <c r="VOX11" s="5"/>
      <c r="VOY11" s="5"/>
      <c r="VOZ11" s="5"/>
      <c r="VPA11" s="5"/>
      <c r="VPB11" s="5"/>
      <c r="VPC11" s="5"/>
      <c r="VPD11" s="5"/>
      <c r="VPE11" s="5"/>
      <c r="VPF11" s="5"/>
      <c r="VPG11" s="5"/>
      <c r="VPH11" s="5"/>
      <c r="VPI11" s="5"/>
      <c r="VPJ11" s="5"/>
      <c r="VPK11" s="5"/>
      <c r="VPL11" s="5"/>
      <c r="VPM11" s="5"/>
      <c r="VPN11" s="5"/>
      <c r="VPO11" s="5"/>
      <c r="VPP11" s="5"/>
      <c r="VPQ11" s="5"/>
      <c r="VPR11" s="5"/>
      <c r="VPS11" s="5"/>
      <c r="VPT11" s="5"/>
      <c r="VPU11" s="5"/>
      <c r="VPV11" s="5"/>
      <c r="VPW11" s="5"/>
      <c r="VPX11" s="5"/>
      <c r="VPY11" s="5"/>
      <c r="VPZ11" s="5"/>
      <c r="VQA11" s="5"/>
      <c r="VQB11" s="5"/>
      <c r="VQC11" s="5"/>
      <c r="VQD11" s="5"/>
      <c r="VQE11" s="5"/>
      <c r="VQF11" s="5"/>
      <c r="VQG11" s="5"/>
      <c r="VQH11" s="5"/>
      <c r="VQI11" s="5"/>
      <c r="VQJ11" s="5"/>
      <c r="VQK11" s="5"/>
      <c r="VQL11" s="5"/>
      <c r="VQM11" s="5"/>
      <c r="VQN11" s="5"/>
      <c r="VQO11" s="5"/>
      <c r="VQP11" s="5"/>
      <c r="VQQ11" s="5"/>
      <c r="VQR11" s="5"/>
      <c r="VQS11" s="5"/>
      <c r="VQT11" s="5"/>
      <c r="VQU11" s="5"/>
      <c r="VQV11" s="5"/>
      <c r="VQW11" s="5"/>
      <c r="VQX11" s="5"/>
      <c r="VQY11" s="5"/>
      <c r="VQZ11" s="5"/>
      <c r="VRA11" s="5"/>
      <c r="VRB11" s="5"/>
      <c r="VRC11" s="5"/>
      <c r="VRD11" s="5"/>
      <c r="VRE11" s="5"/>
      <c r="VRF11" s="5"/>
      <c r="VRG11" s="5"/>
      <c r="VRH11" s="5"/>
      <c r="VRI11" s="5"/>
      <c r="VRJ11" s="5"/>
      <c r="VRK11" s="5"/>
      <c r="VRL11" s="5"/>
      <c r="VRM11" s="5"/>
      <c r="VRN11" s="5"/>
      <c r="VRO11" s="5"/>
      <c r="VRP11" s="5"/>
      <c r="VRQ11" s="5"/>
      <c r="VRR11" s="5"/>
      <c r="VRS11" s="5"/>
      <c r="VRT11" s="5"/>
      <c r="VRU11" s="5"/>
      <c r="VRV11" s="5"/>
      <c r="VRW11" s="5"/>
      <c r="VRX11" s="5"/>
      <c r="VRY11" s="5"/>
      <c r="VRZ11" s="5"/>
      <c r="VSA11" s="5"/>
      <c r="VSB11" s="5"/>
      <c r="VSC11" s="5"/>
      <c r="VSD11" s="5"/>
      <c r="VSE11" s="5"/>
      <c r="VSF11" s="5"/>
      <c r="VSG11" s="5"/>
      <c r="VSH11" s="5"/>
      <c r="VSI11" s="5"/>
      <c r="VSJ11" s="5"/>
      <c r="VSK11" s="5"/>
      <c r="VSL11" s="5"/>
      <c r="VSM11" s="5"/>
      <c r="VSN11" s="5"/>
      <c r="VSO11" s="5"/>
      <c r="VSP11" s="5"/>
      <c r="VSQ11" s="5"/>
      <c r="VSR11" s="5"/>
      <c r="VSS11" s="5"/>
      <c r="VST11" s="5"/>
      <c r="VSU11" s="5"/>
      <c r="VSV11" s="5"/>
      <c r="VSW11" s="5"/>
      <c r="VSX11" s="5"/>
      <c r="VSY11" s="5"/>
      <c r="VSZ11" s="5"/>
      <c r="VTA11" s="5"/>
      <c r="VTB11" s="5"/>
      <c r="VTC11" s="5"/>
      <c r="VTD11" s="5"/>
      <c r="VTE11" s="5"/>
      <c r="VTF11" s="5"/>
      <c r="VTG11" s="5"/>
      <c r="VTH11" s="5"/>
      <c r="VTI11" s="5"/>
      <c r="VTJ11" s="5"/>
      <c r="VTK11" s="5"/>
      <c r="VTL11" s="5"/>
      <c r="VTM11" s="5"/>
      <c r="VTN11" s="5"/>
      <c r="VTO11" s="5"/>
      <c r="VTP11" s="5"/>
      <c r="VTQ11" s="5"/>
      <c r="VTR11" s="5"/>
      <c r="VTS11" s="5"/>
      <c r="VTT11" s="5"/>
      <c r="VTU11" s="5"/>
      <c r="VTV11" s="5"/>
      <c r="VTW11" s="5"/>
      <c r="VTX11" s="5"/>
      <c r="VTY11" s="5"/>
      <c r="VTZ11" s="5"/>
      <c r="VUA11" s="5"/>
      <c r="VUB11" s="5"/>
      <c r="VUC11" s="5"/>
      <c r="VUD11" s="5"/>
      <c r="VUE11" s="5"/>
      <c r="VUF11" s="5"/>
      <c r="VUG11" s="5"/>
      <c r="VUH11" s="5"/>
      <c r="VUI11" s="5"/>
      <c r="VUJ11" s="5"/>
      <c r="VUK11" s="5"/>
      <c r="VUL11" s="5"/>
      <c r="VUM11" s="5"/>
      <c r="VUN11" s="5"/>
      <c r="VUO11" s="5"/>
      <c r="VUP11" s="5"/>
      <c r="VUQ11" s="5"/>
      <c r="VUR11" s="5"/>
      <c r="VUS11" s="5"/>
      <c r="VUT11" s="5"/>
      <c r="VUU11" s="5"/>
      <c r="VUV11" s="5"/>
      <c r="VUW11" s="5"/>
      <c r="VUX11" s="5"/>
      <c r="VUY11" s="5"/>
      <c r="VUZ11" s="5"/>
      <c r="VVA11" s="5"/>
      <c r="VVB11" s="5"/>
      <c r="VVC11" s="5"/>
      <c r="VVD11" s="5"/>
      <c r="VVE11" s="5"/>
      <c r="VVF11" s="5"/>
      <c r="VVG11" s="5"/>
      <c r="VVH11" s="5"/>
      <c r="VVI11" s="5"/>
      <c r="VVJ11" s="5"/>
      <c r="VVK11" s="5"/>
      <c r="VVL11" s="5"/>
      <c r="VVM11" s="5"/>
      <c r="VVN11" s="5"/>
      <c r="VVO11" s="5"/>
      <c r="VVP11" s="5"/>
      <c r="VVQ11" s="5"/>
      <c r="VVR11" s="5"/>
      <c r="VVS11" s="5"/>
      <c r="VVT11" s="5"/>
      <c r="VVU11" s="5"/>
      <c r="VVV11" s="5"/>
      <c r="VVW11" s="5"/>
      <c r="VVX11" s="5"/>
      <c r="VVY11" s="5"/>
      <c r="VVZ11" s="5"/>
      <c r="VWA11" s="5"/>
      <c r="VWB11" s="5"/>
      <c r="VWC11" s="5"/>
      <c r="VWD11" s="5"/>
      <c r="VWE11" s="5"/>
      <c r="VWF11" s="5"/>
      <c r="VWG11" s="5"/>
      <c r="VWH11" s="5"/>
      <c r="VWI11" s="5"/>
      <c r="VWJ11" s="5"/>
      <c r="VWK11" s="5"/>
      <c r="VWL11" s="5"/>
      <c r="VWM11" s="5"/>
      <c r="VWN11" s="5"/>
      <c r="VWO11" s="5"/>
      <c r="VWP11" s="5"/>
      <c r="VWQ11" s="5"/>
      <c r="VWR11" s="5"/>
      <c r="VWS11" s="5"/>
      <c r="VWT11" s="5"/>
      <c r="VWU11" s="5"/>
      <c r="VWV11" s="5"/>
      <c r="VWW11" s="5"/>
      <c r="VWX11" s="5"/>
      <c r="VWY11" s="5"/>
      <c r="VWZ11" s="5"/>
      <c r="VXA11" s="5"/>
      <c r="VXB11" s="5"/>
      <c r="VXC11" s="5"/>
      <c r="VXD11" s="5"/>
      <c r="VXE11" s="5"/>
      <c r="VXF11" s="5"/>
      <c r="VXG11" s="5"/>
      <c r="VXH11" s="5"/>
      <c r="VXI11" s="5"/>
      <c r="VXJ11" s="5"/>
      <c r="VXK11" s="5"/>
      <c r="VXL11" s="5"/>
      <c r="VXM11" s="5"/>
      <c r="VXN11" s="5"/>
      <c r="VXO11" s="5"/>
      <c r="VXP11" s="5"/>
      <c r="VXQ11" s="5"/>
      <c r="VXR11" s="5"/>
      <c r="VXS11" s="5"/>
      <c r="VXT11" s="5"/>
      <c r="VXU11" s="5"/>
      <c r="VXV11" s="5"/>
      <c r="VXW11" s="5"/>
      <c r="VXX11" s="5"/>
      <c r="VXY11" s="5"/>
      <c r="VXZ11" s="5"/>
      <c r="VYA11" s="5"/>
      <c r="VYB11" s="5"/>
      <c r="VYC11" s="5"/>
      <c r="VYD11" s="5"/>
      <c r="VYE11" s="5"/>
      <c r="VYF11" s="5"/>
      <c r="VYG11" s="5"/>
      <c r="VYH11" s="5"/>
      <c r="VYI11" s="5"/>
      <c r="VYJ11" s="5"/>
      <c r="VYK11" s="5"/>
      <c r="VYL11" s="5"/>
      <c r="VYM11" s="5"/>
      <c r="VYN11" s="5"/>
      <c r="VYO11" s="5"/>
      <c r="VYP11" s="5"/>
      <c r="VYQ11" s="5"/>
      <c r="VYR11" s="5"/>
      <c r="VYS11" s="5"/>
      <c r="VYT11" s="5"/>
      <c r="VYU11" s="5"/>
      <c r="VYV11" s="5"/>
      <c r="VYW11" s="5"/>
      <c r="VYX11" s="5"/>
      <c r="VYY11" s="5"/>
      <c r="VYZ11" s="5"/>
      <c r="VZA11" s="5"/>
      <c r="VZB11" s="5"/>
      <c r="VZC11" s="5"/>
      <c r="VZD11" s="5"/>
      <c r="VZE11" s="5"/>
      <c r="VZF11" s="5"/>
      <c r="VZG11" s="5"/>
      <c r="VZH11" s="5"/>
      <c r="VZI11" s="5"/>
      <c r="VZJ11" s="5"/>
      <c r="VZK11" s="5"/>
      <c r="VZL11" s="5"/>
      <c r="VZM11" s="5"/>
      <c r="VZN11" s="5"/>
      <c r="VZO11" s="5"/>
      <c r="VZP11" s="5"/>
      <c r="VZQ11" s="5"/>
      <c r="VZR11" s="5"/>
      <c r="VZS11" s="5"/>
      <c r="VZT11" s="5"/>
      <c r="VZU11" s="5"/>
      <c r="VZV11" s="5"/>
      <c r="VZW11" s="5"/>
      <c r="VZX11" s="5"/>
      <c r="VZY11" s="5"/>
      <c r="VZZ11" s="5"/>
      <c r="WAA11" s="5"/>
      <c r="WAB11" s="5"/>
      <c r="WAC11" s="5"/>
      <c r="WAD11" s="5"/>
      <c r="WAE11" s="5"/>
      <c r="WAF11" s="5"/>
      <c r="WAG11" s="5"/>
      <c r="WAH11" s="5"/>
      <c r="WAI11" s="5"/>
      <c r="WAJ11" s="5"/>
      <c r="WAK11" s="5"/>
      <c r="WAL11" s="5"/>
      <c r="WAM11" s="5"/>
      <c r="WAN11" s="5"/>
      <c r="WAO11" s="5"/>
      <c r="WAP11" s="5"/>
      <c r="WAQ11" s="5"/>
      <c r="WAR11" s="5"/>
      <c r="WAS11" s="5"/>
      <c r="WAT11" s="5"/>
      <c r="WAU11" s="5"/>
      <c r="WAV11" s="5"/>
      <c r="WAW11" s="5"/>
      <c r="WAX11" s="5"/>
      <c r="WAY11" s="5"/>
      <c r="WAZ11" s="5"/>
      <c r="WBA11" s="5"/>
      <c r="WBB11" s="5"/>
      <c r="WBC11" s="5"/>
      <c r="WBD11" s="5"/>
      <c r="WBE11" s="5"/>
      <c r="WBF11" s="5"/>
      <c r="WBG11" s="5"/>
      <c r="WBH11" s="5"/>
      <c r="WBI11" s="5"/>
      <c r="WBJ11" s="5"/>
      <c r="WBK11" s="5"/>
      <c r="WBL11" s="5"/>
      <c r="WBM11" s="5"/>
      <c r="WBN11" s="5"/>
      <c r="WBO11" s="5"/>
      <c r="WBP11" s="5"/>
      <c r="WBQ11" s="5"/>
      <c r="WBR11" s="5"/>
      <c r="WBS11" s="5"/>
      <c r="WBT11" s="5"/>
      <c r="WBU11" s="5"/>
      <c r="WBV11" s="5"/>
      <c r="WBW11" s="5"/>
      <c r="WBX11" s="5"/>
      <c r="WBY11" s="5"/>
      <c r="WBZ11" s="5"/>
      <c r="WCA11" s="5"/>
      <c r="WCB11" s="5"/>
      <c r="WCC11" s="5"/>
      <c r="WCD11" s="5"/>
      <c r="WCE11" s="5"/>
      <c r="WCF11" s="5"/>
      <c r="WCG11" s="5"/>
      <c r="WCH11" s="5"/>
      <c r="WCI11" s="5"/>
      <c r="WCJ11" s="5"/>
      <c r="WCK11" s="5"/>
      <c r="WCL11" s="5"/>
      <c r="WCM11" s="5"/>
      <c r="WCN11" s="5"/>
      <c r="WCO11" s="5"/>
      <c r="WCP11" s="5"/>
      <c r="WCQ11" s="5"/>
      <c r="WCR11" s="5"/>
      <c r="WCS11" s="5"/>
      <c r="WCT11" s="5"/>
      <c r="WCU11" s="5"/>
      <c r="WCV11" s="5"/>
      <c r="WCW11" s="5"/>
      <c r="WCX11" s="5"/>
      <c r="WCY11" s="5"/>
      <c r="WCZ11" s="5"/>
      <c r="WDA11" s="5"/>
      <c r="WDB11" s="5"/>
      <c r="WDC11" s="5"/>
      <c r="WDD11" s="5"/>
      <c r="WDE11" s="5"/>
      <c r="WDF11" s="5"/>
      <c r="WDG11" s="5"/>
      <c r="WDH11" s="5"/>
      <c r="WDI11" s="5"/>
      <c r="WDJ11" s="5"/>
      <c r="WDK11" s="5"/>
      <c r="WDL11" s="5"/>
      <c r="WDM11" s="5"/>
      <c r="WDN11" s="5"/>
      <c r="WDO11" s="5"/>
      <c r="WDP11" s="5"/>
      <c r="WDQ11" s="5"/>
      <c r="WDR11" s="5"/>
      <c r="WDS11" s="5"/>
      <c r="WDT11" s="5"/>
      <c r="WDU11" s="5"/>
      <c r="WDV11" s="5"/>
      <c r="WDW11" s="5"/>
      <c r="WDX11" s="5"/>
      <c r="WDY11" s="5"/>
      <c r="WDZ11" s="5"/>
      <c r="WEA11" s="5"/>
      <c r="WEB11" s="5"/>
      <c r="WEC11" s="5"/>
      <c r="WED11" s="5"/>
      <c r="WEE11" s="5"/>
      <c r="WEF11" s="5"/>
      <c r="WEG11" s="5"/>
      <c r="WEH11" s="5"/>
      <c r="WEI11" s="5"/>
      <c r="WEJ11" s="5"/>
      <c r="WEK11" s="5"/>
      <c r="WEL11" s="5"/>
      <c r="WEM11" s="5"/>
      <c r="WEN11" s="5"/>
      <c r="WEO11" s="5"/>
      <c r="WEP11" s="5"/>
      <c r="WEQ11" s="5"/>
      <c r="WER11" s="5"/>
      <c r="WES11" s="5"/>
      <c r="WET11" s="5"/>
      <c r="WEU11" s="5"/>
      <c r="WEV11" s="5"/>
      <c r="WEW11" s="5"/>
      <c r="WEX11" s="5"/>
      <c r="WEY11" s="5"/>
      <c r="WEZ11" s="5"/>
      <c r="WFA11" s="5"/>
      <c r="WFB11" s="5"/>
      <c r="WFC11" s="5"/>
      <c r="WFD11" s="5"/>
      <c r="WFE11" s="5"/>
      <c r="WFF11" s="5"/>
      <c r="WFG11" s="5"/>
      <c r="WFH11" s="5"/>
      <c r="WFI11" s="5"/>
      <c r="WFJ11" s="5"/>
      <c r="WFK11" s="5"/>
      <c r="WFL11" s="5"/>
      <c r="WFM11" s="5"/>
      <c r="WFN11" s="5"/>
      <c r="WFO11" s="5"/>
      <c r="WFP11" s="5"/>
      <c r="WFQ11" s="5"/>
      <c r="WFR11" s="5"/>
      <c r="WFS11" s="5"/>
      <c r="WFT11" s="5"/>
      <c r="WFU11" s="5"/>
      <c r="WFV11" s="5"/>
      <c r="WFW11" s="5"/>
      <c r="WFX11" s="5"/>
      <c r="WFY11" s="5"/>
      <c r="WFZ11" s="5"/>
      <c r="WGA11" s="5"/>
      <c r="WGB11" s="5"/>
      <c r="WGC11" s="5"/>
      <c r="WGD11" s="5"/>
      <c r="WGE11" s="5"/>
      <c r="WGF11" s="5"/>
      <c r="WGG11" s="5"/>
      <c r="WGH11" s="5"/>
      <c r="WGI11" s="5"/>
      <c r="WGJ11" s="5"/>
      <c r="WGK11" s="5"/>
      <c r="WGL11" s="5"/>
      <c r="WGM11" s="5"/>
      <c r="WGN11" s="5"/>
      <c r="WGO11" s="5"/>
      <c r="WGP11" s="5"/>
      <c r="WGQ11" s="5"/>
      <c r="WGR11" s="5"/>
      <c r="WGS11" s="5"/>
      <c r="WGT11" s="5"/>
      <c r="WGU11" s="5"/>
      <c r="WGV11" s="5"/>
      <c r="WGW11" s="5"/>
      <c r="WGX11" s="5"/>
      <c r="WGY11" s="5"/>
      <c r="WGZ11" s="5"/>
      <c r="WHA11" s="5"/>
      <c r="WHB11" s="5"/>
      <c r="WHC11" s="5"/>
      <c r="WHD11" s="5"/>
      <c r="WHE11" s="5"/>
      <c r="WHF11" s="5"/>
      <c r="WHG11" s="5"/>
      <c r="WHH11" s="5"/>
      <c r="WHI11" s="5"/>
      <c r="WHJ11" s="5"/>
      <c r="WHK11" s="5"/>
      <c r="WHL11" s="5"/>
      <c r="WHM11" s="5"/>
      <c r="WHN11" s="5"/>
      <c r="WHO11" s="5"/>
      <c r="WHP11" s="5"/>
      <c r="WHQ11" s="5"/>
      <c r="WHR11" s="5"/>
      <c r="WHS11" s="5"/>
      <c r="WHT11" s="5"/>
      <c r="WHU11" s="5"/>
      <c r="WHV11" s="5"/>
      <c r="WHW11" s="5"/>
      <c r="WHX11" s="5"/>
      <c r="WHY11" s="5"/>
      <c r="WHZ11" s="5"/>
      <c r="WIA11" s="5"/>
      <c r="WIB11" s="5"/>
      <c r="WIC11" s="5"/>
      <c r="WID11" s="5"/>
      <c r="WIE11" s="5"/>
      <c r="WIF11" s="5"/>
      <c r="WIG11" s="5"/>
      <c r="WIH11" s="5"/>
      <c r="WII11" s="5"/>
      <c r="WIJ11" s="5"/>
      <c r="WIK11" s="5"/>
      <c r="WIL11" s="5"/>
      <c r="WIM11" s="5"/>
      <c r="WIN11" s="5"/>
      <c r="WIO11" s="5"/>
      <c r="WIP11" s="5"/>
      <c r="WIQ11" s="5"/>
      <c r="WIR11" s="5"/>
      <c r="WIS11" s="5"/>
      <c r="WIT11" s="5"/>
      <c r="WIU11" s="5"/>
      <c r="WIV11" s="5"/>
      <c r="WIW11" s="5"/>
      <c r="WIX11" s="5"/>
      <c r="WIY11" s="5"/>
      <c r="WIZ11" s="5"/>
      <c r="WJA11" s="5"/>
      <c r="WJB11" s="5"/>
      <c r="WJC11" s="5"/>
      <c r="WJD11" s="5"/>
      <c r="WJE11" s="5"/>
      <c r="WJF11" s="5"/>
      <c r="WJG11" s="5"/>
      <c r="WJH11" s="5"/>
      <c r="WJI11" s="5"/>
      <c r="WJJ11" s="5"/>
      <c r="WJK11" s="5"/>
      <c r="WJL11" s="5"/>
      <c r="WJM11" s="5"/>
      <c r="WJN11" s="5"/>
      <c r="WJO11" s="5"/>
      <c r="WJP11" s="5"/>
      <c r="WJQ11" s="5"/>
      <c r="WJR11" s="5"/>
      <c r="WJS11" s="5"/>
      <c r="WJT11" s="5"/>
      <c r="WJU11" s="5"/>
      <c r="WJV11" s="5"/>
      <c r="WJW11" s="5"/>
      <c r="WJX11" s="5"/>
      <c r="WJY11" s="5"/>
      <c r="WJZ11" s="5"/>
      <c r="WKA11" s="5"/>
      <c r="WKB11" s="5"/>
      <c r="WKC11" s="5"/>
      <c r="WKD11" s="5"/>
      <c r="WKE11" s="5"/>
      <c r="WKF11" s="5"/>
      <c r="WKG11" s="5"/>
      <c r="WKH11" s="5"/>
      <c r="WKI11" s="5"/>
      <c r="WKJ11" s="5"/>
      <c r="WKK11" s="5"/>
      <c r="WKL11" s="5"/>
      <c r="WKM11" s="5"/>
      <c r="WKN11" s="5"/>
      <c r="WKO11" s="5"/>
      <c r="WKP11" s="5"/>
      <c r="WKQ11" s="5"/>
      <c r="WKR11" s="5"/>
      <c r="WKS11" s="5"/>
      <c r="WKT11" s="5"/>
      <c r="WKU11" s="5"/>
      <c r="WKV11" s="5"/>
      <c r="WKW11" s="5"/>
      <c r="WKX11" s="5"/>
      <c r="WKY11" s="5"/>
      <c r="WKZ11" s="5"/>
      <c r="WLA11" s="5"/>
      <c r="WLB11" s="5"/>
      <c r="WLC11" s="5"/>
      <c r="WLD11" s="5"/>
      <c r="WLE11" s="5"/>
      <c r="WLF11" s="5"/>
      <c r="WLG11" s="5"/>
      <c r="WLH11" s="5"/>
      <c r="WLI11" s="5"/>
      <c r="WLJ11" s="5"/>
      <c r="WLK11" s="5"/>
      <c r="WLL11" s="5"/>
      <c r="WLM11" s="5"/>
      <c r="WLN11" s="5"/>
      <c r="WLO11" s="5"/>
      <c r="WLP11" s="5"/>
      <c r="WLQ11" s="5"/>
      <c r="WLR11" s="5"/>
      <c r="WLS11" s="5"/>
      <c r="WLT11" s="5"/>
      <c r="WLU11" s="5"/>
      <c r="WLV11" s="5"/>
      <c r="WLW11" s="5"/>
      <c r="WLX11" s="5"/>
      <c r="WLY11" s="5"/>
      <c r="WLZ11" s="5"/>
      <c r="WMA11" s="5"/>
      <c r="WMB11" s="5"/>
      <c r="WMC11" s="5"/>
      <c r="WMD11" s="5"/>
      <c r="WME11" s="5"/>
      <c r="WMF11" s="5"/>
      <c r="WMG11" s="5"/>
      <c r="WMH11" s="5"/>
      <c r="WMI11" s="5"/>
      <c r="WMJ11" s="5"/>
      <c r="WMK11" s="5"/>
      <c r="WML11" s="5"/>
      <c r="WMM11" s="5"/>
      <c r="WMN11" s="5"/>
      <c r="WMO11" s="5"/>
      <c r="WMP11" s="5"/>
      <c r="WMQ11" s="5"/>
      <c r="WMR11" s="5"/>
      <c r="WMS11" s="5"/>
      <c r="WMT11" s="5"/>
      <c r="WMU11" s="5"/>
      <c r="WMV11" s="5"/>
      <c r="WMW11" s="5"/>
      <c r="WMX11" s="5"/>
      <c r="WMY11" s="5"/>
      <c r="WMZ11" s="5"/>
      <c r="WNA11" s="5"/>
      <c r="WNB11" s="5"/>
      <c r="WNC11" s="5"/>
      <c r="WND11" s="5"/>
      <c r="WNE11" s="5"/>
      <c r="WNF11" s="5"/>
      <c r="WNG11" s="5"/>
      <c r="WNH11" s="5"/>
      <c r="WNI11" s="5"/>
      <c r="WNJ11" s="5"/>
      <c r="WNK11" s="5"/>
      <c r="WNL11" s="5"/>
      <c r="WNM11" s="5"/>
      <c r="WNN11" s="5"/>
      <c r="WNO11" s="5"/>
      <c r="WNP11" s="5"/>
      <c r="WNQ11" s="5"/>
      <c r="WNR11" s="5"/>
      <c r="WNS11" s="5"/>
      <c r="WNT11" s="5"/>
      <c r="WNU11" s="5"/>
      <c r="WNV11" s="5"/>
      <c r="WNW11" s="5"/>
      <c r="WNX11" s="5"/>
      <c r="WNY11" s="5"/>
      <c r="WNZ11" s="5"/>
      <c r="WOA11" s="5"/>
      <c r="WOB11" s="5"/>
      <c r="WOC11" s="5"/>
      <c r="WOD11" s="5"/>
      <c r="WOE11" s="5"/>
      <c r="WOF11" s="5"/>
      <c r="WOG11" s="5"/>
      <c r="WOH11" s="5"/>
      <c r="WOI11" s="5"/>
      <c r="WOJ11" s="5"/>
      <c r="WOK11" s="5"/>
      <c r="WOL11" s="5"/>
      <c r="WOM11" s="5"/>
      <c r="WON11" s="5"/>
      <c r="WOO11" s="5"/>
      <c r="WOP11" s="5"/>
      <c r="WOQ11" s="5"/>
      <c r="WOR11" s="5"/>
      <c r="WOS11" s="5"/>
      <c r="WOT11" s="5"/>
      <c r="WOU11" s="5"/>
      <c r="WOV11" s="5"/>
      <c r="WOW11" s="5"/>
      <c r="WOX11" s="5"/>
      <c r="WOY11" s="5"/>
      <c r="WOZ11" s="5"/>
      <c r="WPA11" s="5"/>
      <c r="WPB11" s="5"/>
      <c r="WPC11" s="5"/>
      <c r="WPD11" s="5"/>
      <c r="WPE11" s="5"/>
      <c r="WPF11" s="5"/>
      <c r="WPG11" s="5"/>
      <c r="WPH11" s="5"/>
      <c r="WPI11" s="5"/>
      <c r="WPJ11" s="5"/>
      <c r="WPK11" s="5"/>
      <c r="WPL11" s="5"/>
      <c r="WPM11" s="5"/>
      <c r="WPN11" s="5"/>
      <c r="WPO11" s="5"/>
      <c r="WPP11" s="5"/>
      <c r="WPQ11" s="5"/>
      <c r="WPR11" s="5"/>
      <c r="WPS11" s="5"/>
      <c r="WPT11" s="5"/>
      <c r="WPU11" s="5"/>
      <c r="WPV11" s="5"/>
      <c r="WPW11" s="5"/>
      <c r="WPX11" s="5"/>
      <c r="WPY11" s="5"/>
      <c r="WPZ11" s="5"/>
      <c r="WQA11" s="5"/>
      <c r="WQB11" s="5"/>
      <c r="WQC11" s="5"/>
      <c r="WQD11" s="5"/>
      <c r="WQE11" s="5"/>
      <c r="WQF11" s="5"/>
      <c r="WQG11" s="5"/>
      <c r="WQH11" s="5"/>
      <c r="WQI11" s="5"/>
      <c r="WQJ11" s="5"/>
      <c r="WQK11" s="5"/>
      <c r="WQL11" s="5"/>
      <c r="WQM11" s="5"/>
      <c r="WQN11" s="5"/>
      <c r="WQO11" s="5"/>
      <c r="WQP11" s="5"/>
      <c r="WQQ11" s="5"/>
      <c r="WQR11" s="5"/>
      <c r="WQS11" s="5"/>
      <c r="WQT11" s="5"/>
      <c r="WQU11" s="5"/>
      <c r="WQV11" s="5"/>
      <c r="WQW11" s="5"/>
      <c r="WQX11" s="5"/>
      <c r="WQY11" s="5"/>
      <c r="WQZ11" s="5"/>
      <c r="WRA11" s="5"/>
      <c r="WRB11" s="5"/>
      <c r="WRC11" s="5"/>
      <c r="WRD11" s="5"/>
      <c r="WRE11" s="5"/>
      <c r="WRF11" s="5"/>
      <c r="WRG11" s="5"/>
      <c r="WRH11" s="5"/>
      <c r="WRI11" s="5"/>
      <c r="WRJ11" s="5"/>
      <c r="WRK11" s="5"/>
      <c r="WRL11" s="5"/>
      <c r="WRM11" s="5"/>
      <c r="WRN11" s="5"/>
      <c r="WRO11" s="5"/>
      <c r="WRP11" s="5"/>
      <c r="WRQ11" s="5"/>
      <c r="WRR11" s="5"/>
      <c r="WRS11" s="5"/>
      <c r="WRT11" s="5"/>
      <c r="WRU11" s="5"/>
      <c r="WRV11" s="5"/>
      <c r="WRW11" s="5"/>
      <c r="WRX11" s="5"/>
      <c r="WRY11" s="5"/>
      <c r="WRZ11" s="5"/>
      <c r="WSA11" s="5"/>
      <c r="WSB11" s="5"/>
      <c r="WSC11" s="5"/>
      <c r="WSD11" s="5"/>
      <c r="WSE11" s="5"/>
      <c r="WSF11" s="5"/>
      <c r="WSG11" s="5"/>
      <c r="WSH11" s="5"/>
      <c r="WSI11" s="5"/>
      <c r="WSJ11" s="5"/>
      <c r="WSK11" s="5"/>
      <c r="WSL11" s="5"/>
      <c r="WSM11" s="5"/>
      <c r="WSN11" s="5"/>
      <c r="WSO11" s="5"/>
      <c r="WSP11" s="5"/>
      <c r="WSQ11" s="5"/>
      <c r="WSR11" s="5"/>
      <c r="WSS11" s="5"/>
      <c r="WST11" s="5"/>
      <c r="WSU11" s="5"/>
      <c r="WSV11" s="5"/>
      <c r="WSW11" s="5"/>
      <c r="WSX11" s="5"/>
      <c r="WSY11" s="5"/>
      <c r="WSZ11" s="5"/>
      <c r="WTA11" s="5"/>
      <c r="WTB11" s="5"/>
      <c r="WTC11" s="5"/>
      <c r="WTD11" s="5"/>
      <c r="WTE11" s="5"/>
      <c r="WTF11" s="5"/>
      <c r="WTG11" s="5"/>
      <c r="WTH11" s="5"/>
      <c r="WTI11" s="5"/>
      <c r="WTJ11" s="5"/>
      <c r="WTK11" s="5"/>
      <c r="WTL11" s="5"/>
      <c r="WTM11" s="5"/>
      <c r="WTN11" s="5"/>
      <c r="WTO11" s="5"/>
      <c r="WTP11" s="5"/>
      <c r="WTQ11" s="5"/>
      <c r="WTR11" s="5"/>
      <c r="WTS11" s="5"/>
      <c r="WTT11" s="5"/>
      <c r="WTU11" s="5"/>
      <c r="WTV11" s="5"/>
      <c r="WTW11" s="5"/>
      <c r="WTX11" s="5"/>
      <c r="WTY11" s="5"/>
      <c r="WTZ11" s="5"/>
      <c r="WUA11" s="5"/>
      <c r="WUB11" s="5"/>
      <c r="WUC11" s="5"/>
      <c r="WUD11" s="5"/>
      <c r="WUE11" s="5"/>
      <c r="WUF11" s="5"/>
      <c r="WUG11" s="5"/>
      <c r="WUH11" s="5"/>
      <c r="WUI11" s="5"/>
      <c r="WUJ11" s="5"/>
      <c r="WUK11" s="5"/>
      <c r="WUL11" s="5"/>
      <c r="WUM11" s="5"/>
      <c r="WUN11" s="5"/>
      <c r="WUO11" s="5"/>
      <c r="WUP11" s="5"/>
      <c r="WUQ11" s="5"/>
      <c r="WUR11" s="5"/>
      <c r="WUS11" s="5"/>
      <c r="WUT11" s="5"/>
      <c r="WUU11" s="5"/>
      <c r="WUV11" s="5"/>
      <c r="WUW11" s="5"/>
      <c r="WUX11" s="5"/>
      <c r="WUY11" s="5"/>
      <c r="WUZ11" s="5"/>
      <c r="WVA11" s="5"/>
      <c r="WVB11" s="5"/>
      <c r="WVC11" s="5"/>
      <c r="WVD11" s="5"/>
      <c r="WVE11" s="5"/>
      <c r="WVF11" s="5"/>
      <c r="WVG11" s="5"/>
      <c r="WVH11" s="5"/>
      <c r="WVI11" s="5"/>
      <c r="WVJ11" s="5"/>
      <c r="WVK11" s="5"/>
      <c r="WVL11" s="5"/>
      <c r="WVM11" s="5"/>
      <c r="WVN11" s="5"/>
      <c r="WVO11" s="5"/>
      <c r="WVP11" s="5"/>
      <c r="WVQ11" s="5"/>
      <c r="WVR11" s="5"/>
      <c r="WVS11" s="5"/>
      <c r="WVT11" s="5"/>
      <c r="WVU11" s="5"/>
      <c r="WVV11" s="5"/>
      <c r="WVW11" s="5"/>
      <c r="WVX11" s="5"/>
      <c r="WVY11" s="5"/>
      <c r="WVZ11" s="5"/>
      <c r="WWA11" s="5"/>
      <c r="WWB11" s="5"/>
      <c r="WWC11" s="5"/>
      <c r="WWD11" s="5"/>
      <c r="WWE11" s="5"/>
      <c r="WWF11" s="5"/>
      <c r="WWG11" s="5"/>
      <c r="WWH11" s="5"/>
      <c r="WWI11" s="5"/>
      <c r="WWJ11" s="5"/>
      <c r="WWK11" s="5"/>
      <c r="WWL11" s="5"/>
      <c r="WWM11" s="5"/>
      <c r="WWN11" s="5"/>
      <c r="WWO11" s="5"/>
      <c r="WWP11" s="5"/>
      <c r="WWQ11" s="5"/>
      <c r="WWR11" s="5"/>
      <c r="WWS11" s="5"/>
      <c r="WWT11" s="5"/>
      <c r="WWU11" s="5"/>
      <c r="WWV11" s="5"/>
      <c r="WWW11" s="5"/>
      <c r="WWX11" s="5"/>
      <c r="WWY11" s="5"/>
      <c r="WWZ11" s="5"/>
      <c r="WXA11" s="5"/>
      <c r="WXB11" s="5"/>
      <c r="WXC11" s="5"/>
      <c r="WXD11" s="5"/>
      <c r="WXE11" s="5"/>
      <c r="WXF11" s="5"/>
      <c r="WXG11" s="5"/>
      <c r="WXH11" s="5"/>
      <c r="WXI11" s="5"/>
      <c r="WXJ11" s="5"/>
      <c r="WXK11" s="5"/>
      <c r="WXL11" s="5"/>
      <c r="WXM11" s="5"/>
      <c r="WXN11" s="5"/>
      <c r="WXO11" s="5"/>
      <c r="WXP11" s="5"/>
      <c r="WXQ11" s="5"/>
      <c r="WXR11" s="5"/>
      <c r="WXS11" s="5"/>
      <c r="WXT11" s="5"/>
      <c r="WXU11" s="5"/>
      <c r="WXV11" s="5"/>
      <c r="WXW11" s="5"/>
      <c r="WXX11" s="5"/>
      <c r="WXY11" s="5"/>
      <c r="WXZ11" s="5"/>
      <c r="WYA11" s="5"/>
      <c r="WYB11" s="5"/>
      <c r="WYC11" s="5"/>
      <c r="WYD11" s="5"/>
      <c r="WYE11" s="5"/>
      <c r="WYF11" s="5"/>
      <c r="WYG11" s="5"/>
      <c r="WYH11" s="5"/>
      <c r="WYI11" s="5"/>
      <c r="WYJ11" s="5"/>
      <c r="WYK11" s="5"/>
      <c r="WYL11" s="5"/>
      <c r="WYM11" s="5"/>
      <c r="WYN11" s="5"/>
      <c r="WYO11" s="5"/>
      <c r="WYP11" s="5"/>
      <c r="WYQ11" s="5"/>
      <c r="WYR11" s="5"/>
      <c r="WYS11" s="5"/>
      <c r="WYT11" s="5"/>
      <c r="WYU11" s="5"/>
      <c r="WYV11" s="5"/>
      <c r="WYW11" s="5"/>
      <c r="WYX11" s="5"/>
      <c r="WYY11" s="5"/>
      <c r="WYZ11" s="5"/>
      <c r="WZA11" s="5"/>
      <c r="WZB11" s="5"/>
      <c r="WZC11" s="5"/>
      <c r="WZD11" s="5"/>
      <c r="WZE11" s="5"/>
      <c r="WZF11" s="5"/>
      <c r="WZG11" s="5"/>
      <c r="WZH11" s="5"/>
      <c r="WZI11" s="5"/>
      <c r="WZJ11" s="5"/>
      <c r="WZK11" s="5"/>
      <c r="WZL11" s="5"/>
      <c r="WZM11" s="5"/>
      <c r="WZN11" s="5"/>
      <c r="WZO11" s="5"/>
      <c r="WZP11" s="5"/>
      <c r="WZQ11" s="5"/>
      <c r="WZR11" s="5"/>
      <c r="WZS11" s="5"/>
      <c r="WZT11" s="5"/>
      <c r="WZU11" s="5"/>
      <c r="WZV11" s="5"/>
      <c r="WZW11" s="5"/>
      <c r="WZX11" s="5"/>
      <c r="WZY11" s="5"/>
      <c r="WZZ11" s="5"/>
      <c r="XAA11" s="5"/>
      <c r="XAB11" s="5"/>
      <c r="XAC11" s="5"/>
      <c r="XAD11" s="5"/>
      <c r="XAE11" s="5"/>
      <c r="XAF11" s="5"/>
      <c r="XAG11" s="5"/>
      <c r="XAH11" s="5"/>
      <c r="XAI11" s="5"/>
      <c r="XAJ11" s="5"/>
      <c r="XAK11" s="5"/>
      <c r="XAL11" s="5"/>
      <c r="XAM11" s="5"/>
      <c r="XAN11" s="5"/>
      <c r="XAO11" s="5"/>
      <c r="XAP11" s="5"/>
      <c r="XAQ11" s="5"/>
      <c r="XAR11" s="5"/>
      <c r="XAS11" s="5"/>
      <c r="XAT11" s="5"/>
      <c r="XAU11" s="5"/>
      <c r="XAV11" s="5"/>
      <c r="XAW11" s="5"/>
      <c r="XAX11" s="5"/>
      <c r="XAY11" s="5"/>
      <c r="XAZ11" s="5"/>
      <c r="XBA11" s="5"/>
      <c r="XBB11" s="5"/>
      <c r="XBC11" s="5"/>
      <c r="XBD11" s="5"/>
      <c r="XBE11" s="5"/>
      <c r="XBF11" s="5"/>
      <c r="XBG11" s="5"/>
      <c r="XBH11" s="5"/>
      <c r="XBI11" s="5"/>
      <c r="XBJ11" s="5"/>
      <c r="XBK11" s="5"/>
      <c r="XBL11" s="5"/>
      <c r="XBM11" s="5"/>
      <c r="XBN11" s="5"/>
      <c r="XBO11" s="5"/>
      <c r="XBP11" s="5"/>
      <c r="XBQ11" s="5"/>
      <c r="XBR11" s="5"/>
      <c r="XBS11" s="5"/>
      <c r="XBT11" s="5"/>
      <c r="XBU11" s="5"/>
      <c r="XBV11" s="5"/>
      <c r="XBW11" s="5"/>
      <c r="XBX11" s="5"/>
      <c r="XBY11" s="5"/>
      <c r="XBZ11" s="5"/>
      <c r="XCA11" s="5"/>
      <c r="XCB11" s="5"/>
      <c r="XCC11" s="5"/>
      <c r="XCD11" s="5"/>
      <c r="XCE11" s="5"/>
      <c r="XCF11" s="5"/>
      <c r="XCG11" s="5"/>
      <c r="XCH11" s="5"/>
      <c r="XCI11" s="5"/>
      <c r="XCJ11" s="5"/>
      <c r="XCK11" s="5"/>
      <c r="XCL11" s="5"/>
      <c r="XCM11" s="5"/>
      <c r="XCN11" s="5"/>
      <c r="XCO11" s="5"/>
      <c r="XCP11" s="5"/>
      <c r="XCQ11" s="5"/>
      <c r="XCR11" s="5"/>
      <c r="XCS11" s="5"/>
      <c r="XCT11" s="5"/>
      <c r="XCU11" s="5"/>
      <c r="XCV11" s="5"/>
      <c r="XCW11" s="5"/>
      <c r="XCX11" s="5"/>
      <c r="XCY11" s="5"/>
      <c r="XCZ11" s="5"/>
      <c r="XDA11" s="5"/>
      <c r="XDB11" s="5"/>
      <c r="XDC11" s="5"/>
      <c r="XDD11" s="5"/>
      <c r="XDE11" s="5"/>
      <c r="XDF11" s="5"/>
      <c r="XDG11" s="5"/>
      <c r="XDH11" s="5"/>
      <c r="XDI11" s="5"/>
      <c r="XDJ11" s="5"/>
      <c r="XDK11" s="5"/>
      <c r="XDL11" s="5"/>
      <c r="XDM11" s="5"/>
      <c r="XDN11" s="5"/>
      <c r="XDO11" s="5"/>
      <c r="XDP11" s="5"/>
      <c r="XDQ11" s="5"/>
      <c r="XDR11" s="5"/>
      <c r="XDS11" s="5"/>
      <c r="XDT11" s="5"/>
      <c r="XDU11" s="5"/>
      <c r="XDV11" s="5"/>
      <c r="XDW11" s="5"/>
      <c r="XDX11" s="5"/>
      <c r="XDY11" s="5"/>
      <c r="XDZ11" s="5"/>
      <c r="XEA11" s="5"/>
      <c r="XEB11" s="5"/>
      <c r="XEC11" s="5"/>
      <c r="XED11" s="5"/>
      <c r="XEE11" s="5"/>
      <c r="XEF11" s="5"/>
      <c r="XEG11" s="5"/>
      <c r="XEH11" s="5"/>
      <c r="XEI11" s="5"/>
      <c r="XEJ11" s="5"/>
      <c r="XEK11" s="5"/>
      <c r="XEL11" s="5"/>
      <c r="XEM11" s="5"/>
      <c r="XEN11" s="5"/>
      <c r="XEO11" s="5"/>
      <c r="XEP11" s="5"/>
      <c r="XEQ11" s="5"/>
      <c r="XER11" s="5"/>
      <c r="XES11" s="5"/>
      <c r="XET11" s="5"/>
      <c r="XEU11" s="5"/>
      <c r="XEV11" s="5"/>
      <c r="XEW11" s="5"/>
      <c r="XEX11" s="5"/>
      <c r="XEY11" s="5"/>
    </row>
    <row r="12" customFormat="1" ht="95" customHeight="1" spans="1:16379">
      <c r="A12" s="299" t="s">
        <v>3568</v>
      </c>
      <c r="B12" s="299">
        <v>27450</v>
      </c>
      <c r="C12" s="299">
        <v>27284</v>
      </c>
      <c r="D12" s="299">
        <v>27345</v>
      </c>
      <c r="E12" s="301">
        <v>26809</v>
      </c>
      <c r="F12" s="299">
        <v>25345</v>
      </c>
      <c r="G12" s="299">
        <v>23518</v>
      </c>
      <c r="H12" s="299">
        <v>23732</v>
      </c>
      <c r="I12" s="299">
        <v>21512</v>
      </c>
      <c r="J12" s="301">
        <v>21214</v>
      </c>
      <c r="K12" s="301">
        <v>18654</v>
      </c>
      <c r="L12" s="301">
        <f>K12-J12</f>
        <v>-2560</v>
      </c>
      <c r="M12" s="275" t="s">
        <v>3569</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5"/>
      <c r="NI12" s="5"/>
      <c r="NJ12" s="5"/>
      <c r="NK12" s="5"/>
      <c r="NL12" s="5"/>
      <c r="NM12" s="5"/>
      <c r="NN12" s="5"/>
      <c r="NO12" s="5"/>
      <c r="NP12" s="5"/>
      <c r="NQ12" s="5"/>
      <c r="NR12" s="5"/>
      <c r="NS12" s="5"/>
      <c r="NT12" s="5"/>
      <c r="NU12" s="5"/>
      <c r="NV12" s="5"/>
      <c r="NW12" s="5"/>
      <c r="NX12" s="5"/>
      <c r="NY12" s="5"/>
      <c r="NZ12" s="5"/>
      <c r="OA12" s="5"/>
      <c r="OB12" s="5"/>
      <c r="OC12" s="5"/>
      <c r="OD12" s="5"/>
      <c r="OE12" s="5"/>
      <c r="OF12" s="5"/>
      <c r="OG12" s="5"/>
      <c r="OH12" s="5"/>
      <c r="OI12" s="5"/>
      <c r="OJ12" s="5"/>
      <c r="OK12" s="5"/>
      <c r="OL12" s="5"/>
      <c r="OM12" s="5"/>
      <c r="ON12" s="5"/>
      <c r="OO12" s="5"/>
      <c r="OP12" s="5"/>
      <c r="OQ12" s="5"/>
      <c r="OR12" s="5"/>
      <c r="OS12" s="5"/>
      <c r="OT12" s="5"/>
      <c r="OU12" s="5"/>
      <c r="OV12" s="5"/>
      <c r="OW12" s="5"/>
      <c r="OX12" s="5"/>
      <c r="OY12" s="5"/>
      <c r="OZ12" s="5"/>
      <c r="PA12" s="5"/>
      <c r="PB12" s="5"/>
      <c r="PC12" s="5"/>
      <c r="PD12" s="5"/>
      <c r="PE12" s="5"/>
      <c r="PF12" s="5"/>
      <c r="PG12" s="5"/>
      <c r="PH12" s="5"/>
      <c r="PI12" s="5"/>
      <c r="PJ12" s="5"/>
      <c r="PK12" s="5"/>
      <c r="PL12" s="5"/>
      <c r="PM12" s="5"/>
      <c r="PN12" s="5"/>
      <c r="PO12" s="5"/>
      <c r="PP12" s="5"/>
      <c r="PQ12" s="5"/>
      <c r="PR12" s="5"/>
      <c r="PS12" s="5"/>
      <c r="PT12" s="5"/>
      <c r="PU12" s="5"/>
      <c r="PV12" s="5"/>
      <c r="PW12" s="5"/>
      <c r="PX12" s="5"/>
      <c r="PY12" s="5"/>
      <c r="PZ12" s="5"/>
      <c r="QA12" s="5"/>
      <c r="QB12" s="5"/>
      <c r="QC12" s="5"/>
      <c r="QD12" s="5"/>
      <c r="QE12" s="5"/>
      <c r="QF12" s="5"/>
      <c r="QG12" s="5"/>
      <c r="QH12" s="5"/>
      <c r="QI12" s="5"/>
      <c r="QJ12" s="5"/>
      <c r="QK12" s="5"/>
      <c r="QL12" s="5"/>
      <c r="QM12" s="5"/>
      <c r="QN12" s="5"/>
      <c r="QO12" s="5"/>
      <c r="QP12" s="5"/>
      <c r="QQ12" s="5"/>
      <c r="QR12" s="5"/>
      <c r="QS12" s="5"/>
      <c r="QT12" s="5"/>
      <c r="QU12" s="5"/>
      <c r="QV12" s="5"/>
      <c r="QW12" s="5"/>
      <c r="QX12" s="5"/>
      <c r="QY12" s="5"/>
      <c r="QZ12" s="5"/>
      <c r="RA12" s="5"/>
      <c r="RB12" s="5"/>
      <c r="RC12" s="5"/>
      <c r="RD12" s="5"/>
      <c r="RE12" s="5"/>
      <c r="RF12" s="5"/>
      <c r="RG12" s="5"/>
      <c r="RH12" s="5"/>
      <c r="RI12" s="5"/>
      <c r="RJ12" s="5"/>
      <c r="RK12" s="5"/>
      <c r="RL12" s="5"/>
      <c r="RM12" s="5"/>
      <c r="RN12" s="5"/>
      <c r="RO12" s="5"/>
      <c r="RP12" s="5"/>
      <c r="RQ12" s="5"/>
      <c r="RR12" s="5"/>
      <c r="RS12" s="5"/>
      <c r="RT12" s="5"/>
      <c r="RU12" s="5"/>
      <c r="RV12" s="5"/>
      <c r="RW12" s="5"/>
      <c r="RX12" s="5"/>
      <c r="RY12" s="5"/>
      <c r="RZ12" s="5"/>
      <c r="SA12" s="5"/>
      <c r="SB12" s="5"/>
      <c r="SC12" s="5"/>
      <c r="SD12" s="5"/>
      <c r="SE12" s="5"/>
      <c r="SF12" s="5"/>
      <c r="SG12" s="5"/>
      <c r="SH12" s="5"/>
      <c r="SI12" s="5"/>
      <c r="SJ12" s="5"/>
      <c r="SK12" s="5"/>
      <c r="SL12" s="5"/>
      <c r="SM12" s="5"/>
      <c r="SN12" s="5"/>
      <c r="SO12" s="5"/>
      <c r="SP12" s="5"/>
      <c r="SQ12" s="5"/>
      <c r="SR12" s="5"/>
      <c r="SS12" s="5"/>
      <c r="ST12" s="5"/>
      <c r="SU12" s="5"/>
      <c r="SV12" s="5"/>
      <c r="SW12" s="5"/>
      <c r="SX12" s="5"/>
      <c r="SY12" s="5"/>
      <c r="SZ12" s="5"/>
      <c r="TA12" s="5"/>
      <c r="TB12" s="5"/>
      <c r="TC12" s="5"/>
      <c r="TD12" s="5"/>
      <c r="TE12" s="5"/>
      <c r="TF12" s="5"/>
      <c r="TG12" s="5"/>
      <c r="TH12" s="5"/>
      <c r="TI12" s="5"/>
      <c r="TJ12" s="5"/>
      <c r="TK12" s="5"/>
      <c r="TL12" s="5"/>
      <c r="TM12" s="5"/>
      <c r="TN12" s="5"/>
      <c r="TO12" s="5"/>
      <c r="TP12" s="5"/>
      <c r="TQ12" s="5"/>
      <c r="TR12" s="5"/>
      <c r="TS12" s="5"/>
      <c r="TT12" s="5"/>
      <c r="TU12" s="5"/>
      <c r="TV12" s="5"/>
      <c r="TW12" s="5"/>
      <c r="TX12" s="5"/>
      <c r="TY12" s="5"/>
      <c r="TZ12" s="5"/>
      <c r="UA12" s="5"/>
      <c r="UB12" s="5"/>
      <c r="UC12" s="5"/>
      <c r="UD12" s="5"/>
      <c r="UE12" s="5"/>
      <c r="UF12" s="5"/>
      <c r="UG12" s="5"/>
      <c r="UH12" s="5"/>
      <c r="UI12" s="5"/>
      <c r="UJ12" s="5"/>
      <c r="UK12" s="5"/>
      <c r="UL12" s="5"/>
      <c r="UM12" s="5"/>
      <c r="UN12" s="5"/>
      <c r="UO12" s="5"/>
      <c r="UP12" s="5"/>
      <c r="UQ12" s="5"/>
      <c r="UR12" s="5"/>
      <c r="US12" s="5"/>
      <c r="UT12" s="5"/>
      <c r="UU12" s="5"/>
      <c r="UV12" s="5"/>
      <c r="UW12" s="5"/>
      <c r="UX12" s="5"/>
      <c r="UY12" s="5"/>
      <c r="UZ12" s="5"/>
      <c r="VA12" s="5"/>
      <c r="VB12" s="5"/>
      <c r="VC12" s="5"/>
      <c r="VD12" s="5"/>
      <c r="VE12" s="5"/>
      <c r="VF12" s="5"/>
      <c r="VG12" s="5"/>
      <c r="VH12" s="5"/>
      <c r="VI12" s="5"/>
      <c r="VJ12" s="5"/>
      <c r="VK12" s="5"/>
      <c r="VL12" s="5"/>
      <c r="VM12" s="5"/>
      <c r="VN12" s="5"/>
      <c r="VO12" s="5"/>
      <c r="VP12" s="5"/>
      <c r="VQ12" s="5"/>
      <c r="VR12" s="5"/>
      <c r="VS12" s="5"/>
      <c r="VT12" s="5"/>
      <c r="VU12" s="5"/>
      <c r="VV12" s="5"/>
      <c r="VW12" s="5"/>
      <c r="VX12" s="5"/>
      <c r="VY12" s="5"/>
      <c r="VZ12" s="5"/>
      <c r="WA12" s="5"/>
      <c r="WB12" s="5"/>
      <c r="WC12" s="5"/>
      <c r="WD12" s="5"/>
      <c r="WE12" s="5"/>
      <c r="WF12" s="5"/>
      <c r="WG12" s="5"/>
      <c r="WH12" s="5"/>
      <c r="WI12" s="5"/>
      <c r="WJ12" s="5"/>
      <c r="WK12" s="5"/>
      <c r="WL12" s="5"/>
      <c r="WM12" s="5"/>
      <c r="WN12" s="5"/>
      <c r="WO12" s="5"/>
      <c r="WP12" s="5"/>
      <c r="WQ12" s="5"/>
      <c r="WR12" s="5"/>
      <c r="WS12" s="5"/>
      <c r="WT12" s="5"/>
      <c r="WU12" s="5"/>
      <c r="WV12" s="5"/>
      <c r="WW12" s="5"/>
      <c r="WX12" s="5"/>
      <c r="WY12" s="5"/>
      <c r="WZ12" s="5"/>
      <c r="XA12" s="5"/>
      <c r="XB12" s="5"/>
      <c r="XC12" s="5"/>
      <c r="XD12" s="5"/>
      <c r="XE12" s="5"/>
      <c r="XF12" s="5"/>
      <c r="XG12" s="5"/>
      <c r="XH12" s="5"/>
      <c r="XI12" s="5"/>
      <c r="XJ12" s="5"/>
      <c r="XK12" s="5"/>
      <c r="XL12" s="5"/>
      <c r="XM12" s="5"/>
      <c r="XN12" s="5"/>
      <c r="XO12" s="5"/>
      <c r="XP12" s="5"/>
      <c r="XQ12" s="5"/>
      <c r="XR12" s="5"/>
      <c r="XS12" s="5"/>
      <c r="XT12" s="5"/>
      <c r="XU12" s="5"/>
      <c r="XV12" s="5"/>
      <c r="XW12" s="5"/>
      <c r="XX12" s="5"/>
      <c r="XY12" s="5"/>
      <c r="XZ12" s="5"/>
      <c r="YA12" s="5"/>
      <c r="YB12" s="5"/>
      <c r="YC12" s="5"/>
      <c r="YD12" s="5"/>
      <c r="YE12" s="5"/>
      <c r="YF12" s="5"/>
      <c r="YG12" s="5"/>
      <c r="YH12" s="5"/>
      <c r="YI12" s="5"/>
      <c r="YJ12" s="5"/>
      <c r="YK12" s="5"/>
      <c r="YL12" s="5"/>
      <c r="YM12" s="5"/>
      <c r="YN12" s="5"/>
      <c r="YO12" s="5"/>
      <c r="YP12" s="5"/>
      <c r="YQ12" s="5"/>
      <c r="YR12" s="5"/>
      <c r="YS12" s="5"/>
      <c r="YT12" s="5"/>
      <c r="YU12" s="5"/>
      <c r="YV12" s="5"/>
      <c r="YW12" s="5"/>
      <c r="YX12" s="5"/>
      <c r="YY12" s="5"/>
      <c r="YZ12" s="5"/>
      <c r="ZA12" s="5"/>
      <c r="ZB12" s="5"/>
      <c r="ZC12" s="5"/>
      <c r="ZD12" s="5"/>
      <c r="ZE12" s="5"/>
      <c r="ZF12" s="5"/>
      <c r="ZG12" s="5"/>
      <c r="ZH12" s="5"/>
      <c r="ZI12" s="5"/>
      <c r="ZJ12" s="5"/>
      <c r="ZK12" s="5"/>
      <c r="ZL12" s="5"/>
      <c r="ZM12" s="5"/>
      <c r="ZN12" s="5"/>
      <c r="ZO12" s="5"/>
      <c r="ZP12" s="5"/>
      <c r="ZQ12" s="5"/>
      <c r="ZR12" s="5"/>
      <c r="ZS12" s="5"/>
      <c r="ZT12" s="5"/>
      <c r="ZU12" s="5"/>
      <c r="ZV12" s="5"/>
      <c r="ZW12" s="5"/>
      <c r="ZX12" s="5"/>
      <c r="ZY12" s="5"/>
      <c r="ZZ12" s="5"/>
      <c r="AAA12" s="5"/>
      <c r="AAB12" s="5"/>
      <c r="AAC12" s="5"/>
      <c r="AAD12" s="5"/>
      <c r="AAE12" s="5"/>
      <c r="AAF12" s="5"/>
      <c r="AAG12" s="5"/>
      <c r="AAH12" s="5"/>
      <c r="AAI12" s="5"/>
      <c r="AAJ12" s="5"/>
      <c r="AAK12" s="5"/>
      <c r="AAL12" s="5"/>
      <c r="AAM12" s="5"/>
      <c r="AAN12" s="5"/>
      <c r="AAO12" s="5"/>
      <c r="AAP12" s="5"/>
      <c r="AAQ12" s="5"/>
      <c r="AAR12" s="5"/>
      <c r="AAS12" s="5"/>
      <c r="AAT12" s="5"/>
      <c r="AAU12" s="5"/>
      <c r="AAV12" s="5"/>
      <c r="AAW12" s="5"/>
      <c r="AAX12" s="5"/>
      <c r="AAY12" s="5"/>
      <c r="AAZ12" s="5"/>
      <c r="ABA12" s="5"/>
      <c r="ABB12" s="5"/>
      <c r="ABC12" s="5"/>
      <c r="ABD12" s="5"/>
      <c r="ABE12" s="5"/>
      <c r="ABF12" s="5"/>
      <c r="ABG12" s="5"/>
      <c r="ABH12" s="5"/>
      <c r="ABI12" s="5"/>
      <c r="ABJ12" s="5"/>
      <c r="ABK12" s="5"/>
      <c r="ABL12" s="5"/>
      <c r="ABM12" s="5"/>
      <c r="ABN12" s="5"/>
      <c r="ABO12" s="5"/>
      <c r="ABP12" s="5"/>
      <c r="ABQ12" s="5"/>
      <c r="ABR12" s="5"/>
      <c r="ABS12" s="5"/>
      <c r="ABT12" s="5"/>
      <c r="ABU12" s="5"/>
      <c r="ABV12" s="5"/>
      <c r="ABW12" s="5"/>
      <c r="ABX12" s="5"/>
      <c r="ABY12" s="5"/>
      <c r="ABZ12" s="5"/>
      <c r="ACA12" s="5"/>
      <c r="ACB12" s="5"/>
      <c r="ACC12" s="5"/>
      <c r="ACD12" s="5"/>
      <c r="ACE12" s="5"/>
      <c r="ACF12" s="5"/>
      <c r="ACG12" s="5"/>
      <c r="ACH12" s="5"/>
      <c r="ACI12" s="5"/>
      <c r="ACJ12" s="5"/>
      <c r="ACK12" s="5"/>
      <c r="ACL12" s="5"/>
      <c r="ACM12" s="5"/>
      <c r="ACN12" s="5"/>
      <c r="ACO12" s="5"/>
      <c r="ACP12" s="5"/>
      <c r="ACQ12" s="5"/>
      <c r="ACR12" s="5"/>
      <c r="ACS12" s="5"/>
      <c r="ACT12" s="5"/>
      <c r="ACU12" s="5"/>
      <c r="ACV12" s="5"/>
      <c r="ACW12" s="5"/>
      <c r="ACX12" s="5"/>
      <c r="ACY12" s="5"/>
      <c r="ACZ12" s="5"/>
      <c r="ADA12" s="5"/>
      <c r="ADB12" s="5"/>
      <c r="ADC12" s="5"/>
      <c r="ADD12" s="5"/>
      <c r="ADE12" s="5"/>
      <c r="ADF12" s="5"/>
      <c r="ADG12" s="5"/>
      <c r="ADH12" s="5"/>
      <c r="ADI12" s="5"/>
      <c r="ADJ12" s="5"/>
      <c r="ADK12" s="5"/>
      <c r="ADL12" s="5"/>
      <c r="ADM12" s="5"/>
      <c r="ADN12" s="5"/>
      <c r="ADO12" s="5"/>
      <c r="ADP12" s="5"/>
      <c r="ADQ12" s="5"/>
      <c r="ADR12" s="5"/>
      <c r="ADS12" s="5"/>
      <c r="ADT12" s="5"/>
      <c r="ADU12" s="5"/>
      <c r="ADV12" s="5"/>
      <c r="ADW12" s="5"/>
      <c r="ADX12" s="5"/>
      <c r="ADY12" s="5"/>
      <c r="ADZ12" s="5"/>
      <c r="AEA12" s="5"/>
      <c r="AEB12" s="5"/>
      <c r="AEC12" s="5"/>
      <c r="AED12" s="5"/>
      <c r="AEE12" s="5"/>
      <c r="AEF12" s="5"/>
      <c r="AEG12" s="5"/>
      <c r="AEH12" s="5"/>
      <c r="AEI12" s="5"/>
      <c r="AEJ12" s="5"/>
      <c r="AEK12" s="5"/>
      <c r="AEL12" s="5"/>
      <c r="AEM12" s="5"/>
      <c r="AEN12" s="5"/>
      <c r="AEO12" s="5"/>
      <c r="AEP12" s="5"/>
      <c r="AEQ12" s="5"/>
      <c r="AER12" s="5"/>
      <c r="AES12" s="5"/>
      <c r="AET12" s="5"/>
      <c r="AEU12" s="5"/>
      <c r="AEV12" s="5"/>
      <c r="AEW12" s="5"/>
      <c r="AEX12" s="5"/>
      <c r="AEY12" s="5"/>
      <c r="AEZ12" s="5"/>
      <c r="AFA12" s="5"/>
      <c r="AFB12" s="5"/>
      <c r="AFC12" s="5"/>
      <c r="AFD12" s="5"/>
      <c r="AFE12" s="5"/>
      <c r="AFF12" s="5"/>
      <c r="AFG12" s="5"/>
      <c r="AFH12" s="5"/>
      <c r="AFI12" s="5"/>
      <c r="AFJ12" s="5"/>
      <c r="AFK12" s="5"/>
      <c r="AFL12" s="5"/>
      <c r="AFM12" s="5"/>
      <c r="AFN12" s="5"/>
      <c r="AFO12" s="5"/>
      <c r="AFP12" s="5"/>
      <c r="AFQ12" s="5"/>
      <c r="AFR12" s="5"/>
      <c r="AFS12" s="5"/>
      <c r="AFT12" s="5"/>
      <c r="AFU12" s="5"/>
      <c r="AFV12" s="5"/>
      <c r="AFW12" s="5"/>
      <c r="AFX12" s="5"/>
      <c r="AFY12" s="5"/>
      <c r="AFZ12" s="5"/>
      <c r="AGA12" s="5"/>
      <c r="AGB12" s="5"/>
      <c r="AGC12" s="5"/>
      <c r="AGD12" s="5"/>
      <c r="AGE12" s="5"/>
      <c r="AGF12" s="5"/>
      <c r="AGG12" s="5"/>
      <c r="AGH12" s="5"/>
      <c r="AGI12" s="5"/>
      <c r="AGJ12" s="5"/>
      <c r="AGK12" s="5"/>
      <c r="AGL12" s="5"/>
      <c r="AGM12" s="5"/>
      <c r="AGN12" s="5"/>
      <c r="AGO12" s="5"/>
      <c r="AGP12" s="5"/>
      <c r="AGQ12" s="5"/>
      <c r="AGR12" s="5"/>
      <c r="AGS12" s="5"/>
      <c r="AGT12" s="5"/>
      <c r="AGU12" s="5"/>
      <c r="AGV12" s="5"/>
      <c r="AGW12" s="5"/>
      <c r="AGX12" s="5"/>
      <c r="AGY12" s="5"/>
      <c r="AGZ12" s="5"/>
      <c r="AHA12" s="5"/>
      <c r="AHB12" s="5"/>
      <c r="AHC12" s="5"/>
      <c r="AHD12" s="5"/>
      <c r="AHE12" s="5"/>
      <c r="AHF12" s="5"/>
      <c r="AHG12" s="5"/>
      <c r="AHH12" s="5"/>
      <c r="AHI12" s="5"/>
      <c r="AHJ12" s="5"/>
      <c r="AHK12" s="5"/>
      <c r="AHL12" s="5"/>
      <c r="AHM12" s="5"/>
      <c r="AHN12" s="5"/>
      <c r="AHO12" s="5"/>
      <c r="AHP12" s="5"/>
      <c r="AHQ12" s="5"/>
      <c r="AHR12" s="5"/>
      <c r="AHS12" s="5"/>
      <c r="AHT12" s="5"/>
      <c r="AHU12" s="5"/>
      <c r="AHV12" s="5"/>
      <c r="AHW12" s="5"/>
      <c r="AHX12" s="5"/>
      <c r="AHY12" s="5"/>
      <c r="AHZ12" s="5"/>
      <c r="AIA12" s="5"/>
      <c r="AIB12" s="5"/>
      <c r="AIC12" s="5"/>
      <c r="AID12" s="5"/>
      <c r="AIE12" s="5"/>
      <c r="AIF12" s="5"/>
      <c r="AIG12" s="5"/>
      <c r="AIH12" s="5"/>
      <c r="AII12" s="5"/>
      <c r="AIJ12" s="5"/>
      <c r="AIK12" s="5"/>
      <c r="AIL12" s="5"/>
      <c r="AIM12" s="5"/>
      <c r="AIN12" s="5"/>
      <c r="AIO12" s="5"/>
      <c r="AIP12" s="5"/>
      <c r="AIQ12" s="5"/>
      <c r="AIR12" s="5"/>
      <c r="AIS12" s="5"/>
      <c r="AIT12" s="5"/>
      <c r="AIU12" s="5"/>
      <c r="AIV12" s="5"/>
      <c r="AIW12" s="5"/>
      <c r="AIX12" s="5"/>
      <c r="AIY12" s="5"/>
      <c r="AIZ12" s="5"/>
      <c r="AJA12" s="5"/>
      <c r="AJB12" s="5"/>
      <c r="AJC12" s="5"/>
      <c r="AJD12" s="5"/>
      <c r="AJE12" s="5"/>
      <c r="AJF12" s="5"/>
      <c r="AJG12" s="5"/>
      <c r="AJH12" s="5"/>
      <c r="AJI12" s="5"/>
      <c r="AJJ12" s="5"/>
      <c r="AJK12" s="5"/>
      <c r="AJL12" s="5"/>
      <c r="AJM12" s="5"/>
      <c r="AJN12" s="5"/>
      <c r="AJO12" s="5"/>
      <c r="AJP12" s="5"/>
      <c r="AJQ12" s="5"/>
      <c r="AJR12" s="5"/>
      <c r="AJS12" s="5"/>
      <c r="AJT12" s="5"/>
      <c r="AJU12" s="5"/>
      <c r="AJV12" s="5"/>
      <c r="AJW12" s="5"/>
      <c r="AJX12" s="5"/>
      <c r="AJY12" s="5"/>
      <c r="AJZ12" s="5"/>
      <c r="AKA12" s="5"/>
      <c r="AKB12" s="5"/>
      <c r="AKC12" s="5"/>
      <c r="AKD12" s="5"/>
      <c r="AKE12" s="5"/>
      <c r="AKF12" s="5"/>
      <c r="AKG12" s="5"/>
      <c r="AKH12" s="5"/>
      <c r="AKI12" s="5"/>
      <c r="AKJ12" s="5"/>
      <c r="AKK12" s="5"/>
      <c r="AKL12" s="5"/>
      <c r="AKM12" s="5"/>
      <c r="AKN12" s="5"/>
      <c r="AKO12" s="5"/>
      <c r="AKP12" s="5"/>
      <c r="AKQ12" s="5"/>
      <c r="AKR12" s="5"/>
      <c r="AKS12" s="5"/>
      <c r="AKT12" s="5"/>
      <c r="AKU12" s="5"/>
      <c r="AKV12" s="5"/>
      <c r="AKW12" s="5"/>
      <c r="AKX12" s="5"/>
      <c r="AKY12" s="5"/>
      <c r="AKZ12" s="5"/>
      <c r="ALA12" s="5"/>
      <c r="ALB12" s="5"/>
      <c r="ALC12" s="5"/>
      <c r="ALD12" s="5"/>
      <c r="ALE12" s="5"/>
      <c r="ALF12" s="5"/>
      <c r="ALG12" s="5"/>
      <c r="ALH12" s="5"/>
      <c r="ALI12" s="5"/>
      <c r="ALJ12" s="5"/>
      <c r="ALK12" s="5"/>
      <c r="ALL12" s="5"/>
      <c r="ALM12" s="5"/>
      <c r="ALN12" s="5"/>
      <c r="ALO12" s="5"/>
      <c r="ALP12" s="5"/>
      <c r="ALQ12" s="5"/>
      <c r="ALR12" s="5"/>
      <c r="ALS12" s="5"/>
      <c r="ALT12" s="5"/>
      <c r="ALU12" s="5"/>
      <c r="ALV12" s="5"/>
      <c r="ALW12" s="5"/>
      <c r="ALX12" s="5"/>
      <c r="ALY12" s="5"/>
      <c r="ALZ12" s="5"/>
      <c r="AMA12" s="5"/>
      <c r="AMB12" s="5"/>
      <c r="AMC12" s="5"/>
      <c r="AMD12" s="5"/>
      <c r="AME12" s="5"/>
      <c r="AMF12" s="5"/>
      <c r="AMG12" s="5"/>
      <c r="AMH12" s="5"/>
      <c r="AMI12" s="5"/>
      <c r="AMJ12" s="5"/>
      <c r="AMK12" s="5"/>
      <c r="AML12" s="5"/>
      <c r="AMM12" s="5"/>
      <c r="AMN12" s="5"/>
      <c r="AMO12" s="5"/>
      <c r="AMP12" s="5"/>
      <c r="AMQ12" s="5"/>
      <c r="AMR12" s="5"/>
      <c r="AMS12" s="5"/>
      <c r="AMT12" s="5"/>
      <c r="AMU12" s="5"/>
      <c r="AMV12" s="5"/>
      <c r="AMW12" s="5"/>
      <c r="AMX12" s="5"/>
      <c r="AMY12" s="5"/>
      <c r="AMZ12" s="5"/>
      <c r="ANA12" s="5"/>
      <c r="ANB12" s="5"/>
      <c r="ANC12" s="5"/>
      <c r="AND12" s="5"/>
      <c r="ANE12" s="5"/>
      <c r="ANF12" s="5"/>
      <c r="ANG12" s="5"/>
      <c r="ANH12" s="5"/>
      <c r="ANI12" s="5"/>
      <c r="ANJ12" s="5"/>
      <c r="ANK12" s="5"/>
      <c r="ANL12" s="5"/>
      <c r="ANM12" s="5"/>
      <c r="ANN12" s="5"/>
      <c r="ANO12" s="5"/>
      <c r="ANP12" s="5"/>
      <c r="ANQ12" s="5"/>
      <c r="ANR12" s="5"/>
      <c r="ANS12" s="5"/>
      <c r="ANT12" s="5"/>
      <c r="ANU12" s="5"/>
      <c r="ANV12" s="5"/>
      <c r="ANW12" s="5"/>
      <c r="ANX12" s="5"/>
      <c r="ANY12" s="5"/>
      <c r="ANZ12" s="5"/>
      <c r="AOA12" s="5"/>
      <c r="AOB12" s="5"/>
      <c r="AOC12" s="5"/>
      <c r="AOD12" s="5"/>
      <c r="AOE12" s="5"/>
      <c r="AOF12" s="5"/>
      <c r="AOG12" s="5"/>
      <c r="AOH12" s="5"/>
      <c r="AOI12" s="5"/>
      <c r="AOJ12" s="5"/>
      <c r="AOK12" s="5"/>
      <c r="AOL12" s="5"/>
      <c r="AOM12" s="5"/>
      <c r="AON12" s="5"/>
      <c r="AOO12" s="5"/>
      <c r="AOP12" s="5"/>
      <c r="AOQ12" s="5"/>
      <c r="AOR12" s="5"/>
      <c r="AOS12" s="5"/>
      <c r="AOT12" s="5"/>
      <c r="AOU12" s="5"/>
      <c r="AOV12" s="5"/>
      <c r="AOW12" s="5"/>
      <c r="AOX12" s="5"/>
      <c r="AOY12" s="5"/>
      <c r="AOZ12" s="5"/>
      <c r="APA12" s="5"/>
      <c r="APB12" s="5"/>
      <c r="APC12" s="5"/>
      <c r="APD12" s="5"/>
      <c r="APE12" s="5"/>
      <c r="APF12" s="5"/>
      <c r="APG12" s="5"/>
      <c r="APH12" s="5"/>
      <c r="API12" s="5"/>
      <c r="APJ12" s="5"/>
      <c r="APK12" s="5"/>
      <c r="APL12" s="5"/>
      <c r="APM12" s="5"/>
      <c r="APN12" s="5"/>
      <c r="APO12" s="5"/>
      <c r="APP12" s="5"/>
      <c r="APQ12" s="5"/>
      <c r="APR12" s="5"/>
      <c r="APS12" s="5"/>
      <c r="APT12" s="5"/>
      <c r="APU12" s="5"/>
      <c r="APV12" s="5"/>
      <c r="APW12" s="5"/>
      <c r="APX12" s="5"/>
      <c r="APY12" s="5"/>
      <c r="APZ12" s="5"/>
      <c r="AQA12" s="5"/>
      <c r="AQB12" s="5"/>
      <c r="AQC12" s="5"/>
      <c r="AQD12" s="5"/>
      <c r="AQE12" s="5"/>
      <c r="AQF12" s="5"/>
      <c r="AQG12" s="5"/>
      <c r="AQH12" s="5"/>
      <c r="AQI12" s="5"/>
      <c r="AQJ12" s="5"/>
      <c r="AQK12" s="5"/>
      <c r="AQL12" s="5"/>
      <c r="AQM12" s="5"/>
      <c r="AQN12" s="5"/>
      <c r="AQO12" s="5"/>
      <c r="AQP12" s="5"/>
      <c r="AQQ12" s="5"/>
      <c r="AQR12" s="5"/>
      <c r="AQS12" s="5"/>
      <c r="AQT12" s="5"/>
      <c r="AQU12" s="5"/>
      <c r="AQV12" s="5"/>
      <c r="AQW12" s="5"/>
      <c r="AQX12" s="5"/>
      <c r="AQY12" s="5"/>
      <c r="AQZ12" s="5"/>
      <c r="ARA12" s="5"/>
      <c r="ARB12" s="5"/>
      <c r="ARC12" s="5"/>
      <c r="ARD12" s="5"/>
      <c r="ARE12" s="5"/>
      <c r="ARF12" s="5"/>
      <c r="ARG12" s="5"/>
      <c r="ARH12" s="5"/>
      <c r="ARI12" s="5"/>
      <c r="ARJ12" s="5"/>
      <c r="ARK12" s="5"/>
      <c r="ARL12" s="5"/>
      <c r="ARM12" s="5"/>
      <c r="ARN12" s="5"/>
      <c r="ARO12" s="5"/>
      <c r="ARP12" s="5"/>
      <c r="ARQ12" s="5"/>
      <c r="ARR12" s="5"/>
      <c r="ARS12" s="5"/>
      <c r="ART12" s="5"/>
      <c r="ARU12" s="5"/>
      <c r="ARV12" s="5"/>
      <c r="ARW12" s="5"/>
      <c r="ARX12" s="5"/>
      <c r="ARY12" s="5"/>
      <c r="ARZ12" s="5"/>
      <c r="ASA12" s="5"/>
      <c r="ASB12" s="5"/>
      <c r="ASC12" s="5"/>
      <c r="ASD12" s="5"/>
      <c r="ASE12" s="5"/>
      <c r="ASF12" s="5"/>
      <c r="ASG12" s="5"/>
      <c r="ASH12" s="5"/>
      <c r="ASI12" s="5"/>
      <c r="ASJ12" s="5"/>
      <c r="ASK12" s="5"/>
      <c r="ASL12" s="5"/>
      <c r="ASM12" s="5"/>
      <c r="ASN12" s="5"/>
      <c r="ASO12" s="5"/>
      <c r="ASP12" s="5"/>
      <c r="ASQ12" s="5"/>
      <c r="ASR12" s="5"/>
      <c r="ASS12" s="5"/>
      <c r="AST12" s="5"/>
      <c r="ASU12" s="5"/>
      <c r="ASV12" s="5"/>
      <c r="ASW12" s="5"/>
      <c r="ASX12" s="5"/>
      <c r="ASY12" s="5"/>
      <c r="ASZ12" s="5"/>
      <c r="ATA12" s="5"/>
      <c r="ATB12" s="5"/>
      <c r="ATC12" s="5"/>
      <c r="ATD12" s="5"/>
      <c r="ATE12" s="5"/>
      <c r="ATF12" s="5"/>
      <c r="ATG12" s="5"/>
      <c r="ATH12" s="5"/>
      <c r="ATI12" s="5"/>
      <c r="ATJ12" s="5"/>
      <c r="ATK12" s="5"/>
      <c r="ATL12" s="5"/>
      <c r="ATM12" s="5"/>
      <c r="ATN12" s="5"/>
      <c r="ATO12" s="5"/>
      <c r="ATP12" s="5"/>
      <c r="ATQ12" s="5"/>
      <c r="ATR12" s="5"/>
      <c r="ATS12" s="5"/>
      <c r="ATT12" s="5"/>
      <c r="ATU12" s="5"/>
      <c r="ATV12" s="5"/>
      <c r="ATW12" s="5"/>
      <c r="ATX12" s="5"/>
      <c r="ATY12" s="5"/>
      <c r="ATZ12" s="5"/>
      <c r="AUA12" s="5"/>
      <c r="AUB12" s="5"/>
      <c r="AUC12" s="5"/>
      <c r="AUD12" s="5"/>
      <c r="AUE12" s="5"/>
      <c r="AUF12" s="5"/>
      <c r="AUG12" s="5"/>
      <c r="AUH12" s="5"/>
      <c r="AUI12" s="5"/>
      <c r="AUJ12" s="5"/>
      <c r="AUK12" s="5"/>
      <c r="AUL12" s="5"/>
      <c r="AUM12" s="5"/>
      <c r="AUN12" s="5"/>
      <c r="AUO12" s="5"/>
      <c r="AUP12" s="5"/>
      <c r="AUQ12" s="5"/>
      <c r="AUR12" s="5"/>
      <c r="AUS12" s="5"/>
      <c r="AUT12" s="5"/>
      <c r="AUU12" s="5"/>
      <c r="AUV12" s="5"/>
      <c r="AUW12" s="5"/>
      <c r="AUX12" s="5"/>
      <c r="AUY12" s="5"/>
      <c r="AUZ12" s="5"/>
      <c r="AVA12" s="5"/>
      <c r="AVB12" s="5"/>
      <c r="AVC12" s="5"/>
      <c r="AVD12" s="5"/>
      <c r="AVE12" s="5"/>
      <c r="AVF12" s="5"/>
      <c r="AVG12" s="5"/>
      <c r="AVH12" s="5"/>
      <c r="AVI12" s="5"/>
      <c r="AVJ12" s="5"/>
      <c r="AVK12" s="5"/>
      <c r="AVL12" s="5"/>
      <c r="AVM12" s="5"/>
      <c r="AVN12" s="5"/>
      <c r="AVO12" s="5"/>
      <c r="AVP12" s="5"/>
      <c r="AVQ12" s="5"/>
      <c r="AVR12" s="5"/>
      <c r="AVS12" s="5"/>
      <c r="AVT12" s="5"/>
      <c r="AVU12" s="5"/>
      <c r="AVV12" s="5"/>
      <c r="AVW12" s="5"/>
      <c r="AVX12" s="5"/>
      <c r="AVY12" s="5"/>
      <c r="AVZ12" s="5"/>
      <c r="AWA12" s="5"/>
      <c r="AWB12" s="5"/>
      <c r="AWC12" s="5"/>
      <c r="AWD12" s="5"/>
      <c r="AWE12" s="5"/>
      <c r="AWF12" s="5"/>
      <c r="AWG12" s="5"/>
      <c r="AWH12" s="5"/>
      <c r="AWI12" s="5"/>
      <c r="AWJ12" s="5"/>
      <c r="AWK12" s="5"/>
      <c r="AWL12" s="5"/>
      <c r="AWM12" s="5"/>
      <c r="AWN12" s="5"/>
      <c r="AWO12" s="5"/>
      <c r="AWP12" s="5"/>
      <c r="AWQ12" s="5"/>
      <c r="AWR12" s="5"/>
      <c r="AWS12" s="5"/>
      <c r="AWT12" s="5"/>
      <c r="AWU12" s="5"/>
      <c r="AWV12" s="5"/>
      <c r="AWW12" s="5"/>
      <c r="AWX12" s="5"/>
      <c r="AWY12" s="5"/>
      <c r="AWZ12" s="5"/>
      <c r="AXA12" s="5"/>
      <c r="AXB12" s="5"/>
      <c r="AXC12" s="5"/>
      <c r="AXD12" s="5"/>
      <c r="AXE12" s="5"/>
      <c r="AXF12" s="5"/>
      <c r="AXG12" s="5"/>
      <c r="AXH12" s="5"/>
      <c r="AXI12" s="5"/>
      <c r="AXJ12" s="5"/>
      <c r="AXK12" s="5"/>
      <c r="AXL12" s="5"/>
      <c r="AXM12" s="5"/>
      <c r="AXN12" s="5"/>
      <c r="AXO12" s="5"/>
      <c r="AXP12" s="5"/>
      <c r="AXQ12" s="5"/>
      <c r="AXR12" s="5"/>
      <c r="AXS12" s="5"/>
      <c r="AXT12" s="5"/>
      <c r="AXU12" s="5"/>
      <c r="AXV12" s="5"/>
      <c r="AXW12" s="5"/>
      <c r="AXX12" s="5"/>
      <c r="AXY12" s="5"/>
      <c r="AXZ12" s="5"/>
      <c r="AYA12" s="5"/>
      <c r="AYB12" s="5"/>
      <c r="AYC12" s="5"/>
      <c r="AYD12" s="5"/>
      <c r="AYE12" s="5"/>
      <c r="AYF12" s="5"/>
      <c r="AYG12" s="5"/>
      <c r="AYH12" s="5"/>
      <c r="AYI12" s="5"/>
      <c r="AYJ12" s="5"/>
      <c r="AYK12" s="5"/>
      <c r="AYL12" s="5"/>
      <c r="AYM12" s="5"/>
      <c r="AYN12" s="5"/>
      <c r="AYO12" s="5"/>
      <c r="AYP12" s="5"/>
      <c r="AYQ12" s="5"/>
      <c r="AYR12" s="5"/>
      <c r="AYS12" s="5"/>
      <c r="AYT12" s="5"/>
      <c r="AYU12" s="5"/>
      <c r="AYV12" s="5"/>
      <c r="AYW12" s="5"/>
      <c r="AYX12" s="5"/>
      <c r="AYY12" s="5"/>
      <c r="AYZ12" s="5"/>
      <c r="AZA12" s="5"/>
      <c r="AZB12" s="5"/>
      <c r="AZC12" s="5"/>
      <c r="AZD12" s="5"/>
      <c r="AZE12" s="5"/>
      <c r="AZF12" s="5"/>
      <c r="AZG12" s="5"/>
      <c r="AZH12" s="5"/>
      <c r="AZI12" s="5"/>
      <c r="AZJ12" s="5"/>
      <c r="AZK12" s="5"/>
      <c r="AZL12" s="5"/>
      <c r="AZM12" s="5"/>
      <c r="AZN12" s="5"/>
      <c r="AZO12" s="5"/>
      <c r="AZP12" s="5"/>
      <c r="AZQ12" s="5"/>
      <c r="AZR12" s="5"/>
      <c r="AZS12" s="5"/>
      <c r="AZT12" s="5"/>
      <c r="AZU12" s="5"/>
      <c r="AZV12" s="5"/>
      <c r="AZW12" s="5"/>
      <c r="AZX12" s="5"/>
      <c r="AZY12" s="5"/>
      <c r="AZZ12" s="5"/>
      <c r="BAA12" s="5"/>
      <c r="BAB12" s="5"/>
      <c r="BAC12" s="5"/>
      <c r="BAD12" s="5"/>
      <c r="BAE12" s="5"/>
      <c r="BAF12" s="5"/>
      <c r="BAG12" s="5"/>
      <c r="BAH12" s="5"/>
      <c r="BAI12" s="5"/>
      <c r="BAJ12" s="5"/>
      <c r="BAK12" s="5"/>
      <c r="BAL12" s="5"/>
      <c r="BAM12" s="5"/>
      <c r="BAN12" s="5"/>
      <c r="BAO12" s="5"/>
      <c r="BAP12" s="5"/>
      <c r="BAQ12" s="5"/>
      <c r="BAR12" s="5"/>
      <c r="BAS12" s="5"/>
      <c r="BAT12" s="5"/>
      <c r="BAU12" s="5"/>
      <c r="BAV12" s="5"/>
      <c r="BAW12" s="5"/>
      <c r="BAX12" s="5"/>
      <c r="BAY12" s="5"/>
      <c r="BAZ12" s="5"/>
      <c r="BBA12" s="5"/>
      <c r="BBB12" s="5"/>
      <c r="BBC12" s="5"/>
      <c r="BBD12" s="5"/>
      <c r="BBE12" s="5"/>
      <c r="BBF12" s="5"/>
      <c r="BBG12" s="5"/>
      <c r="BBH12" s="5"/>
      <c r="BBI12" s="5"/>
      <c r="BBJ12" s="5"/>
      <c r="BBK12" s="5"/>
      <c r="BBL12" s="5"/>
      <c r="BBM12" s="5"/>
      <c r="BBN12" s="5"/>
      <c r="BBO12" s="5"/>
      <c r="BBP12" s="5"/>
      <c r="BBQ12" s="5"/>
      <c r="BBR12" s="5"/>
      <c r="BBS12" s="5"/>
      <c r="BBT12" s="5"/>
      <c r="BBU12" s="5"/>
      <c r="BBV12" s="5"/>
      <c r="BBW12" s="5"/>
      <c r="BBX12" s="5"/>
      <c r="BBY12" s="5"/>
      <c r="BBZ12" s="5"/>
      <c r="BCA12" s="5"/>
      <c r="BCB12" s="5"/>
      <c r="BCC12" s="5"/>
      <c r="BCD12" s="5"/>
      <c r="BCE12" s="5"/>
      <c r="BCF12" s="5"/>
      <c r="BCG12" s="5"/>
      <c r="BCH12" s="5"/>
      <c r="BCI12" s="5"/>
      <c r="BCJ12" s="5"/>
      <c r="BCK12" s="5"/>
      <c r="BCL12" s="5"/>
      <c r="BCM12" s="5"/>
      <c r="BCN12" s="5"/>
      <c r="BCO12" s="5"/>
      <c r="BCP12" s="5"/>
      <c r="BCQ12" s="5"/>
      <c r="BCR12" s="5"/>
      <c r="BCS12" s="5"/>
      <c r="BCT12" s="5"/>
      <c r="BCU12" s="5"/>
      <c r="BCV12" s="5"/>
      <c r="BCW12" s="5"/>
      <c r="BCX12" s="5"/>
      <c r="BCY12" s="5"/>
      <c r="BCZ12" s="5"/>
      <c r="BDA12" s="5"/>
      <c r="BDB12" s="5"/>
      <c r="BDC12" s="5"/>
      <c r="BDD12" s="5"/>
      <c r="BDE12" s="5"/>
      <c r="BDF12" s="5"/>
      <c r="BDG12" s="5"/>
      <c r="BDH12" s="5"/>
      <c r="BDI12" s="5"/>
      <c r="BDJ12" s="5"/>
      <c r="BDK12" s="5"/>
      <c r="BDL12" s="5"/>
      <c r="BDM12" s="5"/>
      <c r="BDN12" s="5"/>
      <c r="BDO12" s="5"/>
      <c r="BDP12" s="5"/>
      <c r="BDQ12" s="5"/>
      <c r="BDR12" s="5"/>
      <c r="BDS12" s="5"/>
      <c r="BDT12" s="5"/>
      <c r="BDU12" s="5"/>
      <c r="BDV12" s="5"/>
      <c r="BDW12" s="5"/>
      <c r="BDX12" s="5"/>
      <c r="BDY12" s="5"/>
      <c r="BDZ12" s="5"/>
      <c r="BEA12" s="5"/>
      <c r="BEB12" s="5"/>
      <c r="BEC12" s="5"/>
      <c r="BED12" s="5"/>
      <c r="BEE12" s="5"/>
      <c r="BEF12" s="5"/>
      <c r="BEG12" s="5"/>
      <c r="BEH12" s="5"/>
      <c r="BEI12" s="5"/>
      <c r="BEJ12" s="5"/>
      <c r="BEK12" s="5"/>
      <c r="BEL12" s="5"/>
      <c r="BEM12" s="5"/>
      <c r="BEN12" s="5"/>
      <c r="BEO12" s="5"/>
      <c r="BEP12" s="5"/>
      <c r="BEQ12" s="5"/>
      <c r="BER12" s="5"/>
      <c r="BES12" s="5"/>
      <c r="BET12" s="5"/>
      <c r="BEU12" s="5"/>
      <c r="BEV12" s="5"/>
      <c r="BEW12" s="5"/>
      <c r="BEX12" s="5"/>
      <c r="BEY12" s="5"/>
      <c r="BEZ12" s="5"/>
      <c r="BFA12" s="5"/>
      <c r="BFB12" s="5"/>
      <c r="BFC12" s="5"/>
      <c r="BFD12" s="5"/>
      <c r="BFE12" s="5"/>
      <c r="BFF12" s="5"/>
      <c r="BFG12" s="5"/>
      <c r="BFH12" s="5"/>
      <c r="BFI12" s="5"/>
      <c r="BFJ12" s="5"/>
      <c r="BFK12" s="5"/>
      <c r="BFL12" s="5"/>
      <c r="BFM12" s="5"/>
      <c r="BFN12" s="5"/>
      <c r="BFO12" s="5"/>
      <c r="BFP12" s="5"/>
      <c r="BFQ12" s="5"/>
      <c r="BFR12" s="5"/>
      <c r="BFS12" s="5"/>
      <c r="BFT12" s="5"/>
      <c r="BFU12" s="5"/>
      <c r="BFV12" s="5"/>
      <c r="BFW12" s="5"/>
      <c r="BFX12" s="5"/>
      <c r="BFY12" s="5"/>
      <c r="BFZ12" s="5"/>
      <c r="BGA12" s="5"/>
      <c r="BGB12" s="5"/>
      <c r="BGC12" s="5"/>
      <c r="BGD12" s="5"/>
      <c r="BGE12" s="5"/>
      <c r="BGF12" s="5"/>
      <c r="BGG12" s="5"/>
      <c r="BGH12" s="5"/>
      <c r="BGI12" s="5"/>
      <c r="BGJ12" s="5"/>
      <c r="BGK12" s="5"/>
      <c r="BGL12" s="5"/>
      <c r="BGM12" s="5"/>
      <c r="BGN12" s="5"/>
      <c r="BGO12" s="5"/>
      <c r="BGP12" s="5"/>
      <c r="BGQ12" s="5"/>
      <c r="BGR12" s="5"/>
      <c r="BGS12" s="5"/>
      <c r="BGT12" s="5"/>
      <c r="BGU12" s="5"/>
      <c r="BGV12" s="5"/>
      <c r="BGW12" s="5"/>
      <c r="BGX12" s="5"/>
      <c r="BGY12" s="5"/>
      <c r="BGZ12" s="5"/>
      <c r="BHA12" s="5"/>
      <c r="BHB12" s="5"/>
      <c r="BHC12" s="5"/>
      <c r="BHD12" s="5"/>
      <c r="BHE12" s="5"/>
      <c r="BHF12" s="5"/>
      <c r="BHG12" s="5"/>
      <c r="BHH12" s="5"/>
      <c r="BHI12" s="5"/>
      <c r="BHJ12" s="5"/>
      <c r="BHK12" s="5"/>
      <c r="BHL12" s="5"/>
      <c r="BHM12" s="5"/>
      <c r="BHN12" s="5"/>
      <c r="BHO12" s="5"/>
      <c r="BHP12" s="5"/>
      <c r="BHQ12" s="5"/>
      <c r="BHR12" s="5"/>
      <c r="BHS12" s="5"/>
      <c r="BHT12" s="5"/>
      <c r="BHU12" s="5"/>
      <c r="BHV12" s="5"/>
      <c r="BHW12" s="5"/>
      <c r="BHX12" s="5"/>
      <c r="BHY12" s="5"/>
      <c r="BHZ12" s="5"/>
      <c r="BIA12" s="5"/>
      <c r="BIB12" s="5"/>
      <c r="BIC12" s="5"/>
      <c r="BID12" s="5"/>
      <c r="BIE12" s="5"/>
      <c r="BIF12" s="5"/>
      <c r="BIG12" s="5"/>
      <c r="BIH12" s="5"/>
      <c r="BII12" s="5"/>
      <c r="BIJ12" s="5"/>
      <c r="BIK12" s="5"/>
      <c r="BIL12" s="5"/>
      <c r="BIM12" s="5"/>
      <c r="BIN12" s="5"/>
      <c r="BIO12" s="5"/>
      <c r="BIP12" s="5"/>
      <c r="BIQ12" s="5"/>
      <c r="BIR12" s="5"/>
      <c r="BIS12" s="5"/>
      <c r="BIT12" s="5"/>
      <c r="BIU12" s="5"/>
      <c r="BIV12" s="5"/>
      <c r="BIW12" s="5"/>
      <c r="BIX12" s="5"/>
      <c r="BIY12" s="5"/>
      <c r="BIZ12" s="5"/>
      <c r="BJA12" s="5"/>
      <c r="BJB12" s="5"/>
      <c r="BJC12" s="5"/>
      <c r="BJD12" s="5"/>
      <c r="BJE12" s="5"/>
      <c r="BJF12" s="5"/>
      <c r="BJG12" s="5"/>
      <c r="BJH12" s="5"/>
      <c r="BJI12" s="5"/>
      <c r="BJJ12" s="5"/>
      <c r="BJK12" s="5"/>
      <c r="BJL12" s="5"/>
      <c r="BJM12" s="5"/>
      <c r="BJN12" s="5"/>
      <c r="BJO12" s="5"/>
      <c r="BJP12" s="5"/>
      <c r="BJQ12" s="5"/>
      <c r="BJR12" s="5"/>
      <c r="BJS12" s="5"/>
      <c r="BJT12" s="5"/>
      <c r="BJU12" s="5"/>
      <c r="BJV12" s="5"/>
      <c r="BJW12" s="5"/>
      <c r="BJX12" s="5"/>
      <c r="BJY12" s="5"/>
      <c r="BJZ12" s="5"/>
      <c r="BKA12" s="5"/>
      <c r="BKB12" s="5"/>
      <c r="BKC12" s="5"/>
      <c r="BKD12" s="5"/>
      <c r="BKE12" s="5"/>
      <c r="BKF12" s="5"/>
      <c r="BKG12" s="5"/>
      <c r="BKH12" s="5"/>
      <c r="BKI12" s="5"/>
      <c r="BKJ12" s="5"/>
      <c r="BKK12" s="5"/>
      <c r="BKL12" s="5"/>
      <c r="BKM12" s="5"/>
      <c r="BKN12" s="5"/>
      <c r="BKO12" s="5"/>
      <c r="BKP12" s="5"/>
      <c r="BKQ12" s="5"/>
      <c r="BKR12" s="5"/>
      <c r="BKS12" s="5"/>
      <c r="BKT12" s="5"/>
      <c r="BKU12" s="5"/>
      <c r="BKV12" s="5"/>
      <c r="BKW12" s="5"/>
      <c r="BKX12" s="5"/>
      <c r="BKY12" s="5"/>
      <c r="BKZ12" s="5"/>
      <c r="BLA12" s="5"/>
      <c r="BLB12" s="5"/>
      <c r="BLC12" s="5"/>
      <c r="BLD12" s="5"/>
      <c r="BLE12" s="5"/>
      <c r="BLF12" s="5"/>
      <c r="BLG12" s="5"/>
      <c r="BLH12" s="5"/>
      <c r="BLI12" s="5"/>
      <c r="BLJ12" s="5"/>
      <c r="BLK12" s="5"/>
      <c r="BLL12" s="5"/>
      <c r="BLM12" s="5"/>
      <c r="BLN12" s="5"/>
      <c r="BLO12" s="5"/>
      <c r="BLP12" s="5"/>
      <c r="BLQ12" s="5"/>
      <c r="BLR12" s="5"/>
      <c r="BLS12" s="5"/>
      <c r="BLT12" s="5"/>
      <c r="BLU12" s="5"/>
      <c r="BLV12" s="5"/>
      <c r="BLW12" s="5"/>
      <c r="BLX12" s="5"/>
      <c r="BLY12" s="5"/>
      <c r="BLZ12" s="5"/>
      <c r="BMA12" s="5"/>
      <c r="BMB12" s="5"/>
      <c r="BMC12" s="5"/>
      <c r="BMD12" s="5"/>
      <c r="BME12" s="5"/>
      <c r="BMF12" s="5"/>
      <c r="BMG12" s="5"/>
      <c r="BMH12" s="5"/>
      <c r="BMI12" s="5"/>
      <c r="BMJ12" s="5"/>
      <c r="BMK12" s="5"/>
      <c r="BML12" s="5"/>
      <c r="BMM12" s="5"/>
      <c r="BMN12" s="5"/>
      <c r="BMO12" s="5"/>
      <c r="BMP12" s="5"/>
      <c r="BMQ12" s="5"/>
      <c r="BMR12" s="5"/>
      <c r="BMS12" s="5"/>
      <c r="BMT12" s="5"/>
      <c r="BMU12" s="5"/>
      <c r="BMV12" s="5"/>
      <c r="BMW12" s="5"/>
      <c r="BMX12" s="5"/>
      <c r="BMY12" s="5"/>
      <c r="BMZ12" s="5"/>
      <c r="BNA12" s="5"/>
      <c r="BNB12" s="5"/>
      <c r="BNC12" s="5"/>
      <c r="BND12" s="5"/>
      <c r="BNE12" s="5"/>
      <c r="BNF12" s="5"/>
      <c r="BNG12" s="5"/>
      <c r="BNH12" s="5"/>
      <c r="BNI12" s="5"/>
      <c r="BNJ12" s="5"/>
      <c r="BNK12" s="5"/>
      <c r="BNL12" s="5"/>
      <c r="BNM12" s="5"/>
      <c r="BNN12" s="5"/>
      <c r="BNO12" s="5"/>
      <c r="BNP12" s="5"/>
      <c r="BNQ12" s="5"/>
      <c r="BNR12" s="5"/>
      <c r="BNS12" s="5"/>
      <c r="BNT12" s="5"/>
      <c r="BNU12" s="5"/>
      <c r="BNV12" s="5"/>
      <c r="BNW12" s="5"/>
      <c r="BNX12" s="5"/>
      <c r="BNY12" s="5"/>
      <c r="BNZ12" s="5"/>
      <c r="BOA12" s="5"/>
      <c r="BOB12" s="5"/>
      <c r="BOC12" s="5"/>
      <c r="BOD12" s="5"/>
      <c r="BOE12" s="5"/>
      <c r="BOF12" s="5"/>
      <c r="BOG12" s="5"/>
      <c r="BOH12" s="5"/>
      <c r="BOI12" s="5"/>
      <c r="BOJ12" s="5"/>
      <c r="BOK12" s="5"/>
      <c r="BOL12" s="5"/>
      <c r="BOM12" s="5"/>
      <c r="BON12" s="5"/>
      <c r="BOO12" s="5"/>
      <c r="BOP12" s="5"/>
      <c r="BOQ12" s="5"/>
      <c r="BOR12" s="5"/>
      <c r="BOS12" s="5"/>
      <c r="BOT12" s="5"/>
      <c r="BOU12" s="5"/>
      <c r="BOV12" s="5"/>
      <c r="BOW12" s="5"/>
      <c r="BOX12" s="5"/>
      <c r="BOY12" s="5"/>
      <c r="BOZ12" s="5"/>
      <c r="BPA12" s="5"/>
      <c r="BPB12" s="5"/>
      <c r="BPC12" s="5"/>
      <c r="BPD12" s="5"/>
      <c r="BPE12" s="5"/>
      <c r="BPF12" s="5"/>
      <c r="BPG12" s="5"/>
      <c r="BPH12" s="5"/>
      <c r="BPI12" s="5"/>
      <c r="BPJ12" s="5"/>
      <c r="BPK12" s="5"/>
      <c r="BPL12" s="5"/>
      <c r="BPM12" s="5"/>
      <c r="BPN12" s="5"/>
      <c r="BPO12" s="5"/>
      <c r="BPP12" s="5"/>
      <c r="BPQ12" s="5"/>
      <c r="BPR12" s="5"/>
      <c r="BPS12" s="5"/>
      <c r="BPT12" s="5"/>
      <c r="BPU12" s="5"/>
      <c r="BPV12" s="5"/>
      <c r="BPW12" s="5"/>
      <c r="BPX12" s="5"/>
      <c r="BPY12" s="5"/>
      <c r="BPZ12" s="5"/>
      <c r="BQA12" s="5"/>
      <c r="BQB12" s="5"/>
      <c r="BQC12" s="5"/>
      <c r="BQD12" s="5"/>
      <c r="BQE12" s="5"/>
      <c r="BQF12" s="5"/>
      <c r="BQG12" s="5"/>
      <c r="BQH12" s="5"/>
      <c r="BQI12" s="5"/>
      <c r="BQJ12" s="5"/>
      <c r="BQK12" s="5"/>
      <c r="BQL12" s="5"/>
      <c r="BQM12" s="5"/>
      <c r="BQN12" s="5"/>
      <c r="BQO12" s="5"/>
      <c r="BQP12" s="5"/>
      <c r="BQQ12" s="5"/>
      <c r="BQR12" s="5"/>
      <c r="BQS12" s="5"/>
      <c r="BQT12" s="5"/>
      <c r="BQU12" s="5"/>
      <c r="BQV12" s="5"/>
      <c r="BQW12" s="5"/>
      <c r="BQX12" s="5"/>
      <c r="BQY12" s="5"/>
      <c r="BQZ12" s="5"/>
      <c r="BRA12" s="5"/>
      <c r="BRB12" s="5"/>
      <c r="BRC12" s="5"/>
      <c r="BRD12" s="5"/>
      <c r="BRE12" s="5"/>
      <c r="BRF12" s="5"/>
      <c r="BRG12" s="5"/>
      <c r="BRH12" s="5"/>
      <c r="BRI12" s="5"/>
      <c r="BRJ12" s="5"/>
      <c r="BRK12" s="5"/>
      <c r="BRL12" s="5"/>
      <c r="BRM12" s="5"/>
      <c r="BRN12" s="5"/>
      <c r="BRO12" s="5"/>
      <c r="BRP12" s="5"/>
      <c r="BRQ12" s="5"/>
      <c r="BRR12" s="5"/>
      <c r="BRS12" s="5"/>
      <c r="BRT12" s="5"/>
      <c r="BRU12" s="5"/>
      <c r="BRV12" s="5"/>
      <c r="BRW12" s="5"/>
      <c r="BRX12" s="5"/>
      <c r="BRY12" s="5"/>
      <c r="BRZ12" s="5"/>
      <c r="BSA12" s="5"/>
      <c r="BSB12" s="5"/>
      <c r="BSC12" s="5"/>
      <c r="BSD12" s="5"/>
      <c r="BSE12" s="5"/>
      <c r="BSF12" s="5"/>
      <c r="BSG12" s="5"/>
      <c r="BSH12" s="5"/>
      <c r="BSI12" s="5"/>
      <c r="BSJ12" s="5"/>
      <c r="BSK12" s="5"/>
      <c r="BSL12" s="5"/>
      <c r="BSM12" s="5"/>
      <c r="BSN12" s="5"/>
      <c r="BSO12" s="5"/>
      <c r="BSP12" s="5"/>
      <c r="BSQ12" s="5"/>
      <c r="BSR12" s="5"/>
      <c r="BSS12" s="5"/>
      <c r="BST12" s="5"/>
      <c r="BSU12" s="5"/>
      <c r="BSV12" s="5"/>
      <c r="BSW12" s="5"/>
      <c r="BSX12" s="5"/>
      <c r="BSY12" s="5"/>
      <c r="BSZ12" s="5"/>
      <c r="BTA12" s="5"/>
      <c r="BTB12" s="5"/>
      <c r="BTC12" s="5"/>
      <c r="BTD12" s="5"/>
      <c r="BTE12" s="5"/>
      <c r="BTF12" s="5"/>
      <c r="BTG12" s="5"/>
      <c r="BTH12" s="5"/>
      <c r="BTI12" s="5"/>
      <c r="BTJ12" s="5"/>
      <c r="BTK12" s="5"/>
      <c r="BTL12" s="5"/>
      <c r="BTM12" s="5"/>
      <c r="BTN12" s="5"/>
      <c r="BTO12" s="5"/>
      <c r="BTP12" s="5"/>
      <c r="BTQ12" s="5"/>
      <c r="BTR12" s="5"/>
      <c r="BTS12" s="5"/>
      <c r="BTT12" s="5"/>
      <c r="BTU12" s="5"/>
      <c r="BTV12" s="5"/>
      <c r="BTW12" s="5"/>
      <c r="BTX12" s="5"/>
      <c r="BTY12" s="5"/>
      <c r="BTZ12" s="5"/>
      <c r="BUA12" s="5"/>
      <c r="BUB12" s="5"/>
      <c r="BUC12" s="5"/>
      <c r="BUD12" s="5"/>
      <c r="BUE12" s="5"/>
      <c r="BUF12" s="5"/>
      <c r="BUG12" s="5"/>
      <c r="BUH12" s="5"/>
      <c r="BUI12" s="5"/>
      <c r="BUJ12" s="5"/>
      <c r="BUK12" s="5"/>
      <c r="BUL12" s="5"/>
      <c r="BUM12" s="5"/>
      <c r="BUN12" s="5"/>
      <c r="BUO12" s="5"/>
      <c r="BUP12" s="5"/>
      <c r="BUQ12" s="5"/>
      <c r="BUR12" s="5"/>
      <c r="BUS12" s="5"/>
      <c r="BUT12" s="5"/>
      <c r="BUU12" s="5"/>
      <c r="BUV12" s="5"/>
      <c r="BUW12" s="5"/>
      <c r="BUX12" s="5"/>
      <c r="BUY12" s="5"/>
      <c r="BUZ12" s="5"/>
      <c r="BVA12" s="5"/>
      <c r="BVB12" s="5"/>
      <c r="BVC12" s="5"/>
      <c r="BVD12" s="5"/>
      <c r="BVE12" s="5"/>
      <c r="BVF12" s="5"/>
      <c r="BVG12" s="5"/>
      <c r="BVH12" s="5"/>
      <c r="BVI12" s="5"/>
      <c r="BVJ12" s="5"/>
      <c r="BVK12" s="5"/>
      <c r="BVL12" s="5"/>
      <c r="BVM12" s="5"/>
      <c r="BVN12" s="5"/>
      <c r="BVO12" s="5"/>
      <c r="BVP12" s="5"/>
      <c r="BVQ12" s="5"/>
      <c r="BVR12" s="5"/>
      <c r="BVS12" s="5"/>
      <c r="BVT12" s="5"/>
      <c r="BVU12" s="5"/>
      <c r="BVV12" s="5"/>
      <c r="BVW12" s="5"/>
      <c r="BVX12" s="5"/>
      <c r="BVY12" s="5"/>
      <c r="BVZ12" s="5"/>
      <c r="BWA12" s="5"/>
      <c r="BWB12" s="5"/>
      <c r="BWC12" s="5"/>
      <c r="BWD12" s="5"/>
      <c r="BWE12" s="5"/>
      <c r="BWF12" s="5"/>
      <c r="BWG12" s="5"/>
      <c r="BWH12" s="5"/>
      <c r="BWI12" s="5"/>
      <c r="BWJ12" s="5"/>
      <c r="BWK12" s="5"/>
      <c r="BWL12" s="5"/>
      <c r="BWM12" s="5"/>
      <c r="BWN12" s="5"/>
      <c r="BWO12" s="5"/>
      <c r="BWP12" s="5"/>
      <c r="BWQ12" s="5"/>
      <c r="BWR12" s="5"/>
      <c r="BWS12" s="5"/>
      <c r="BWT12" s="5"/>
      <c r="BWU12" s="5"/>
      <c r="BWV12" s="5"/>
      <c r="BWW12" s="5"/>
      <c r="BWX12" s="5"/>
      <c r="BWY12" s="5"/>
      <c r="BWZ12" s="5"/>
      <c r="BXA12" s="5"/>
      <c r="BXB12" s="5"/>
      <c r="BXC12" s="5"/>
      <c r="BXD12" s="5"/>
      <c r="BXE12" s="5"/>
      <c r="BXF12" s="5"/>
      <c r="BXG12" s="5"/>
      <c r="BXH12" s="5"/>
      <c r="BXI12" s="5"/>
      <c r="BXJ12" s="5"/>
      <c r="BXK12" s="5"/>
      <c r="BXL12" s="5"/>
      <c r="BXM12" s="5"/>
      <c r="BXN12" s="5"/>
      <c r="BXO12" s="5"/>
      <c r="BXP12" s="5"/>
      <c r="BXQ12" s="5"/>
      <c r="BXR12" s="5"/>
      <c r="BXS12" s="5"/>
      <c r="BXT12" s="5"/>
      <c r="BXU12" s="5"/>
      <c r="BXV12" s="5"/>
      <c r="BXW12" s="5"/>
      <c r="BXX12" s="5"/>
      <c r="BXY12" s="5"/>
      <c r="BXZ12" s="5"/>
      <c r="BYA12" s="5"/>
      <c r="BYB12" s="5"/>
      <c r="BYC12" s="5"/>
      <c r="BYD12" s="5"/>
      <c r="BYE12" s="5"/>
      <c r="BYF12" s="5"/>
      <c r="BYG12" s="5"/>
      <c r="BYH12" s="5"/>
      <c r="BYI12" s="5"/>
      <c r="BYJ12" s="5"/>
      <c r="BYK12" s="5"/>
      <c r="BYL12" s="5"/>
      <c r="BYM12" s="5"/>
      <c r="BYN12" s="5"/>
      <c r="BYO12" s="5"/>
      <c r="BYP12" s="5"/>
      <c r="BYQ12" s="5"/>
      <c r="BYR12" s="5"/>
      <c r="BYS12" s="5"/>
      <c r="BYT12" s="5"/>
      <c r="BYU12" s="5"/>
      <c r="BYV12" s="5"/>
      <c r="BYW12" s="5"/>
      <c r="BYX12" s="5"/>
      <c r="BYY12" s="5"/>
      <c r="BYZ12" s="5"/>
      <c r="BZA12" s="5"/>
      <c r="BZB12" s="5"/>
      <c r="BZC12" s="5"/>
      <c r="BZD12" s="5"/>
      <c r="BZE12" s="5"/>
      <c r="BZF12" s="5"/>
      <c r="BZG12" s="5"/>
      <c r="BZH12" s="5"/>
      <c r="BZI12" s="5"/>
      <c r="BZJ12" s="5"/>
      <c r="BZK12" s="5"/>
      <c r="BZL12" s="5"/>
      <c r="BZM12" s="5"/>
      <c r="BZN12" s="5"/>
      <c r="BZO12" s="5"/>
      <c r="BZP12" s="5"/>
      <c r="BZQ12" s="5"/>
      <c r="BZR12" s="5"/>
      <c r="BZS12" s="5"/>
      <c r="BZT12" s="5"/>
      <c r="BZU12" s="5"/>
      <c r="BZV12" s="5"/>
      <c r="BZW12" s="5"/>
      <c r="BZX12" s="5"/>
      <c r="BZY12" s="5"/>
      <c r="BZZ12" s="5"/>
      <c r="CAA12" s="5"/>
      <c r="CAB12" s="5"/>
      <c r="CAC12" s="5"/>
      <c r="CAD12" s="5"/>
      <c r="CAE12" s="5"/>
      <c r="CAF12" s="5"/>
      <c r="CAG12" s="5"/>
      <c r="CAH12" s="5"/>
      <c r="CAI12" s="5"/>
      <c r="CAJ12" s="5"/>
      <c r="CAK12" s="5"/>
      <c r="CAL12" s="5"/>
      <c r="CAM12" s="5"/>
      <c r="CAN12" s="5"/>
      <c r="CAO12" s="5"/>
      <c r="CAP12" s="5"/>
      <c r="CAQ12" s="5"/>
      <c r="CAR12" s="5"/>
      <c r="CAS12" s="5"/>
      <c r="CAT12" s="5"/>
      <c r="CAU12" s="5"/>
      <c r="CAV12" s="5"/>
      <c r="CAW12" s="5"/>
      <c r="CAX12" s="5"/>
      <c r="CAY12" s="5"/>
      <c r="CAZ12" s="5"/>
      <c r="CBA12" s="5"/>
      <c r="CBB12" s="5"/>
      <c r="CBC12" s="5"/>
      <c r="CBD12" s="5"/>
      <c r="CBE12" s="5"/>
      <c r="CBF12" s="5"/>
      <c r="CBG12" s="5"/>
      <c r="CBH12" s="5"/>
      <c r="CBI12" s="5"/>
      <c r="CBJ12" s="5"/>
      <c r="CBK12" s="5"/>
      <c r="CBL12" s="5"/>
      <c r="CBM12" s="5"/>
      <c r="CBN12" s="5"/>
      <c r="CBO12" s="5"/>
      <c r="CBP12" s="5"/>
      <c r="CBQ12" s="5"/>
      <c r="CBR12" s="5"/>
      <c r="CBS12" s="5"/>
      <c r="CBT12" s="5"/>
      <c r="CBU12" s="5"/>
      <c r="CBV12" s="5"/>
      <c r="CBW12" s="5"/>
      <c r="CBX12" s="5"/>
      <c r="CBY12" s="5"/>
      <c r="CBZ12" s="5"/>
      <c r="CCA12" s="5"/>
      <c r="CCB12" s="5"/>
      <c r="CCC12" s="5"/>
      <c r="CCD12" s="5"/>
      <c r="CCE12" s="5"/>
      <c r="CCF12" s="5"/>
      <c r="CCG12" s="5"/>
      <c r="CCH12" s="5"/>
      <c r="CCI12" s="5"/>
      <c r="CCJ12" s="5"/>
      <c r="CCK12" s="5"/>
      <c r="CCL12" s="5"/>
      <c r="CCM12" s="5"/>
      <c r="CCN12" s="5"/>
      <c r="CCO12" s="5"/>
      <c r="CCP12" s="5"/>
      <c r="CCQ12" s="5"/>
      <c r="CCR12" s="5"/>
      <c r="CCS12" s="5"/>
      <c r="CCT12" s="5"/>
      <c r="CCU12" s="5"/>
      <c r="CCV12" s="5"/>
      <c r="CCW12" s="5"/>
      <c r="CCX12" s="5"/>
      <c r="CCY12" s="5"/>
      <c r="CCZ12" s="5"/>
      <c r="CDA12" s="5"/>
      <c r="CDB12" s="5"/>
      <c r="CDC12" s="5"/>
      <c r="CDD12" s="5"/>
      <c r="CDE12" s="5"/>
      <c r="CDF12" s="5"/>
      <c r="CDG12" s="5"/>
      <c r="CDH12" s="5"/>
      <c r="CDI12" s="5"/>
      <c r="CDJ12" s="5"/>
      <c r="CDK12" s="5"/>
      <c r="CDL12" s="5"/>
      <c r="CDM12" s="5"/>
      <c r="CDN12" s="5"/>
      <c r="CDO12" s="5"/>
      <c r="CDP12" s="5"/>
      <c r="CDQ12" s="5"/>
      <c r="CDR12" s="5"/>
      <c r="CDS12" s="5"/>
      <c r="CDT12" s="5"/>
      <c r="CDU12" s="5"/>
      <c r="CDV12" s="5"/>
      <c r="CDW12" s="5"/>
      <c r="CDX12" s="5"/>
      <c r="CDY12" s="5"/>
      <c r="CDZ12" s="5"/>
      <c r="CEA12" s="5"/>
      <c r="CEB12" s="5"/>
      <c r="CEC12" s="5"/>
      <c r="CED12" s="5"/>
      <c r="CEE12" s="5"/>
      <c r="CEF12" s="5"/>
      <c r="CEG12" s="5"/>
      <c r="CEH12" s="5"/>
      <c r="CEI12" s="5"/>
      <c r="CEJ12" s="5"/>
      <c r="CEK12" s="5"/>
      <c r="CEL12" s="5"/>
      <c r="CEM12" s="5"/>
      <c r="CEN12" s="5"/>
      <c r="CEO12" s="5"/>
      <c r="CEP12" s="5"/>
      <c r="CEQ12" s="5"/>
      <c r="CER12" s="5"/>
      <c r="CES12" s="5"/>
      <c r="CET12" s="5"/>
      <c r="CEU12" s="5"/>
      <c r="CEV12" s="5"/>
      <c r="CEW12" s="5"/>
      <c r="CEX12" s="5"/>
      <c r="CEY12" s="5"/>
      <c r="CEZ12" s="5"/>
      <c r="CFA12" s="5"/>
      <c r="CFB12" s="5"/>
      <c r="CFC12" s="5"/>
      <c r="CFD12" s="5"/>
      <c r="CFE12" s="5"/>
      <c r="CFF12" s="5"/>
      <c r="CFG12" s="5"/>
      <c r="CFH12" s="5"/>
      <c r="CFI12" s="5"/>
      <c r="CFJ12" s="5"/>
      <c r="CFK12" s="5"/>
      <c r="CFL12" s="5"/>
      <c r="CFM12" s="5"/>
      <c r="CFN12" s="5"/>
      <c r="CFO12" s="5"/>
      <c r="CFP12" s="5"/>
      <c r="CFQ12" s="5"/>
      <c r="CFR12" s="5"/>
      <c r="CFS12" s="5"/>
      <c r="CFT12" s="5"/>
      <c r="CFU12" s="5"/>
      <c r="CFV12" s="5"/>
      <c r="CFW12" s="5"/>
      <c r="CFX12" s="5"/>
      <c r="CFY12" s="5"/>
      <c r="CFZ12" s="5"/>
      <c r="CGA12" s="5"/>
      <c r="CGB12" s="5"/>
      <c r="CGC12" s="5"/>
      <c r="CGD12" s="5"/>
      <c r="CGE12" s="5"/>
      <c r="CGF12" s="5"/>
      <c r="CGG12" s="5"/>
      <c r="CGH12" s="5"/>
      <c r="CGI12" s="5"/>
      <c r="CGJ12" s="5"/>
      <c r="CGK12" s="5"/>
      <c r="CGL12" s="5"/>
      <c r="CGM12" s="5"/>
      <c r="CGN12" s="5"/>
      <c r="CGO12" s="5"/>
      <c r="CGP12" s="5"/>
      <c r="CGQ12" s="5"/>
      <c r="CGR12" s="5"/>
      <c r="CGS12" s="5"/>
      <c r="CGT12" s="5"/>
      <c r="CGU12" s="5"/>
      <c r="CGV12" s="5"/>
      <c r="CGW12" s="5"/>
      <c r="CGX12" s="5"/>
      <c r="CGY12" s="5"/>
      <c r="CGZ12" s="5"/>
      <c r="CHA12" s="5"/>
      <c r="CHB12" s="5"/>
      <c r="CHC12" s="5"/>
      <c r="CHD12" s="5"/>
      <c r="CHE12" s="5"/>
      <c r="CHF12" s="5"/>
      <c r="CHG12" s="5"/>
      <c r="CHH12" s="5"/>
      <c r="CHI12" s="5"/>
      <c r="CHJ12" s="5"/>
      <c r="CHK12" s="5"/>
      <c r="CHL12" s="5"/>
      <c r="CHM12" s="5"/>
      <c r="CHN12" s="5"/>
      <c r="CHO12" s="5"/>
      <c r="CHP12" s="5"/>
      <c r="CHQ12" s="5"/>
      <c r="CHR12" s="5"/>
      <c r="CHS12" s="5"/>
      <c r="CHT12" s="5"/>
      <c r="CHU12" s="5"/>
      <c r="CHV12" s="5"/>
      <c r="CHW12" s="5"/>
      <c r="CHX12" s="5"/>
      <c r="CHY12" s="5"/>
      <c r="CHZ12" s="5"/>
      <c r="CIA12" s="5"/>
      <c r="CIB12" s="5"/>
      <c r="CIC12" s="5"/>
      <c r="CID12" s="5"/>
      <c r="CIE12" s="5"/>
      <c r="CIF12" s="5"/>
      <c r="CIG12" s="5"/>
      <c r="CIH12" s="5"/>
      <c r="CII12" s="5"/>
      <c r="CIJ12" s="5"/>
      <c r="CIK12" s="5"/>
      <c r="CIL12" s="5"/>
      <c r="CIM12" s="5"/>
      <c r="CIN12" s="5"/>
      <c r="CIO12" s="5"/>
      <c r="CIP12" s="5"/>
      <c r="CIQ12" s="5"/>
      <c r="CIR12" s="5"/>
      <c r="CIS12" s="5"/>
      <c r="CIT12" s="5"/>
      <c r="CIU12" s="5"/>
      <c r="CIV12" s="5"/>
      <c r="CIW12" s="5"/>
      <c r="CIX12" s="5"/>
      <c r="CIY12" s="5"/>
      <c r="CIZ12" s="5"/>
      <c r="CJA12" s="5"/>
      <c r="CJB12" s="5"/>
      <c r="CJC12" s="5"/>
      <c r="CJD12" s="5"/>
      <c r="CJE12" s="5"/>
      <c r="CJF12" s="5"/>
      <c r="CJG12" s="5"/>
      <c r="CJH12" s="5"/>
      <c r="CJI12" s="5"/>
      <c r="CJJ12" s="5"/>
      <c r="CJK12" s="5"/>
      <c r="CJL12" s="5"/>
      <c r="CJM12" s="5"/>
      <c r="CJN12" s="5"/>
      <c r="CJO12" s="5"/>
      <c r="CJP12" s="5"/>
      <c r="CJQ12" s="5"/>
      <c r="CJR12" s="5"/>
      <c r="CJS12" s="5"/>
      <c r="CJT12" s="5"/>
      <c r="CJU12" s="5"/>
      <c r="CJV12" s="5"/>
      <c r="CJW12" s="5"/>
      <c r="CJX12" s="5"/>
      <c r="CJY12" s="5"/>
      <c r="CJZ12" s="5"/>
      <c r="CKA12" s="5"/>
      <c r="CKB12" s="5"/>
      <c r="CKC12" s="5"/>
      <c r="CKD12" s="5"/>
      <c r="CKE12" s="5"/>
      <c r="CKF12" s="5"/>
      <c r="CKG12" s="5"/>
      <c r="CKH12" s="5"/>
      <c r="CKI12" s="5"/>
      <c r="CKJ12" s="5"/>
      <c r="CKK12" s="5"/>
      <c r="CKL12" s="5"/>
      <c r="CKM12" s="5"/>
      <c r="CKN12" s="5"/>
      <c r="CKO12" s="5"/>
      <c r="CKP12" s="5"/>
      <c r="CKQ12" s="5"/>
      <c r="CKR12" s="5"/>
      <c r="CKS12" s="5"/>
      <c r="CKT12" s="5"/>
      <c r="CKU12" s="5"/>
      <c r="CKV12" s="5"/>
      <c r="CKW12" s="5"/>
      <c r="CKX12" s="5"/>
      <c r="CKY12" s="5"/>
      <c r="CKZ12" s="5"/>
      <c r="CLA12" s="5"/>
      <c r="CLB12" s="5"/>
      <c r="CLC12" s="5"/>
      <c r="CLD12" s="5"/>
      <c r="CLE12" s="5"/>
      <c r="CLF12" s="5"/>
      <c r="CLG12" s="5"/>
      <c r="CLH12" s="5"/>
      <c r="CLI12" s="5"/>
      <c r="CLJ12" s="5"/>
      <c r="CLK12" s="5"/>
      <c r="CLL12" s="5"/>
      <c r="CLM12" s="5"/>
      <c r="CLN12" s="5"/>
      <c r="CLO12" s="5"/>
      <c r="CLP12" s="5"/>
      <c r="CLQ12" s="5"/>
      <c r="CLR12" s="5"/>
      <c r="CLS12" s="5"/>
      <c r="CLT12" s="5"/>
      <c r="CLU12" s="5"/>
      <c r="CLV12" s="5"/>
      <c r="CLW12" s="5"/>
      <c r="CLX12" s="5"/>
      <c r="CLY12" s="5"/>
      <c r="CLZ12" s="5"/>
      <c r="CMA12" s="5"/>
      <c r="CMB12" s="5"/>
      <c r="CMC12" s="5"/>
      <c r="CMD12" s="5"/>
      <c r="CME12" s="5"/>
      <c r="CMF12" s="5"/>
      <c r="CMG12" s="5"/>
      <c r="CMH12" s="5"/>
      <c r="CMI12" s="5"/>
      <c r="CMJ12" s="5"/>
      <c r="CMK12" s="5"/>
      <c r="CML12" s="5"/>
      <c r="CMM12" s="5"/>
      <c r="CMN12" s="5"/>
      <c r="CMO12" s="5"/>
      <c r="CMP12" s="5"/>
      <c r="CMQ12" s="5"/>
      <c r="CMR12" s="5"/>
      <c r="CMS12" s="5"/>
      <c r="CMT12" s="5"/>
      <c r="CMU12" s="5"/>
      <c r="CMV12" s="5"/>
      <c r="CMW12" s="5"/>
      <c r="CMX12" s="5"/>
      <c r="CMY12" s="5"/>
      <c r="CMZ12" s="5"/>
      <c r="CNA12" s="5"/>
      <c r="CNB12" s="5"/>
      <c r="CNC12" s="5"/>
      <c r="CND12" s="5"/>
      <c r="CNE12" s="5"/>
      <c r="CNF12" s="5"/>
      <c r="CNG12" s="5"/>
      <c r="CNH12" s="5"/>
      <c r="CNI12" s="5"/>
      <c r="CNJ12" s="5"/>
      <c r="CNK12" s="5"/>
      <c r="CNL12" s="5"/>
      <c r="CNM12" s="5"/>
      <c r="CNN12" s="5"/>
      <c r="CNO12" s="5"/>
      <c r="CNP12" s="5"/>
      <c r="CNQ12" s="5"/>
      <c r="CNR12" s="5"/>
      <c r="CNS12" s="5"/>
      <c r="CNT12" s="5"/>
      <c r="CNU12" s="5"/>
      <c r="CNV12" s="5"/>
      <c r="CNW12" s="5"/>
      <c r="CNX12" s="5"/>
      <c r="CNY12" s="5"/>
      <c r="CNZ12" s="5"/>
      <c r="COA12" s="5"/>
      <c r="COB12" s="5"/>
      <c r="COC12" s="5"/>
      <c r="COD12" s="5"/>
      <c r="COE12" s="5"/>
      <c r="COF12" s="5"/>
      <c r="COG12" s="5"/>
      <c r="COH12" s="5"/>
      <c r="COI12" s="5"/>
      <c r="COJ12" s="5"/>
      <c r="COK12" s="5"/>
      <c r="COL12" s="5"/>
      <c r="COM12" s="5"/>
      <c r="CON12" s="5"/>
      <c r="COO12" s="5"/>
      <c r="COP12" s="5"/>
      <c r="COQ12" s="5"/>
      <c r="COR12" s="5"/>
      <c r="COS12" s="5"/>
      <c r="COT12" s="5"/>
      <c r="COU12" s="5"/>
      <c r="COV12" s="5"/>
      <c r="COW12" s="5"/>
      <c r="COX12" s="5"/>
      <c r="COY12" s="5"/>
      <c r="COZ12" s="5"/>
      <c r="CPA12" s="5"/>
      <c r="CPB12" s="5"/>
      <c r="CPC12" s="5"/>
      <c r="CPD12" s="5"/>
      <c r="CPE12" s="5"/>
      <c r="CPF12" s="5"/>
      <c r="CPG12" s="5"/>
      <c r="CPH12" s="5"/>
      <c r="CPI12" s="5"/>
      <c r="CPJ12" s="5"/>
      <c r="CPK12" s="5"/>
      <c r="CPL12" s="5"/>
      <c r="CPM12" s="5"/>
      <c r="CPN12" s="5"/>
      <c r="CPO12" s="5"/>
      <c r="CPP12" s="5"/>
      <c r="CPQ12" s="5"/>
      <c r="CPR12" s="5"/>
      <c r="CPS12" s="5"/>
      <c r="CPT12" s="5"/>
      <c r="CPU12" s="5"/>
      <c r="CPV12" s="5"/>
      <c r="CPW12" s="5"/>
      <c r="CPX12" s="5"/>
      <c r="CPY12" s="5"/>
      <c r="CPZ12" s="5"/>
      <c r="CQA12" s="5"/>
      <c r="CQB12" s="5"/>
      <c r="CQC12" s="5"/>
      <c r="CQD12" s="5"/>
      <c r="CQE12" s="5"/>
      <c r="CQF12" s="5"/>
      <c r="CQG12" s="5"/>
      <c r="CQH12" s="5"/>
      <c r="CQI12" s="5"/>
      <c r="CQJ12" s="5"/>
      <c r="CQK12" s="5"/>
      <c r="CQL12" s="5"/>
      <c r="CQM12" s="5"/>
      <c r="CQN12" s="5"/>
      <c r="CQO12" s="5"/>
      <c r="CQP12" s="5"/>
      <c r="CQQ12" s="5"/>
      <c r="CQR12" s="5"/>
      <c r="CQS12" s="5"/>
      <c r="CQT12" s="5"/>
      <c r="CQU12" s="5"/>
      <c r="CQV12" s="5"/>
      <c r="CQW12" s="5"/>
      <c r="CQX12" s="5"/>
      <c r="CQY12" s="5"/>
      <c r="CQZ12" s="5"/>
      <c r="CRA12" s="5"/>
      <c r="CRB12" s="5"/>
      <c r="CRC12" s="5"/>
      <c r="CRD12" s="5"/>
      <c r="CRE12" s="5"/>
      <c r="CRF12" s="5"/>
      <c r="CRG12" s="5"/>
      <c r="CRH12" s="5"/>
      <c r="CRI12" s="5"/>
      <c r="CRJ12" s="5"/>
      <c r="CRK12" s="5"/>
      <c r="CRL12" s="5"/>
      <c r="CRM12" s="5"/>
      <c r="CRN12" s="5"/>
      <c r="CRO12" s="5"/>
      <c r="CRP12" s="5"/>
      <c r="CRQ12" s="5"/>
      <c r="CRR12" s="5"/>
      <c r="CRS12" s="5"/>
      <c r="CRT12" s="5"/>
      <c r="CRU12" s="5"/>
      <c r="CRV12" s="5"/>
      <c r="CRW12" s="5"/>
      <c r="CRX12" s="5"/>
      <c r="CRY12" s="5"/>
      <c r="CRZ12" s="5"/>
      <c r="CSA12" s="5"/>
      <c r="CSB12" s="5"/>
      <c r="CSC12" s="5"/>
      <c r="CSD12" s="5"/>
      <c r="CSE12" s="5"/>
      <c r="CSF12" s="5"/>
      <c r="CSG12" s="5"/>
      <c r="CSH12" s="5"/>
      <c r="CSI12" s="5"/>
      <c r="CSJ12" s="5"/>
      <c r="CSK12" s="5"/>
      <c r="CSL12" s="5"/>
      <c r="CSM12" s="5"/>
      <c r="CSN12" s="5"/>
      <c r="CSO12" s="5"/>
      <c r="CSP12" s="5"/>
      <c r="CSQ12" s="5"/>
      <c r="CSR12" s="5"/>
      <c r="CSS12" s="5"/>
      <c r="CST12" s="5"/>
      <c r="CSU12" s="5"/>
      <c r="CSV12" s="5"/>
      <c r="CSW12" s="5"/>
      <c r="CSX12" s="5"/>
      <c r="CSY12" s="5"/>
      <c r="CSZ12" s="5"/>
      <c r="CTA12" s="5"/>
      <c r="CTB12" s="5"/>
      <c r="CTC12" s="5"/>
      <c r="CTD12" s="5"/>
      <c r="CTE12" s="5"/>
      <c r="CTF12" s="5"/>
      <c r="CTG12" s="5"/>
      <c r="CTH12" s="5"/>
      <c r="CTI12" s="5"/>
      <c r="CTJ12" s="5"/>
      <c r="CTK12" s="5"/>
      <c r="CTL12" s="5"/>
      <c r="CTM12" s="5"/>
      <c r="CTN12" s="5"/>
      <c r="CTO12" s="5"/>
      <c r="CTP12" s="5"/>
      <c r="CTQ12" s="5"/>
      <c r="CTR12" s="5"/>
      <c r="CTS12" s="5"/>
      <c r="CTT12" s="5"/>
      <c r="CTU12" s="5"/>
      <c r="CTV12" s="5"/>
      <c r="CTW12" s="5"/>
      <c r="CTX12" s="5"/>
      <c r="CTY12" s="5"/>
      <c r="CTZ12" s="5"/>
      <c r="CUA12" s="5"/>
      <c r="CUB12" s="5"/>
      <c r="CUC12" s="5"/>
      <c r="CUD12" s="5"/>
      <c r="CUE12" s="5"/>
      <c r="CUF12" s="5"/>
      <c r="CUG12" s="5"/>
      <c r="CUH12" s="5"/>
      <c r="CUI12" s="5"/>
      <c r="CUJ12" s="5"/>
      <c r="CUK12" s="5"/>
      <c r="CUL12" s="5"/>
      <c r="CUM12" s="5"/>
      <c r="CUN12" s="5"/>
      <c r="CUO12" s="5"/>
      <c r="CUP12" s="5"/>
      <c r="CUQ12" s="5"/>
      <c r="CUR12" s="5"/>
      <c r="CUS12" s="5"/>
      <c r="CUT12" s="5"/>
      <c r="CUU12" s="5"/>
      <c r="CUV12" s="5"/>
      <c r="CUW12" s="5"/>
      <c r="CUX12" s="5"/>
      <c r="CUY12" s="5"/>
      <c r="CUZ12" s="5"/>
      <c r="CVA12" s="5"/>
      <c r="CVB12" s="5"/>
      <c r="CVC12" s="5"/>
      <c r="CVD12" s="5"/>
      <c r="CVE12" s="5"/>
      <c r="CVF12" s="5"/>
      <c r="CVG12" s="5"/>
      <c r="CVH12" s="5"/>
      <c r="CVI12" s="5"/>
      <c r="CVJ12" s="5"/>
      <c r="CVK12" s="5"/>
      <c r="CVL12" s="5"/>
      <c r="CVM12" s="5"/>
      <c r="CVN12" s="5"/>
      <c r="CVO12" s="5"/>
      <c r="CVP12" s="5"/>
      <c r="CVQ12" s="5"/>
      <c r="CVR12" s="5"/>
      <c r="CVS12" s="5"/>
      <c r="CVT12" s="5"/>
      <c r="CVU12" s="5"/>
      <c r="CVV12" s="5"/>
      <c r="CVW12" s="5"/>
      <c r="CVX12" s="5"/>
      <c r="CVY12" s="5"/>
      <c r="CVZ12" s="5"/>
      <c r="CWA12" s="5"/>
      <c r="CWB12" s="5"/>
      <c r="CWC12" s="5"/>
      <c r="CWD12" s="5"/>
      <c r="CWE12" s="5"/>
      <c r="CWF12" s="5"/>
      <c r="CWG12" s="5"/>
      <c r="CWH12" s="5"/>
      <c r="CWI12" s="5"/>
      <c r="CWJ12" s="5"/>
      <c r="CWK12" s="5"/>
      <c r="CWL12" s="5"/>
      <c r="CWM12" s="5"/>
      <c r="CWN12" s="5"/>
      <c r="CWO12" s="5"/>
      <c r="CWP12" s="5"/>
      <c r="CWQ12" s="5"/>
      <c r="CWR12" s="5"/>
      <c r="CWS12" s="5"/>
      <c r="CWT12" s="5"/>
      <c r="CWU12" s="5"/>
      <c r="CWV12" s="5"/>
      <c r="CWW12" s="5"/>
      <c r="CWX12" s="5"/>
      <c r="CWY12" s="5"/>
      <c r="CWZ12" s="5"/>
      <c r="CXA12" s="5"/>
      <c r="CXB12" s="5"/>
      <c r="CXC12" s="5"/>
      <c r="CXD12" s="5"/>
      <c r="CXE12" s="5"/>
      <c r="CXF12" s="5"/>
      <c r="CXG12" s="5"/>
      <c r="CXH12" s="5"/>
      <c r="CXI12" s="5"/>
      <c r="CXJ12" s="5"/>
      <c r="CXK12" s="5"/>
      <c r="CXL12" s="5"/>
      <c r="CXM12" s="5"/>
      <c r="CXN12" s="5"/>
      <c r="CXO12" s="5"/>
      <c r="CXP12" s="5"/>
      <c r="CXQ12" s="5"/>
      <c r="CXR12" s="5"/>
      <c r="CXS12" s="5"/>
      <c r="CXT12" s="5"/>
      <c r="CXU12" s="5"/>
      <c r="CXV12" s="5"/>
      <c r="CXW12" s="5"/>
      <c r="CXX12" s="5"/>
      <c r="CXY12" s="5"/>
      <c r="CXZ12" s="5"/>
      <c r="CYA12" s="5"/>
      <c r="CYB12" s="5"/>
      <c r="CYC12" s="5"/>
      <c r="CYD12" s="5"/>
      <c r="CYE12" s="5"/>
      <c r="CYF12" s="5"/>
      <c r="CYG12" s="5"/>
      <c r="CYH12" s="5"/>
      <c r="CYI12" s="5"/>
      <c r="CYJ12" s="5"/>
      <c r="CYK12" s="5"/>
      <c r="CYL12" s="5"/>
      <c r="CYM12" s="5"/>
      <c r="CYN12" s="5"/>
      <c r="CYO12" s="5"/>
      <c r="CYP12" s="5"/>
      <c r="CYQ12" s="5"/>
      <c r="CYR12" s="5"/>
      <c r="CYS12" s="5"/>
      <c r="CYT12" s="5"/>
      <c r="CYU12" s="5"/>
      <c r="CYV12" s="5"/>
      <c r="CYW12" s="5"/>
      <c r="CYX12" s="5"/>
      <c r="CYY12" s="5"/>
      <c r="CYZ12" s="5"/>
      <c r="CZA12" s="5"/>
      <c r="CZB12" s="5"/>
      <c r="CZC12" s="5"/>
      <c r="CZD12" s="5"/>
      <c r="CZE12" s="5"/>
      <c r="CZF12" s="5"/>
      <c r="CZG12" s="5"/>
      <c r="CZH12" s="5"/>
      <c r="CZI12" s="5"/>
      <c r="CZJ12" s="5"/>
      <c r="CZK12" s="5"/>
      <c r="CZL12" s="5"/>
      <c r="CZM12" s="5"/>
      <c r="CZN12" s="5"/>
      <c r="CZO12" s="5"/>
      <c r="CZP12" s="5"/>
      <c r="CZQ12" s="5"/>
      <c r="CZR12" s="5"/>
      <c r="CZS12" s="5"/>
      <c r="CZT12" s="5"/>
      <c r="CZU12" s="5"/>
      <c r="CZV12" s="5"/>
      <c r="CZW12" s="5"/>
      <c r="CZX12" s="5"/>
      <c r="CZY12" s="5"/>
      <c r="CZZ12" s="5"/>
      <c r="DAA12" s="5"/>
      <c r="DAB12" s="5"/>
      <c r="DAC12" s="5"/>
      <c r="DAD12" s="5"/>
      <c r="DAE12" s="5"/>
      <c r="DAF12" s="5"/>
      <c r="DAG12" s="5"/>
      <c r="DAH12" s="5"/>
      <c r="DAI12" s="5"/>
      <c r="DAJ12" s="5"/>
      <c r="DAK12" s="5"/>
      <c r="DAL12" s="5"/>
      <c r="DAM12" s="5"/>
      <c r="DAN12" s="5"/>
      <c r="DAO12" s="5"/>
      <c r="DAP12" s="5"/>
      <c r="DAQ12" s="5"/>
      <c r="DAR12" s="5"/>
      <c r="DAS12" s="5"/>
      <c r="DAT12" s="5"/>
      <c r="DAU12" s="5"/>
      <c r="DAV12" s="5"/>
      <c r="DAW12" s="5"/>
      <c r="DAX12" s="5"/>
      <c r="DAY12" s="5"/>
      <c r="DAZ12" s="5"/>
      <c r="DBA12" s="5"/>
      <c r="DBB12" s="5"/>
      <c r="DBC12" s="5"/>
      <c r="DBD12" s="5"/>
      <c r="DBE12" s="5"/>
      <c r="DBF12" s="5"/>
      <c r="DBG12" s="5"/>
      <c r="DBH12" s="5"/>
      <c r="DBI12" s="5"/>
      <c r="DBJ12" s="5"/>
      <c r="DBK12" s="5"/>
      <c r="DBL12" s="5"/>
      <c r="DBM12" s="5"/>
      <c r="DBN12" s="5"/>
      <c r="DBO12" s="5"/>
      <c r="DBP12" s="5"/>
      <c r="DBQ12" s="5"/>
      <c r="DBR12" s="5"/>
      <c r="DBS12" s="5"/>
      <c r="DBT12" s="5"/>
      <c r="DBU12" s="5"/>
      <c r="DBV12" s="5"/>
      <c r="DBW12" s="5"/>
      <c r="DBX12" s="5"/>
      <c r="DBY12" s="5"/>
      <c r="DBZ12" s="5"/>
      <c r="DCA12" s="5"/>
      <c r="DCB12" s="5"/>
      <c r="DCC12" s="5"/>
      <c r="DCD12" s="5"/>
      <c r="DCE12" s="5"/>
      <c r="DCF12" s="5"/>
      <c r="DCG12" s="5"/>
      <c r="DCH12" s="5"/>
      <c r="DCI12" s="5"/>
      <c r="DCJ12" s="5"/>
      <c r="DCK12" s="5"/>
      <c r="DCL12" s="5"/>
      <c r="DCM12" s="5"/>
      <c r="DCN12" s="5"/>
      <c r="DCO12" s="5"/>
      <c r="DCP12" s="5"/>
      <c r="DCQ12" s="5"/>
      <c r="DCR12" s="5"/>
      <c r="DCS12" s="5"/>
      <c r="DCT12" s="5"/>
      <c r="DCU12" s="5"/>
      <c r="DCV12" s="5"/>
      <c r="DCW12" s="5"/>
      <c r="DCX12" s="5"/>
      <c r="DCY12" s="5"/>
      <c r="DCZ12" s="5"/>
      <c r="DDA12" s="5"/>
      <c r="DDB12" s="5"/>
      <c r="DDC12" s="5"/>
      <c r="DDD12" s="5"/>
      <c r="DDE12" s="5"/>
      <c r="DDF12" s="5"/>
      <c r="DDG12" s="5"/>
      <c r="DDH12" s="5"/>
      <c r="DDI12" s="5"/>
      <c r="DDJ12" s="5"/>
      <c r="DDK12" s="5"/>
      <c r="DDL12" s="5"/>
      <c r="DDM12" s="5"/>
      <c r="DDN12" s="5"/>
      <c r="DDO12" s="5"/>
      <c r="DDP12" s="5"/>
      <c r="DDQ12" s="5"/>
      <c r="DDR12" s="5"/>
      <c r="DDS12" s="5"/>
      <c r="DDT12" s="5"/>
      <c r="DDU12" s="5"/>
      <c r="DDV12" s="5"/>
      <c r="DDW12" s="5"/>
      <c r="DDX12" s="5"/>
      <c r="DDY12" s="5"/>
      <c r="DDZ12" s="5"/>
      <c r="DEA12" s="5"/>
      <c r="DEB12" s="5"/>
      <c r="DEC12" s="5"/>
      <c r="DED12" s="5"/>
      <c r="DEE12" s="5"/>
      <c r="DEF12" s="5"/>
      <c r="DEG12" s="5"/>
      <c r="DEH12" s="5"/>
      <c r="DEI12" s="5"/>
      <c r="DEJ12" s="5"/>
      <c r="DEK12" s="5"/>
      <c r="DEL12" s="5"/>
      <c r="DEM12" s="5"/>
      <c r="DEN12" s="5"/>
      <c r="DEO12" s="5"/>
      <c r="DEP12" s="5"/>
      <c r="DEQ12" s="5"/>
      <c r="DER12" s="5"/>
      <c r="DES12" s="5"/>
      <c r="DET12" s="5"/>
      <c r="DEU12" s="5"/>
      <c r="DEV12" s="5"/>
      <c r="DEW12" s="5"/>
      <c r="DEX12" s="5"/>
      <c r="DEY12" s="5"/>
      <c r="DEZ12" s="5"/>
      <c r="DFA12" s="5"/>
      <c r="DFB12" s="5"/>
      <c r="DFC12" s="5"/>
      <c r="DFD12" s="5"/>
      <c r="DFE12" s="5"/>
      <c r="DFF12" s="5"/>
      <c r="DFG12" s="5"/>
      <c r="DFH12" s="5"/>
      <c r="DFI12" s="5"/>
      <c r="DFJ12" s="5"/>
      <c r="DFK12" s="5"/>
      <c r="DFL12" s="5"/>
      <c r="DFM12" s="5"/>
      <c r="DFN12" s="5"/>
      <c r="DFO12" s="5"/>
      <c r="DFP12" s="5"/>
      <c r="DFQ12" s="5"/>
      <c r="DFR12" s="5"/>
      <c r="DFS12" s="5"/>
      <c r="DFT12" s="5"/>
      <c r="DFU12" s="5"/>
      <c r="DFV12" s="5"/>
      <c r="DFW12" s="5"/>
      <c r="DFX12" s="5"/>
      <c r="DFY12" s="5"/>
      <c r="DFZ12" s="5"/>
      <c r="DGA12" s="5"/>
      <c r="DGB12" s="5"/>
      <c r="DGC12" s="5"/>
      <c r="DGD12" s="5"/>
      <c r="DGE12" s="5"/>
      <c r="DGF12" s="5"/>
      <c r="DGG12" s="5"/>
      <c r="DGH12" s="5"/>
      <c r="DGI12" s="5"/>
      <c r="DGJ12" s="5"/>
      <c r="DGK12" s="5"/>
      <c r="DGL12" s="5"/>
      <c r="DGM12" s="5"/>
      <c r="DGN12" s="5"/>
      <c r="DGO12" s="5"/>
      <c r="DGP12" s="5"/>
      <c r="DGQ12" s="5"/>
      <c r="DGR12" s="5"/>
      <c r="DGS12" s="5"/>
      <c r="DGT12" s="5"/>
      <c r="DGU12" s="5"/>
      <c r="DGV12" s="5"/>
      <c r="DGW12" s="5"/>
      <c r="DGX12" s="5"/>
      <c r="DGY12" s="5"/>
      <c r="DGZ12" s="5"/>
      <c r="DHA12" s="5"/>
      <c r="DHB12" s="5"/>
      <c r="DHC12" s="5"/>
      <c r="DHD12" s="5"/>
      <c r="DHE12" s="5"/>
      <c r="DHF12" s="5"/>
      <c r="DHG12" s="5"/>
      <c r="DHH12" s="5"/>
      <c r="DHI12" s="5"/>
      <c r="DHJ12" s="5"/>
      <c r="DHK12" s="5"/>
      <c r="DHL12" s="5"/>
      <c r="DHM12" s="5"/>
      <c r="DHN12" s="5"/>
      <c r="DHO12" s="5"/>
      <c r="DHP12" s="5"/>
      <c r="DHQ12" s="5"/>
      <c r="DHR12" s="5"/>
      <c r="DHS12" s="5"/>
      <c r="DHT12" s="5"/>
      <c r="DHU12" s="5"/>
      <c r="DHV12" s="5"/>
      <c r="DHW12" s="5"/>
      <c r="DHX12" s="5"/>
      <c r="DHY12" s="5"/>
      <c r="DHZ12" s="5"/>
      <c r="DIA12" s="5"/>
      <c r="DIB12" s="5"/>
      <c r="DIC12" s="5"/>
      <c r="DID12" s="5"/>
      <c r="DIE12" s="5"/>
      <c r="DIF12" s="5"/>
      <c r="DIG12" s="5"/>
      <c r="DIH12" s="5"/>
      <c r="DII12" s="5"/>
      <c r="DIJ12" s="5"/>
      <c r="DIK12" s="5"/>
      <c r="DIL12" s="5"/>
      <c r="DIM12" s="5"/>
      <c r="DIN12" s="5"/>
      <c r="DIO12" s="5"/>
      <c r="DIP12" s="5"/>
      <c r="DIQ12" s="5"/>
      <c r="DIR12" s="5"/>
      <c r="DIS12" s="5"/>
      <c r="DIT12" s="5"/>
      <c r="DIU12" s="5"/>
      <c r="DIV12" s="5"/>
      <c r="DIW12" s="5"/>
      <c r="DIX12" s="5"/>
      <c r="DIY12" s="5"/>
      <c r="DIZ12" s="5"/>
      <c r="DJA12" s="5"/>
      <c r="DJB12" s="5"/>
      <c r="DJC12" s="5"/>
      <c r="DJD12" s="5"/>
      <c r="DJE12" s="5"/>
      <c r="DJF12" s="5"/>
      <c r="DJG12" s="5"/>
      <c r="DJH12" s="5"/>
      <c r="DJI12" s="5"/>
      <c r="DJJ12" s="5"/>
      <c r="DJK12" s="5"/>
      <c r="DJL12" s="5"/>
      <c r="DJM12" s="5"/>
      <c r="DJN12" s="5"/>
      <c r="DJO12" s="5"/>
      <c r="DJP12" s="5"/>
      <c r="DJQ12" s="5"/>
      <c r="DJR12" s="5"/>
      <c r="DJS12" s="5"/>
      <c r="DJT12" s="5"/>
      <c r="DJU12" s="5"/>
      <c r="DJV12" s="5"/>
      <c r="DJW12" s="5"/>
      <c r="DJX12" s="5"/>
      <c r="DJY12" s="5"/>
      <c r="DJZ12" s="5"/>
      <c r="DKA12" s="5"/>
      <c r="DKB12" s="5"/>
      <c r="DKC12" s="5"/>
      <c r="DKD12" s="5"/>
      <c r="DKE12" s="5"/>
      <c r="DKF12" s="5"/>
      <c r="DKG12" s="5"/>
      <c r="DKH12" s="5"/>
      <c r="DKI12" s="5"/>
      <c r="DKJ12" s="5"/>
      <c r="DKK12" s="5"/>
      <c r="DKL12" s="5"/>
      <c r="DKM12" s="5"/>
      <c r="DKN12" s="5"/>
      <c r="DKO12" s="5"/>
      <c r="DKP12" s="5"/>
      <c r="DKQ12" s="5"/>
      <c r="DKR12" s="5"/>
      <c r="DKS12" s="5"/>
      <c r="DKT12" s="5"/>
      <c r="DKU12" s="5"/>
      <c r="DKV12" s="5"/>
      <c r="DKW12" s="5"/>
      <c r="DKX12" s="5"/>
      <c r="DKY12" s="5"/>
      <c r="DKZ12" s="5"/>
      <c r="DLA12" s="5"/>
      <c r="DLB12" s="5"/>
      <c r="DLC12" s="5"/>
      <c r="DLD12" s="5"/>
      <c r="DLE12" s="5"/>
      <c r="DLF12" s="5"/>
      <c r="DLG12" s="5"/>
      <c r="DLH12" s="5"/>
      <c r="DLI12" s="5"/>
      <c r="DLJ12" s="5"/>
      <c r="DLK12" s="5"/>
      <c r="DLL12" s="5"/>
      <c r="DLM12" s="5"/>
      <c r="DLN12" s="5"/>
      <c r="DLO12" s="5"/>
      <c r="DLP12" s="5"/>
      <c r="DLQ12" s="5"/>
      <c r="DLR12" s="5"/>
      <c r="DLS12" s="5"/>
      <c r="DLT12" s="5"/>
      <c r="DLU12" s="5"/>
      <c r="DLV12" s="5"/>
      <c r="DLW12" s="5"/>
      <c r="DLX12" s="5"/>
      <c r="DLY12" s="5"/>
      <c r="DLZ12" s="5"/>
      <c r="DMA12" s="5"/>
      <c r="DMB12" s="5"/>
      <c r="DMC12" s="5"/>
      <c r="DMD12" s="5"/>
      <c r="DME12" s="5"/>
      <c r="DMF12" s="5"/>
      <c r="DMG12" s="5"/>
      <c r="DMH12" s="5"/>
      <c r="DMI12" s="5"/>
      <c r="DMJ12" s="5"/>
      <c r="DMK12" s="5"/>
      <c r="DML12" s="5"/>
      <c r="DMM12" s="5"/>
      <c r="DMN12" s="5"/>
      <c r="DMO12" s="5"/>
      <c r="DMP12" s="5"/>
      <c r="DMQ12" s="5"/>
      <c r="DMR12" s="5"/>
      <c r="DMS12" s="5"/>
      <c r="DMT12" s="5"/>
      <c r="DMU12" s="5"/>
      <c r="DMV12" s="5"/>
      <c r="DMW12" s="5"/>
      <c r="DMX12" s="5"/>
      <c r="DMY12" s="5"/>
      <c r="DMZ12" s="5"/>
      <c r="DNA12" s="5"/>
      <c r="DNB12" s="5"/>
      <c r="DNC12" s="5"/>
      <c r="DND12" s="5"/>
      <c r="DNE12" s="5"/>
      <c r="DNF12" s="5"/>
      <c r="DNG12" s="5"/>
      <c r="DNH12" s="5"/>
      <c r="DNI12" s="5"/>
      <c r="DNJ12" s="5"/>
      <c r="DNK12" s="5"/>
      <c r="DNL12" s="5"/>
      <c r="DNM12" s="5"/>
      <c r="DNN12" s="5"/>
      <c r="DNO12" s="5"/>
      <c r="DNP12" s="5"/>
      <c r="DNQ12" s="5"/>
      <c r="DNR12" s="5"/>
      <c r="DNS12" s="5"/>
      <c r="DNT12" s="5"/>
      <c r="DNU12" s="5"/>
      <c r="DNV12" s="5"/>
      <c r="DNW12" s="5"/>
      <c r="DNX12" s="5"/>
      <c r="DNY12" s="5"/>
      <c r="DNZ12" s="5"/>
      <c r="DOA12" s="5"/>
      <c r="DOB12" s="5"/>
      <c r="DOC12" s="5"/>
      <c r="DOD12" s="5"/>
      <c r="DOE12" s="5"/>
      <c r="DOF12" s="5"/>
      <c r="DOG12" s="5"/>
      <c r="DOH12" s="5"/>
      <c r="DOI12" s="5"/>
      <c r="DOJ12" s="5"/>
      <c r="DOK12" s="5"/>
      <c r="DOL12" s="5"/>
      <c r="DOM12" s="5"/>
      <c r="DON12" s="5"/>
      <c r="DOO12" s="5"/>
      <c r="DOP12" s="5"/>
      <c r="DOQ12" s="5"/>
      <c r="DOR12" s="5"/>
      <c r="DOS12" s="5"/>
      <c r="DOT12" s="5"/>
      <c r="DOU12" s="5"/>
      <c r="DOV12" s="5"/>
      <c r="DOW12" s="5"/>
      <c r="DOX12" s="5"/>
      <c r="DOY12" s="5"/>
      <c r="DOZ12" s="5"/>
      <c r="DPA12" s="5"/>
      <c r="DPB12" s="5"/>
      <c r="DPC12" s="5"/>
      <c r="DPD12" s="5"/>
      <c r="DPE12" s="5"/>
      <c r="DPF12" s="5"/>
      <c r="DPG12" s="5"/>
      <c r="DPH12" s="5"/>
      <c r="DPI12" s="5"/>
      <c r="DPJ12" s="5"/>
      <c r="DPK12" s="5"/>
      <c r="DPL12" s="5"/>
      <c r="DPM12" s="5"/>
      <c r="DPN12" s="5"/>
      <c r="DPO12" s="5"/>
      <c r="DPP12" s="5"/>
      <c r="DPQ12" s="5"/>
      <c r="DPR12" s="5"/>
      <c r="DPS12" s="5"/>
      <c r="DPT12" s="5"/>
      <c r="DPU12" s="5"/>
      <c r="DPV12" s="5"/>
      <c r="DPW12" s="5"/>
      <c r="DPX12" s="5"/>
      <c r="DPY12" s="5"/>
      <c r="DPZ12" s="5"/>
      <c r="DQA12" s="5"/>
      <c r="DQB12" s="5"/>
      <c r="DQC12" s="5"/>
      <c r="DQD12" s="5"/>
      <c r="DQE12" s="5"/>
      <c r="DQF12" s="5"/>
      <c r="DQG12" s="5"/>
      <c r="DQH12" s="5"/>
      <c r="DQI12" s="5"/>
      <c r="DQJ12" s="5"/>
      <c r="DQK12" s="5"/>
      <c r="DQL12" s="5"/>
      <c r="DQM12" s="5"/>
      <c r="DQN12" s="5"/>
      <c r="DQO12" s="5"/>
      <c r="DQP12" s="5"/>
      <c r="DQQ12" s="5"/>
      <c r="DQR12" s="5"/>
      <c r="DQS12" s="5"/>
      <c r="DQT12" s="5"/>
      <c r="DQU12" s="5"/>
      <c r="DQV12" s="5"/>
      <c r="DQW12" s="5"/>
      <c r="DQX12" s="5"/>
      <c r="DQY12" s="5"/>
      <c r="DQZ12" s="5"/>
      <c r="DRA12" s="5"/>
      <c r="DRB12" s="5"/>
      <c r="DRC12" s="5"/>
      <c r="DRD12" s="5"/>
      <c r="DRE12" s="5"/>
      <c r="DRF12" s="5"/>
      <c r="DRG12" s="5"/>
      <c r="DRH12" s="5"/>
      <c r="DRI12" s="5"/>
      <c r="DRJ12" s="5"/>
      <c r="DRK12" s="5"/>
      <c r="DRL12" s="5"/>
      <c r="DRM12" s="5"/>
      <c r="DRN12" s="5"/>
      <c r="DRO12" s="5"/>
      <c r="DRP12" s="5"/>
      <c r="DRQ12" s="5"/>
      <c r="DRR12" s="5"/>
      <c r="DRS12" s="5"/>
      <c r="DRT12" s="5"/>
      <c r="DRU12" s="5"/>
      <c r="DRV12" s="5"/>
      <c r="DRW12" s="5"/>
      <c r="DRX12" s="5"/>
      <c r="DRY12" s="5"/>
      <c r="DRZ12" s="5"/>
      <c r="DSA12" s="5"/>
      <c r="DSB12" s="5"/>
      <c r="DSC12" s="5"/>
      <c r="DSD12" s="5"/>
      <c r="DSE12" s="5"/>
      <c r="DSF12" s="5"/>
      <c r="DSG12" s="5"/>
      <c r="DSH12" s="5"/>
      <c r="DSI12" s="5"/>
      <c r="DSJ12" s="5"/>
      <c r="DSK12" s="5"/>
      <c r="DSL12" s="5"/>
      <c r="DSM12" s="5"/>
      <c r="DSN12" s="5"/>
      <c r="DSO12" s="5"/>
      <c r="DSP12" s="5"/>
      <c r="DSQ12" s="5"/>
      <c r="DSR12" s="5"/>
      <c r="DSS12" s="5"/>
      <c r="DST12" s="5"/>
      <c r="DSU12" s="5"/>
      <c r="DSV12" s="5"/>
      <c r="DSW12" s="5"/>
      <c r="DSX12" s="5"/>
      <c r="DSY12" s="5"/>
      <c r="DSZ12" s="5"/>
      <c r="DTA12" s="5"/>
      <c r="DTB12" s="5"/>
      <c r="DTC12" s="5"/>
      <c r="DTD12" s="5"/>
      <c r="DTE12" s="5"/>
      <c r="DTF12" s="5"/>
      <c r="DTG12" s="5"/>
      <c r="DTH12" s="5"/>
      <c r="DTI12" s="5"/>
      <c r="DTJ12" s="5"/>
      <c r="DTK12" s="5"/>
      <c r="DTL12" s="5"/>
      <c r="DTM12" s="5"/>
      <c r="DTN12" s="5"/>
      <c r="DTO12" s="5"/>
      <c r="DTP12" s="5"/>
      <c r="DTQ12" s="5"/>
      <c r="DTR12" s="5"/>
      <c r="DTS12" s="5"/>
      <c r="DTT12" s="5"/>
      <c r="DTU12" s="5"/>
      <c r="DTV12" s="5"/>
      <c r="DTW12" s="5"/>
      <c r="DTX12" s="5"/>
      <c r="DTY12" s="5"/>
      <c r="DTZ12" s="5"/>
      <c r="DUA12" s="5"/>
      <c r="DUB12" s="5"/>
      <c r="DUC12" s="5"/>
      <c r="DUD12" s="5"/>
      <c r="DUE12" s="5"/>
      <c r="DUF12" s="5"/>
      <c r="DUG12" s="5"/>
      <c r="DUH12" s="5"/>
      <c r="DUI12" s="5"/>
      <c r="DUJ12" s="5"/>
      <c r="DUK12" s="5"/>
      <c r="DUL12" s="5"/>
      <c r="DUM12" s="5"/>
      <c r="DUN12" s="5"/>
      <c r="DUO12" s="5"/>
      <c r="DUP12" s="5"/>
      <c r="DUQ12" s="5"/>
      <c r="DUR12" s="5"/>
      <c r="DUS12" s="5"/>
      <c r="DUT12" s="5"/>
      <c r="DUU12" s="5"/>
      <c r="DUV12" s="5"/>
      <c r="DUW12" s="5"/>
      <c r="DUX12" s="5"/>
      <c r="DUY12" s="5"/>
      <c r="DUZ12" s="5"/>
      <c r="DVA12" s="5"/>
      <c r="DVB12" s="5"/>
      <c r="DVC12" s="5"/>
      <c r="DVD12" s="5"/>
      <c r="DVE12" s="5"/>
      <c r="DVF12" s="5"/>
      <c r="DVG12" s="5"/>
      <c r="DVH12" s="5"/>
      <c r="DVI12" s="5"/>
      <c r="DVJ12" s="5"/>
      <c r="DVK12" s="5"/>
      <c r="DVL12" s="5"/>
      <c r="DVM12" s="5"/>
      <c r="DVN12" s="5"/>
      <c r="DVO12" s="5"/>
      <c r="DVP12" s="5"/>
      <c r="DVQ12" s="5"/>
      <c r="DVR12" s="5"/>
      <c r="DVS12" s="5"/>
      <c r="DVT12" s="5"/>
      <c r="DVU12" s="5"/>
      <c r="DVV12" s="5"/>
      <c r="DVW12" s="5"/>
      <c r="DVX12" s="5"/>
      <c r="DVY12" s="5"/>
      <c r="DVZ12" s="5"/>
      <c r="DWA12" s="5"/>
      <c r="DWB12" s="5"/>
      <c r="DWC12" s="5"/>
      <c r="DWD12" s="5"/>
      <c r="DWE12" s="5"/>
      <c r="DWF12" s="5"/>
      <c r="DWG12" s="5"/>
      <c r="DWH12" s="5"/>
      <c r="DWI12" s="5"/>
      <c r="DWJ12" s="5"/>
      <c r="DWK12" s="5"/>
      <c r="DWL12" s="5"/>
      <c r="DWM12" s="5"/>
      <c r="DWN12" s="5"/>
      <c r="DWO12" s="5"/>
      <c r="DWP12" s="5"/>
      <c r="DWQ12" s="5"/>
      <c r="DWR12" s="5"/>
      <c r="DWS12" s="5"/>
      <c r="DWT12" s="5"/>
      <c r="DWU12" s="5"/>
      <c r="DWV12" s="5"/>
      <c r="DWW12" s="5"/>
      <c r="DWX12" s="5"/>
      <c r="DWY12" s="5"/>
      <c r="DWZ12" s="5"/>
      <c r="DXA12" s="5"/>
      <c r="DXB12" s="5"/>
      <c r="DXC12" s="5"/>
      <c r="DXD12" s="5"/>
      <c r="DXE12" s="5"/>
      <c r="DXF12" s="5"/>
      <c r="DXG12" s="5"/>
      <c r="DXH12" s="5"/>
      <c r="DXI12" s="5"/>
      <c r="DXJ12" s="5"/>
      <c r="DXK12" s="5"/>
      <c r="DXL12" s="5"/>
      <c r="DXM12" s="5"/>
      <c r="DXN12" s="5"/>
      <c r="DXO12" s="5"/>
      <c r="DXP12" s="5"/>
      <c r="DXQ12" s="5"/>
      <c r="DXR12" s="5"/>
      <c r="DXS12" s="5"/>
      <c r="DXT12" s="5"/>
      <c r="DXU12" s="5"/>
      <c r="DXV12" s="5"/>
      <c r="DXW12" s="5"/>
      <c r="DXX12" s="5"/>
      <c r="DXY12" s="5"/>
      <c r="DXZ12" s="5"/>
      <c r="DYA12" s="5"/>
      <c r="DYB12" s="5"/>
      <c r="DYC12" s="5"/>
      <c r="DYD12" s="5"/>
      <c r="DYE12" s="5"/>
      <c r="DYF12" s="5"/>
      <c r="DYG12" s="5"/>
      <c r="DYH12" s="5"/>
      <c r="DYI12" s="5"/>
      <c r="DYJ12" s="5"/>
      <c r="DYK12" s="5"/>
      <c r="DYL12" s="5"/>
      <c r="DYM12" s="5"/>
      <c r="DYN12" s="5"/>
      <c r="DYO12" s="5"/>
      <c r="DYP12" s="5"/>
      <c r="DYQ12" s="5"/>
      <c r="DYR12" s="5"/>
      <c r="DYS12" s="5"/>
      <c r="DYT12" s="5"/>
      <c r="DYU12" s="5"/>
      <c r="DYV12" s="5"/>
      <c r="DYW12" s="5"/>
      <c r="DYX12" s="5"/>
      <c r="DYY12" s="5"/>
      <c r="DYZ12" s="5"/>
      <c r="DZA12" s="5"/>
      <c r="DZB12" s="5"/>
      <c r="DZC12" s="5"/>
      <c r="DZD12" s="5"/>
      <c r="DZE12" s="5"/>
      <c r="DZF12" s="5"/>
      <c r="DZG12" s="5"/>
      <c r="DZH12" s="5"/>
      <c r="DZI12" s="5"/>
      <c r="DZJ12" s="5"/>
      <c r="DZK12" s="5"/>
      <c r="DZL12" s="5"/>
      <c r="DZM12" s="5"/>
      <c r="DZN12" s="5"/>
      <c r="DZO12" s="5"/>
      <c r="DZP12" s="5"/>
      <c r="DZQ12" s="5"/>
      <c r="DZR12" s="5"/>
      <c r="DZS12" s="5"/>
      <c r="DZT12" s="5"/>
      <c r="DZU12" s="5"/>
      <c r="DZV12" s="5"/>
      <c r="DZW12" s="5"/>
      <c r="DZX12" s="5"/>
      <c r="DZY12" s="5"/>
      <c r="DZZ12" s="5"/>
      <c r="EAA12" s="5"/>
      <c r="EAB12" s="5"/>
      <c r="EAC12" s="5"/>
      <c r="EAD12" s="5"/>
      <c r="EAE12" s="5"/>
      <c r="EAF12" s="5"/>
      <c r="EAG12" s="5"/>
      <c r="EAH12" s="5"/>
      <c r="EAI12" s="5"/>
      <c r="EAJ12" s="5"/>
      <c r="EAK12" s="5"/>
      <c r="EAL12" s="5"/>
      <c r="EAM12" s="5"/>
      <c r="EAN12" s="5"/>
      <c r="EAO12" s="5"/>
      <c r="EAP12" s="5"/>
      <c r="EAQ12" s="5"/>
      <c r="EAR12" s="5"/>
      <c r="EAS12" s="5"/>
      <c r="EAT12" s="5"/>
      <c r="EAU12" s="5"/>
      <c r="EAV12" s="5"/>
      <c r="EAW12" s="5"/>
      <c r="EAX12" s="5"/>
      <c r="EAY12" s="5"/>
      <c r="EAZ12" s="5"/>
      <c r="EBA12" s="5"/>
      <c r="EBB12" s="5"/>
      <c r="EBC12" s="5"/>
      <c r="EBD12" s="5"/>
      <c r="EBE12" s="5"/>
      <c r="EBF12" s="5"/>
      <c r="EBG12" s="5"/>
      <c r="EBH12" s="5"/>
      <c r="EBI12" s="5"/>
      <c r="EBJ12" s="5"/>
      <c r="EBK12" s="5"/>
      <c r="EBL12" s="5"/>
      <c r="EBM12" s="5"/>
      <c r="EBN12" s="5"/>
      <c r="EBO12" s="5"/>
      <c r="EBP12" s="5"/>
      <c r="EBQ12" s="5"/>
      <c r="EBR12" s="5"/>
      <c r="EBS12" s="5"/>
      <c r="EBT12" s="5"/>
      <c r="EBU12" s="5"/>
      <c r="EBV12" s="5"/>
      <c r="EBW12" s="5"/>
      <c r="EBX12" s="5"/>
      <c r="EBY12" s="5"/>
      <c r="EBZ12" s="5"/>
      <c r="ECA12" s="5"/>
      <c r="ECB12" s="5"/>
      <c r="ECC12" s="5"/>
      <c r="ECD12" s="5"/>
      <c r="ECE12" s="5"/>
      <c r="ECF12" s="5"/>
      <c r="ECG12" s="5"/>
      <c r="ECH12" s="5"/>
      <c r="ECI12" s="5"/>
      <c r="ECJ12" s="5"/>
      <c r="ECK12" s="5"/>
      <c r="ECL12" s="5"/>
      <c r="ECM12" s="5"/>
      <c r="ECN12" s="5"/>
      <c r="ECO12" s="5"/>
      <c r="ECP12" s="5"/>
      <c r="ECQ12" s="5"/>
      <c r="ECR12" s="5"/>
      <c r="ECS12" s="5"/>
      <c r="ECT12" s="5"/>
      <c r="ECU12" s="5"/>
      <c r="ECV12" s="5"/>
      <c r="ECW12" s="5"/>
      <c r="ECX12" s="5"/>
      <c r="ECY12" s="5"/>
      <c r="ECZ12" s="5"/>
      <c r="EDA12" s="5"/>
      <c r="EDB12" s="5"/>
      <c r="EDC12" s="5"/>
      <c r="EDD12" s="5"/>
      <c r="EDE12" s="5"/>
      <c r="EDF12" s="5"/>
      <c r="EDG12" s="5"/>
      <c r="EDH12" s="5"/>
      <c r="EDI12" s="5"/>
      <c r="EDJ12" s="5"/>
      <c r="EDK12" s="5"/>
      <c r="EDL12" s="5"/>
      <c r="EDM12" s="5"/>
      <c r="EDN12" s="5"/>
      <c r="EDO12" s="5"/>
      <c r="EDP12" s="5"/>
      <c r="EDQ12" s="5"/>
      <c r="EDR12" s="5"/>
      <c r="EDS12" s="5"/>
      <c r="EDT12" s="5"/>
      <c r="EDU12" s="5"/>
      <c r="EDV12" s="5"/>
      <c r="EDW12" s="5"/>
      <c r="EDX12" s="5"/>
      <c r="EDY12" s="5"/>
      <c r="EDZ12" s="5"/>
      <c r="EEA12" s="5"/>
      <c r="EEB12" s="5"/>
      <c r="EEC12" s="5"/>
      <c r="EED12" s="5"/>
      <c r="EEE12" s="5"/>
      <c r="EEF12" s="5"/>
      <c r="EEG12" s="5"/>
      <c r="EEH12" s="5"/>
      <c r="EEI12" s="5"/>
      <c r="EEJ12" s="5"/>
      <c r="EEK12" s="5"/>
      <c r="EEL12" s="5"/>
      <c r="EEM12" s="5"/>
      <c r="EEN12" s="5"/>
      <c r="EEO12" s="5"/>
      <c r="EEP12" s="5"/>
      <c r="EEQ12" s="5"/>
      <c r="EER12" s="5"/>
      <c r="EES12" s="5"/>
      <c r="EET12" s="5"/>
      <c r="EEU12" s="5"/>
      <c r="EEV12" s="5"/>
      <c r="EEW12" s="5"/>
      <c r="EEX12" s="5"/>
      <c r="EEY12" s="5"/>
      <c r="EEZ12" s="5"/>
      <c r="EFA12" s="5"/>
      <c r="EFB12" s="5"/>
      <c r="EFC12" s="5"/>
      <c r="EFD12" s="5"/>
      <c r="EFE12" s="5"/>
      <c r="EFF12" s="5"/>
      <c r="EFG12" s="5"/>
      <c r="EFH12" s="5"/>
      <c r="EFI12" s="5"/>
      <c r="EFJ12" s="5"/>
      <c r="EFK12" s="5"/>
      <c r="EFL12" s="5"/>
      <c r="EFM12" s="5"/>
      <c r="EFN12" s="5"/>
      <c r="EFO12" s="5"/>
      <c r="EFP12" s="5"/>
      <c r="EFQ12" s="5"/>
      <c r="EFR12" s="5"/>
      <c r="EFS12" s="5"/>
      <c r="EFT12" s="5"/>
      <c r="EFU12" s="5"/>
      <c r="EFV12" s="5"/>
      <c r="EFW12" s="5"/>
      <c r="EFX12" s="5"/>
      <c r="EFY12" s="5"/>
      <c r="EFZ12" s="5"/>
      <c r="EGA12" s="5"/>
      <c r="EGB12" s="5"/>
      <c r="EGC12" s="5"/>
      <c r="EGD12" s="5"/>
      <c r="EGE12" s="5"/>
      <c r="EGF12" s="5"/>
      <c r="EGG12" s="5"/>
      <c r="EGH12" s="5"/>
      <c r="EGI12" s="5"/>
      <c r="EGJ12" s="5"/>
      <c r="EGK12" s="5"/>
      <c r="EGL12" s="5"/>
      <c r="EGM12" s="5"/>
      <c r="EGN12" s="5"/>
      <c r="EGO12" s="5"/>
      <c r="EGP12" s="5"/>
      <c r="EGQ12" s="5"/>
      <c r="EGR12" s="5"/>
      <c r="EGS12" s="5"/>
      <c r="EGT12" s="5"/>
      <c r="EGU12" s="5"/>
      <c r="EGV12" s="5"/>
      <c r="EGW12" s="5"/>
      <c r="EGX12" s="5"/>
      <c r="EGY12" s="5"/>
      <c r="EGZ12" s="5"/>
      <c r="EHA12" s="5"/>
      <c r="EHB12" s="5"/>
      <c r="EHC12" s="5"/>
      <c r="EHD12" s="5"/>
      <c r="EHE12" s="5"/>
      <c r="EHF12" s="5"/>
      <c r="EHG12" s="5"/>
      <c r="EHH12" s="5"/>
      <c r="EHI12" s="5"/>
      <c r="EHJ12" s="5"/>
      <c r="EHK12" s="5"/>
      <c r="EHL12" s="5"/>
      <c r="EHM12" s="5"/>
      <c r="EHN12" s="5"/>
      <c r="EHO12" s="5"/>
      <c r="EHP12" s="5"/>
      <c r="EHQ12" s="5"/>
      <c r="EHR12" s="5"/>
      <c r="EHS12" s="5"/>
      <c r="EHT12" s="5"/>
      <c r="EHU12" s="5"/>
      <c r="EHV12" s="5"/>
      <c r="EHW12" s="5"/>
      <c r="EHX12" s="5"/>
      <c r="EHY12" s="5"/>
      <c r="EHZ12" s="5"/>
      <c r="EIA12" s="5"/>
      <c r="EIB12" s="5"/>
      <c r="EIC12" s="5"/>
      <c r="EID12" s="5"/>
      <c r="EIE12" s="5"/>
      <c r="EIF12" s="5"/>
      <c r="EIG12" s="5"/>
      <c r="EIH12" s="5"/>
      <c r="EII12" s="5"/>
      <c r="EIJ12" s="5"/>
      <c r="EIK12" s="5"/>
      <c r="EIL12" s="5"/>
      <c r="EIM12" s="5"/>
      <c r="EIN12" s="5"/>
      <c r="EIO12" s="5"/>
      <c r="EIP12" s="5"/>
      <c r="EIQ12" s="5"/>
      <c r="EIR12" s="5"/>
      <c r="EIS12" s="5"/>
      <c r="EIT12" s="5"/>
      <c r="EIU12" s="5"/>
      <c r="EIV12" s="5"/>
      <c r="EIW12" s="5"/>
      <c r="EIX12" s="5"/>
      <c r="EIY12" s="5"/>
      <c r="EIZ12" s="5"/>
      <c r="EJA12" s="5"/>
      <c r="EJB12" s="5"/>
      <c r="EJC12" s="5"/>
      <c r="EJD12" s="5"/>
      <c r="EJE12" s="5"/>
      <c r="EJF12" s="5"/>
      <c r="EJG12" s="5"/>
      <c r="EJH12" s="5"/>
      <c r="EJI12" s="5"/>
      <c r="EJJ12" s="5"/>
      <c r="EJK12" s="5"/>
      <c r="EJL12" s="5"/>
      <c r="EJM12" s="5"/>
      <c r="EJN12" s="5"/>
      <c r="EJO12" s="5"/>
      <c r="EJP12" s="5"/>
      <c r="EJQ12" s="5"/>
      <c r="EJR12" s="5"/>
      <c r="EJS12" s="5"/>
      <c r="EJT12" s="5"/>
      <c r="EJU12" s="5"/>
      <c r="EJV12" s="5"/>
      <c r="EJW12" s="5"/>
      <c r="EJX12" s="5"/>
      <c r="EJY12" s="5"/>
      <c r="EJZ12" s="5"/>
      <c r="EKA12" s="5"/>
      <c r="EKB12" s="5"/>
      <c r="EKC12" s="5"/>
      <c r="EKD12" s="5"/>
      <c r="EKE12" s="5"/>
      <c r="EKF12" s="5"/>
      <c r="EKG12" s="5"/>
      <c r="EKH12" s="5"/>
      <c r="EKI12" s="5"/>
      <c r="EKJ12" s="5"/>
      <c r="EKK12" s="5"/>
      <c r="EKL12" s="5"/>
      <c r="EKM12" s="5"/>
      <c r="EKN12" s="5"/>
      <c r="EKO12" s="5"/>
      <c r="EKP12" s="5"/>
      <c r="EKQ12" s="5"/>
      <c r="EKR12" s="5"/>
      <c r="EKS12" s="5"/>
      <c r="EKT12" s="5"/>
      <c r="EKU12" s="5"/>
      <c r="EKV12" s="5"/>
      <c r="EKW12" s="5"/>
      <c r="EKX12" s="5"/>
      <c r="EKY12" s="5"/>
      <c r="EKZ12" s="5"/>
      <c r="ELA12" s="5"/>
      <c r="ELB12" s="5"/>
      <c r="ELC12" s="5"/>
      <c r="ELD12" s="5"/>
      <c r="ELE12" s="5"/>
      <c r="ELF12" s="5"/>
      <c r="ELG12" s="5"/>
      <c r="ELH12" s="5"/>
      <c r="ELI12" s="5"/>
      <c r="ELJ12" s="5"/>
      <c r="ELK12" s="5"/>
      <c r="ELL12" s="5"/>
      <c r="ELM12" s="5"/>
      <c r="ELN12" s="5"/>
      <c r="ELO12" s="5"/>
      <c r="ELP12" s="5"/>
      <c r="ELQ12" s="5"/>
      <c r="ELR12" s="5"/>
      <c r="ELS12" s="5"/>
      <c r="ELT12" s="5"/>
      <c r="ELU12" s="5"/>
      <c r="ELV12" s="5"/>
      <c r="ELW12" s="5"/>
      <c r="ELX12" s="5"/>
      <c r="ELY12" s="5"/>
      <c r="ELZ12" s="5"/>
      <c r="EMA12" s="5"/>
      <c r="EMB12" s="5"/>
      <c r="EMC12" s="5"/>
      <c r="EMD12" s="5"/>
      <c r="EME12" s="5"/>
      <c r="EMF12" s="5"/>
      <c r="EMG12" s="5"/>
      <c r="EMH12" s="5"/>
      <c r="EMI12" s="5"/>
      <c r="EMJ12" s="5"/>
      <c r="EMK12" s="5"/>
      <c r="EML12" s="5"/>
      <c r="EMM12" s="5"/>
      <c r="EMN12" s="5"/>
      <c r="EMO12" s="5"/>
      <c r="EMP12" s="5"/>
      <c r="EMQ12" s="5"/>
      <c r="EMR12" s="5"/>
      <c r="EMS12" s="5"/>
      <c r="EMT12" s="5"/>
      <c r="EMU12" s="5"/>
      <c r="EMV12" s="5"/>
      <c r="EMW12" s="5"/>
      <c r="EMX12" s="5"/>
      <c r="EMY12" s="5"/>
      <c r="EMZ12" s="5"/>
      <c r="ENA12" s="5"/>
      <c r="ENB12" s="5"/>
      <c r="ENC12" s="5"/>
      <c r="END12" s="5"/>
      <c r="ENE12" s="5"/>
      <c r="ENF12" s="5"/>
      <c r="ENG12" s="5"/>
      <c r="ENH12" s="5"/>
      <c r="ENI12" s="5"/>
      <c r="ENJ12" s="5"/>
      <c r="ENK12" s="5"/>
      <c r="ENL12" s="5"/>
      <c r="ENM12" s="5"/>
      <c r="ENN12" s="5"/>
      <c r="ENO12" s="5"/>
      <c r="ENP12" s="5"/>
      <c r="ENQ12" s="5"/>
      <c r="ENR12" s="5"/>
      <c r="ENS12" s="5"/>
      <c r="ENT12" s="5"/>
      <c r="ENU12" s="5"/>
      <c r="ENV12" s="5"/>
      <c r="ENW12" s="5"/>
      <c r="ENX12" s="5"/>
      <c r="ENY12" s="5"/>
      <c r="ENZ12" s="5"/>
      <c r="EOA12" s="5"/>
      <c r="EOB12" s="5"/>
      <c r="EOC12" s="5"/>
      <c r="EOD12" s="5"/>
      <c r="EOE12" s="5"/>
      <c r="EOF12" s="5"/>
      <c r="EOG12" s="5"/>
      <c r="EOH12" s="5"/>
      <c r="EOI12" s="5"/>
      <c r="EOJ12" s="5"/>
      <c r="EOK12" s="5"/>
      <c r="EOL12" s="5"/>
      <c r="EOM12" s="5"/>
      <c r="EON12" s="5"/>
      <c r="EOO12" s="5"/>
      <c r="EOP12" s="5"/>
      <c r="EOQ12" s="5"/>
      <c r="EOR12" s="5"/>
      <c r="EOS12" s="5"/>
      <c r="EOT12" s="5"/>
      <c r="EOU12" s="5"/>
      <c r="EOV12" s="5"/>
      <c r="EOW12" s="5"/>
      <c r="EOX12" s="5"/>
      <c r="EOY12" s="5"/>
      <c r="EOZ12" s="5"/>
      <c r="EPA12" s="5"/>
      <c r="EPB12" s="5"/>
      <c r="EPC12" s="5"/>
      <c r="EPD12" s="5"/>
      <c r="EPE12" s="5"/>
      <c r="EPF12" s="5"/>
      <c r="EPG12" s="5"/>
      <c r="EPH12" s="5"/>
      <c r="EPI12" s="5"/>
      <c r="EPJ12" s="5"/>
      <c r="EPK12" s="5"/>
      <c r="EPL12" s="5"/>
      <c r="EPM12" s="5"/>
      <c r="EPN12" s="5"/>
      <c r="EPO12" s="5"/>
      <c r="EPP12" s="5"/>
      <c r="EPQ12" s="5"/>
      <c r="EPR12" s="5"/>
      <c r="EPS12" s="5"/>
      <c r="EPT12" s="5"/>
      <c r="EPU12" s="5"/>
      <c r="EPV12" s="5"/>
      <c r="EPW12" s="5"/>
      <c r="EPX12" s="5"/>
      <c r="EPY12" s="5"/>
      <c r="EPZ12" s="5"/>
      <c r="EQA12" s="5"/>
      <c r="EQB12" s="5"/>
      <c r="EQC12" s="5"/>
      <c r="EQD12" s="5"/>
      <c r="EQE12" s="5"/>
      <c r="EQF12" s="5"/>
      <c r="EQG12" s="5"/>
      <c r="EQH12" s="5"/>
      <c r="EQI12" s="5"/>
      <c r="EQJ12" s="5"/>
      <c r="EQK12" s="5"/>
      <c r="EQL12" s="5"/>
      <c r="EQM12" s="5"/>
      <c r="EQN12" s="5"/>
      <c r="EQO12" s="5"/>
      <c r="EQP12" s="5"/>
      <c r="EQQ12" s="5"/>
      <c r="EQR12" s="5"/>
      <c r="EQS12" s="5"/>
      <c r="EQT12" s="5"/>
      <c r="EQU12" s="5"/>
      <c r="EQV12" s="5"/>
      <c r="EQW12" s="5"/>
      <c r="EQX12" s="5"/>
      <c r="EQY12" s="5"/>
      <c r="EQZ12" s="5"/>
      <c r="ERA12" s="5"/>
      <c r="ERB12" s="5"/>
      <c r="ERC12" s="5"/>
      <c r="ERD12" s="5"/>
      <c r="ERE12" s="5"/>
      <c r="ERF12" s="5"/>
      <c r="ERG12" s="5"/>
      <c r="ERH12" s="5"/>
      <c r="ERI12" s="5"/>
      <c r="ERJ12" s="5"/>
      <c r="ERK12" s="5"/>
      <c r="ERL12" s="5"/>
      <c r="ERM12" s="5"/>
      <c r="ERN12" s="5"/>
      <c r="ERO12" s="5"/>
      <c r="ERP12" s="5"/>
      <c r="ERQ12" s="5"/>
      <c r="ERR12" s="5"/>
      <c r="ERS12" s="5"/>
      <c r="ERT12" s="5"/>
      <c r="ERU12" s="5"/>
      <c r="ERV12" s="5"/>
      <c r="ERW12" s="5"/>
      <c r="ERX12" s="5"/>
      <c r="ERY12" s="5"/>
      <c r="ERZ12" s="5"/>
      <c r="ESA12" s="5"/>
      <c r="ESB12" s="5"/>
      <c r="ESC12" s="5"/>
      <c r="ESD12" s="5"/>
      <c r="ESE12" s="5"/>
      <c r="ESF12" s="5"/>
      <c r="ESG12" s="5"/>
      <c r="ESH12" s="5"/>
      <c r="ESI12" s="5"/>
      <c r="ESJ12" s="5"/>
      <c r="ESK12" s="5"/>
      <c r="ESL12" s="5"/>
      <c r="ESM12" s="5"/>
      <c r="ESN12" s="5"/>
      <c r="ESO12" s="5"/>
      <c r="ESP12" s="5"/>
      <c r="ESQ12" s="5"/>
      <c r="ESR12" s="5"/>
      <c r="ESS12" s="5"/>
      <c r="EST12" s="5"/>
      <c r="ESU12" s="5"/>
      <c r="ESV12" s="5"/>
      <c r="ESW12" s="5"/>
      <c r="ESX12" s="5"/>
      <c r="ESY12" s="5"/>
      <c r="ESZ12" s="5"/>
      <c r="ETA12" s="5"/>
      <c r="ETB12" s="5"/>
      <c r="ETC12" s="5"/>
      <c r="ETD12" s="5"/>
      <c r="ETE12" s="5"/>
      <c r="ETF12" s="5"/>
      <c r="ETG12" s="5"/>
      <c r="ETH12" s="5"/>
      <c r="ETI12" s="5"/>
      <c r="ETJ12" s="5"/>
      <c r="ETK12" s="5"/>
      <c r="ETL12" s="5"/>
      <c r="ETM12" s="5"/>
      <c r="ETN12" s="5"/>
      <c r="ETO12" s="5"/>
      <c r="ETP12" s="5"/>
      <c r="ETQ12" s="5"/>
      <c r="ETR12" s="5"/>
      <c r="ETS12" s="5"/>
      <c r="ETT12" s="5"/>
      <c r="ETU12" s="5"/>
      <c r="ETV12" s="5"/>
      <c r="ETW12" s="5"/>
      <c r="ETX12" s="5"/>
      <c r="ETY12" s="5"/>
      <c r="ETZ12" s="5"/>
      <c r="EUA12" s="5"/>
      <c r="EUB12" s="5"/>
      <c r="EUC12" s="5"/>
      <c r="EUD12" s="5"/>
      <c r="EUE12" s="5"/>
      <c r="EUF12" s="5"/>
      <c r="EUG12" s="5"/>
      <c r="EUH12" s="5"/>
      <c r="EUI12" s="5"/>
      <c r="EUJ12" s="5"/>
      <c r="EUK12" s="5"/>
      <c r="EUL12" s="5"/>
      <c r="EUM12" s="5"/>
      <c r="EUN12" s="5"/>
      <c r="EUO12" s="5"/>
      <c r="EUP12" s="5"/>
      <c r="EUQ12" s="5"/>
      <c r="EUR12" s="5"/>
      <c r="EUS12" s="5"/>
      <c r="EUT12" s="5"/>
      <c r="EUU12" s="5"/>
      <c r="EUV12" s="5"/>
      <c r="EUW12" s="5"/>
      <c r="EUX12" s="5"/>
      <c r="EUY12" s="5"/>
      <c r="EUZ12" s="5"/>
      <c r="EVA12" s="5"/>
      <c r="EVB12" s="5"/>
      <c r="EVC12" s="5"/>
      <c r="EVD12" s="5"/>
      <c r="EVE12" s="5"/>
      <c r="EVF12" s="5"/>
      <c r="EVG12" s="5"/>
      <c r="EVH12" s="5"/>
      <c r="EVI12" s="5"/>
      <c r="EVJ12" s="5"/>
      <c r="EVK12" s="5"/>
      <c r="EVL12" s="5"/>
      <c r="EVM12" s="5"/>
      <c r="EVN12" s="5"/>
      <c r="EVO12" s="5"/>
      <c r="EVP12" s="5"/>
      <c r="EVQ12" s="5"/>
      <c r="EVR12" s="5"/>
      <c r="EVS12" s="5"/>
      <c r="EVT12" s="5"/>
      <c r="EVU12" s="5"/>
      <c r="EVV12" s="5"/>
      <c r="EVW12" s="5"/>
      <c r="EVX12" s="5"/>
      <c r="EVY12" s="5"/>
      <c r="EVZ12" s="5"/>
      <c r="EWA12" s="5"/>
      <c r="EWB12" s="5"/>
      <c r="EWC12" s="5"/>
      <c r="EWD12" s="5"/>
      <c r="EWE12" s="5"/>
      <c r="EWF12" s="5"/>
      <c r="EWG12" s="5"/>
      <c r="EWH12" s="5"/>
      <c r="EWI12" s="5"/>
      <c r="EWJ12" s="5"/>
      <c r="EWK12" s="5"/>
      <c r="EWL12" s="5"/>
      <c r="EWM12" s="5"/>
      <c r="EWN12" s="5"/>
      <c r="EWO12" s="5"/>
      <c r="EWP12" s="5"/>
      <c r="EWQ12" s="5"/>
      <c r="EWR12" s="5"/>
      <c r="EWS12" s="5"/>
      <c r="EWT12" s="5"/>
      <c r="EWU12" s="5"/>
      <c r="EWV12" s="5"/>
      <c r="EWW12" s="5"/>
      <c r="EWX12" s="5"/>
      <c r="EWY12" s="5"/>
      <c r="EWZ12" s="5"/>
      <c r="EXA12" s="5"/>
      <c r="EXB12" s="5"/>
      <c r="EXC12" s="5"/>
      <c r="EXD12" s="5"/>
      <c r="EXE12" s="5"/>
      <c r="EXF12" s="5"/>
      <c r="EXG12" s="5"/>
      <c r="EXH12" s="5"/>
      <c r="EXI12" s="5"/>
      <c r="EXJ12" s="5"/>
      <c r="EXK12" s="5"/>
      <c r="EXL12" s="5"/>
      <c r="EXM12" s="5"/>
      <c r="EXN12" s="5"/>
      <c r="EXO12" s="5"/>
      <c r="EXP12" s="5"/>
      <c r="EXQ12" s="5"/>
      <c r="EXR12" s="5"/>
      <c r="EXS12" s="5"/>
      <c r="EXT12" s="5"/>
      <c r="EXU12" s="5"/>
      <c r="EXV12" s="5"/>
      <c r="EXW12" s="5"/>
      <c r="EXX12" s="5"/>
      <c r="EXY12" s="5"/>
      <c r="EXZ12" s="5"/>
      <c r="EYA12" s="5"/>
      <c r="EYB12" s="5"/>
      <c r="EYC12" s="5"/>
      <c r="EYD12" s="5"/>
      <c r="EYE12" s="5"/>
      <c r="EYF12" s="5"/>
      <c r="EYG12" s="5"/>
      <c r="EYH12" s="5"/>
      <c r="EYI12" s="5"/>
      <c r="EYJ12" s="5"/>
      <c r="EYK12" s="5"/>
      <c r="EYL12" s="5"/>
      <c r="EYM12" s="5"/>
      <c r="EYN12" s="5"/>
      <c r="EYO12" s="5"/>
      <c r="EYP12" s="5"/>
      <c r="EYQ12" s="5"/>
      <c r="EYR12" s="5"/>
      <c r="EYS12" s="5"/>
      <c r="EYT12" s="5"/>
      <c r="EYU12" s="5"/>
      <c r="EYV12" s="5"/>
      <c r="EYW12" s="5"/>
      <c r="EYX12" s="5"/>
      <c r="EYY12" s="5"/>
      <c r="EYZ12" s="5"/>
      <c r="EZA12" s="5"/>
      <c r="EZB12" s="5"/>
      <c r="EZC12" s="5"/>
      <c r="EZD12" s="5"/>
      <c r="EZE12" s="5"/>
      <c r="EZF12" s="5"/>
      <c r="EZG12" s="5"/>
      <c r="EZH12" s="5"/>
      <c r="EZI12" s="5"/>
      <c r="EZJ12" s="5"/>
      <c r="EZK12" s="5"/>
      <c r="EZL12" s="5"/>
      <c r="EZM12" s="5"/>
      <c r="EZN12" s="5"/>
      <c r="EZO12" s="5"/>
      <c r="EZP12" s="5"/>
      <c r="EZQ12" s="5"/>
      <c r="EZR12" s="5"/>
      <c r="EZS12" s="5"/>
      <c r="EZT12" s="5"/>
      <c r="EZU12" s="5"/>
      <c r="EZV12" s="5"/>
      <c r="EZW12" s="5"/>
      <c r="EZX12" s="5"/>
      <c r="EZY12" s="5"/>
      <c r="EZZ12" s="5"/>
      <c r="FAA12" s="5"/>
      <c r="FAB12" s="5"/>
      <c r="FAC12" s="5"/>
      <c r="FAD12" s="5"/>
      <c r="FAE12" s="5"/>
      <c r="FAF12" s="5"/>
      <c r="FAG12" s="5"/>
      <c r="FAH12" s="5"/>
      <c r="FAI12" s="5"/>
      <c r="FAJ12" s="5"/>
      <c r="FAK12" s="5"/>
      <c r="FAL12" s="5"/>
      <c r="FAM12" s="5"/>
      <c r="FAN12" s="5"/>
      <c r="FAO12" s="5"/>
      <c r="FAP12" s="5"/>
      <c r="FAQ12" s="5"/>
      <c r="FAR12" s="5"/>
      <c r="FAS12" s="5"/>
      <c r="FAT12" s="5"/>
      <c r="FAU12" s="5"/>
      <c r="FAV12" s="5"/>
      <c r="FAW12" s="5"/>
      <c r="FAX12" s="5"/>
      <c r="FAY12" s="5"/>
      <c r="FAZ12" s="5"/>
      <c r="FBA12" s="5"/>
      <c r="FBB12" s="5"/>
      <c r="FBC12" s="5"/>
      <c r="FBD12" s="5"/>
      <c r="FBE12" s="5"/>
      <c r="FBF12" s="5"/>
      <c r="FBG12" s="5"/>
      <c r="FBH12" s="5"/>
      <c r="FBI12" s="5"/>
      <c r="FBJ12" s="5"/>
      <c r="FBK12" s="5"/>
      <c r="FBL12" s="5"/>
      <c r="FBM12" s="5"/>
      <c r="FBN12" s="5"/>
      <c r="FBO12" s="5"/>
      <c r="FBP12" s="5"/>
      <c r="FBQ12" s="5"/>
      <c r="FBR12" s="5"/>
      <c r="FBS12" s="5"/>
      <c r="FBT12" s="5"/>
      <c r="FBU12" s="5"/>
      <c r="FBV12" s="5"/>
      <c r="FBW12" s="5"/>
      <c r="FBX12" s="5"/>
      <c r="FBY12" s="5"/>
      <c r="FBZ12" s="5"/>
      <c r="FCA12" s="5"/>
      <c r="FCB12" s="5"/>
      <c r="FCC12" s="5"/>
      <c r="FCD12" s="5"/>
      <c r="FCE12" s="5"/>
      <c r="FCF12" s="5"/>
      <c r="FCG12" s="5"/>
      <c r="FCH12" s="5"/>
      <c r="FCI12" s="5"/>
      <c r="FCJ12" s="5"/>
      <c r="FCK12" s="5"/>
      <c r="FCL12" s="5"/>
      <c r="FCM12" s="5"/>
      <c r="FCN12" s="5"/>
      <c r="FCO12" s="5"/>
      <c r="FCP12" s="5"/>
      <c r="FCQ12" s="5"/>
      <c r="FCR12" s="5"/>
      <c r="FCS12" s="5"/>
      <c r="FCT12" s="5"/>
      <c r="FCU12" s="5"/>
      <c r="FCV12" s="5"/>
      <c r="FCW12" s="5"/>
      <c r="FCX12" s="5"/>
      <c r="FCY12" s="5"/>
      <c r="FCZ12" s="5"/>
      <c r="FDA12" s="5"/>
      <c r="FDB12" s="5"/>
      <c r="FDC12" s="5"/>
      <c r="FDD12" s="5"/>
      <c r="FDE12" s="5"/>
      <c r="FDF12" s="5"/>
      <c r="FDG12" s="5"/>
      <c r="FDH12" s="5"/>
      <c r="FDI12" s="5"/>
      <c r="FDJ12" s="5"/>
      <c r="FDK12" s="5"/>
      <c r="FDL12" s="5"/>
      <c r="FDM12" s="5"/>
      <c r="FDN12" s="5"/>
      <c r="FDO12" s="5"/>
      <c r="FDP12" s="5"/>
      <c r="FDQ12" s="5"/>
      <c r="FDR12" s="5"/>
      <c r="FDS12" s="5"/>
      <c r="FDT12" s="5"/>
      <c r="FDU12" s="5"/>
      <c r="FDV12" s="5"/>
      <c r="FDW12" s="5"/>
      <c r="FDX12" s="5"/>
      <c r="FDY12" s="5"/>
      <c r="FDZ12" s="5"/>
      <c r="FEA12" s="5"/>
      <c r="FEB12" s="5"/>
      <c r="FEC12" s="5"/>
      <c r="FED12" s="5"/>
      <c r="FEE12" s="5"/>
      <c r="FEF12" s="5"/>
      <c r="FEG12" s="5"/>
      <c r="FEH12" s="5"/>
      <c r="FEI12" s="5"/>
      <c r="FEJ12" s="5"/>
      <c r="FEK12" s="5"/>
      <c r="FEL12" s="5"/>
      <c r="FEM12" s="5"/>
      <c r="FEN12" s="5"/>
      <c r="FEO12" s="5"/>
      <c r="FEP12" s="5"/>
      <c r="FEQ12" s="5"/>
      <c r="FER12" s="5"/>
      <c r="FES12" s="5"/>
      <c r="FET12" s="5"/>
      <c r="FEU12" s="5"/>
      <c r="FEV12" s="5"/>
      <c r="FEW12" s="5"/>
      <c r="FEX12" s="5"/>
      <c r="FEY12" s="5"/>
      <c r="FEZ12" s="5"/>
      <c r="FFA12" s="5"/>
      <c r="FFB12" s="5"/>
      <c r="FFC12" s="5"/>
      <c r="FFD12" s="5"/>
      <c r="FFE12" s="5"/>
      <c r="FFF12" s="5"/>
      <c r="FFG12" s="5"/>
      <c r="FFH12" s="5"/>
      <c r="FFI12" s="5"/>
      <c r="FFJ12" s="5"/>
      <c r="FFK12" s="5"/>
      <c r="FFL12" s="5"/>
      <c r="FFM12" s="5"/>
      <c r="FFN12" s="5"/>
      <c r="FFO12" s="5"/>
      <c r="FFP12" s="5"/>
      <c r="FFQ12" s="5"/>
      <c r="FFR12" s="5"/>
      <c r="FFS12" s="5"/>
      <c r="FFT12" s="5"/>
      <c r="FFU12" s="5"/>
      <c r="FFV12" s="5"/>
      <c r="FFW12" s="5"/>
      <c r="FFX12" s="5"/>
      <c r="FFY12" s="5"/>
      <c r="FFZ12" s="5"/>
      <c r="FGA12" s="5"/>
      <c r="FGB12" s="5"/>
      <c r="FGC12" s="5"/>
      <c r="FGD12" s="5"/>
      <c r="FGE12" s="5"/>
      <c r="FGF12" s="5"/>
      <c r="FGG12" s="5"/>
      <c r="FGH12" s="5"/>
      <c r="FGI12" s="5"/>
      <c r="FGJ12" s="5"/>
      <c r="FGK12" s="5"/>
      <c r="FGL12" s="5"/>
      <c r="FGM12" s="5"/>
      <c r="FGN12" s="5"/>
      <c r="FGO12" s="5"/>
      <c r="FGP12" s="5"/>
      <c r="FGQ12" s="5"/>
      <c r="FGR12" s="5"/>
      <c r="FGS12" s="5"/>
      <c r="FGT12" s="5"/>
      <c r="FGU12" s="5"/>
      <c r="FGV12" s="5"/>
      <c r="FGW12" s="5"/>
      <c r="FGX12" s="5"/>
      <c r="FGY12" s="5"/>
      <c r="FGZ12" s="5"/>
      <c r="FHA12" s="5"/>
      <c r="FHB12" s="5"/>
      <c r="FHC12" s="5"/>
      <c r="FHD12" s="5"/>
      <c r="FHE12" s="5"/>
      <c r="FHF12" s="5"/>
      <c r="FHG12" s="5"/>
      <c r="FHH12" s="5"/>
      <c r="FHI12" s="5"/>
      <c r="FHJ12" s="5"/>
      <c r="FHK12" s="5"/>
      <c r="FHL12" s="5"/>
      <c r="FHM12" s="5"/>
      <c r="FHN12" s="5"/>
      <c r="FHO12" s="5"/>
      <c r="FHP12" s="5"/>
      <c r="FHQ12" s="5"/>
      <c r="FHR12" s="5"/>
      <c r="FHS12" s="5"/>
      <c r="FHT12" s="5"/>
      <c r="FHU12" s="5"/>
      <c r="FHV12" s="5"/>
      <c r="FHW12" s="5"/>
      <c r="FHX12" s="5"/>
      <c r="FHY12" s="5"/>
      <c r="FHZ12" s="5"/>
      <c r="FIA12" s="5"/>
      <c r="FIB12" s="5"/>
      <c r="FIC12" s="5"/>
      <c r="FID12" s="5"/>
      <c r="FIE12" s="5"/>
      <c r="FIF12" s="5"/>
      <c r="FIG12" s="5"/>
      <c r="FIH12" s="5"/>
      <c r="FII12" s="5"/>
      <c r="FIJ12" s="5"/>
      <c r="FIK12" s="5"/>
      <c r="FIL12" s="5"/>
      <c r="FIM12" s="5"/>
      <c r="FIN12" s="5"/>
      <c r="FIO12" s="5"/>
      <c r="FIP12" s="5"/>
      <c r="FIQ12" s="5"/>
      <c r="FIR12" s="5"/>
      <c r="FIS12" s="5"/>
      <c r="FIT12" s="5"/>
      <c r="FIU12" s="5"/>
      <c r="FIV12" s="5"/>
      <c r="FIW12" s="5"/>
      <c r="FIX12" s="5"/>
      <c r="FIY12" s="5"/>
      <c r="FIZ12" s="5"/>
      <c r="FJA12" s="5"/>
      <c r="FJB12" s="5"/>
      <c r="FJC12" s="5"/>
      <c r="FJD12" s="5"/>
      <c r="FJE12" s="5"/>
      <c r="FJF12" s="5"/>
      <c r="FJG12" s="5"/>
      <c r="FJH12" s="5"/>
      <c r="FJI12" s="5"/>
      <c r="FJJ12" s="5"/>
      <c r="FJK12" s="5"/>
      <c r="FJL12" s="5"/>
      <c r="FJM12" s="5"/>
      <c r="FJN12" s="5"/>
      <c r="FJO12" s="5"/>
      <c r="FJP12" s="5"/>
      <c r="FJQ12" s="5"/>
      <c r="FJR12" s="5"/>
      <c r="FJS12" s="5"/>
      <c r="FJT12" s="5"/>
      <c r="FJU12" s="5"/>
      <c r="FJV12" s="5"/>
      <c r="FJW12" s="5"/>
      <c r="FJX12" s="5"/>
      <c r="FJY12" s="5"/>
      <c r="FJZ12" s="5"/>
      <c r="FKA12" s="5"/>
      <c r="FKB12" s="5"/>
      <c r="FKC12" s="5"/>
      <c r="FKD12" s="5"/>
      <c r="FKE12" s="5"/>
      <c r="FKF12" s="5"/>
      <c r="FKG12" s="5"/>
      <c r="FKH12" s="5"/>
      <c r="FKI12" s="5"/>
      <c r="FKJ12" s="5"/>
      <c r="FKK12" s="5"/>
      <c r="FKL12" s="5"/>
      <c r="FKM12" s="5"/>
      <c r="FKN12" s="5"/>
      <c r="FKO12" s="5"/>
      <c r="FKP12" s="5"/>
      <c r="FKQ12" s="5"/>
      <c r="FKR12" s="5"/>
      <c r="FKS12" s="5"/>
      <c r="FKT12" s="5"/>
      <c r="FKU12" s="5"/>
      <c r="FKV12" s="5"/>
      <c r="FKW12" s="5"/>
      <c r="FKX12" s="5"/>
      <c r="FKY12" s="5"/>
      <c r="FKZ12" s="5"/>
      <c r="FLA12" s="5"/>
      <c r="FLB12" s="5"/>
      <c r="FLC12" s="5"/>
      <c r="FLD12" s="5"/>
      <c r="FLE12" s="5"/>
      <c r="FLF12" s="5"/>
      <c r="FLG12" s="5"/>
      <c r="FLH12" s="5"/>
      <c r="FLI12" s="5"/>
      <c r="FLJ12" s="5"/>
      <c r="FLK12" s="5"/>
      <c r="FLL12" s="5"/>
      <c r="FLM12" s="5"/>
      <c r="FLN12" s="5"/>
      <c r="FLO12" s="5"/>
      <c r="FLP12" s="5"/>
      <c r="FLQ12" s="5"/>
      <c r="FLR12" s="5"/>
      <c r="FLS12" s="5"/>
      <c r="FLT12" s="5"/>
      <c r="FLU12" s="5"/>
      <c r="FLV12" s="5"/>
      <c r="FLW12" s="5"/>
      <c r="FLX12" s="5"/>
      <c r="FLY12" s="5"/>
      <c r="FLZ12" s="5"/>
      <c r="FMA12" s="5"/>
      <c r="FMB12" s="5"/>
      <c r="FMC12" s="5"/>
      <c r="FMD12" s="5"/>
      <c r="FME12" s="5"/>
      <c r="FMF12" s="5"/>
      <c r="FMG12" s="5"/>
      <c r="FMH12" s="5"/>
      <c r="FMI12" s="5"/>
      <c r="FMJ12" s="5"/>
      <c r="FMK12" s="5"/>
      <c r="FML12" s="5"/>
      <c r="FMM12" s="5"/>
      <c r="FMN12" s="5"/>
      <c r="FMO12" s="5"/>
      <c r="FMP12" s="5"/>
      <c r="FMQ12" s="5"/>
      <c r="FMR12" s="5"/>
      <c r="FMS12" s="5"/>
      <c r="FMT12" s="5"/>
      <c r="FMU12" s="5"/>
      <c r="FMV12" s="5"/>
      <c r="FMW12" s="5"/>
      <c r="FMX12" s="5"/>
      <c r="FMY12" s="5"/>
      <c r="FMZ12" s="5"/>
      <c r="FNA12" s="5"/>
      <c r="FNB12" s="5"/>
      <c r="FNC12" s="5"/>
      <c r="FND12" s="5"/>
      <c r="FNE12" s="5"/>
      <c r="FNF12" s="5"/>
      <c r="FNG12" s="5"/>
      <c r="FNH12" s="5"/>
      <c r="FNI12" s="5"/>
      <c r="FNJ12" s="5"/>
      <c r="FNK12" s="5"/>
      <c r="FNL12" s="5"/>
      <c r="FNM12" s="5"/>
      <c r="FNN12" s="5"/>
      <c r="FNO12" s="5"/>
      <c r="FNP12" s="5"/>
      <c r="FNQ12" s="5"/>
      <c r="FNR12" s="5"/>
      <c r="FNS12" s="5"/>
      <c r="FNT12" s="5"/>
      <c r="FNU12" s="5"/>
      <c r="FNV12" s="5"/>
      <c r="FNW12" s="5"/>
      <c r="FNX12" s="5"/>
      <c r="FNY12" s="5"/>
      <c r="FNZ12" s="5"/>
      <c r="FOA12" s="5"/>
      <c r="FOB12" s="5"/>
      <c r="FOC12" s="5"/>
      <c r="FOD12" s="5"/>
      <c r="FOE12" s="5"/>
      <c r="FOF12" s="5"/>
      <c r="FOG12" s="5"/>
      <c r="FOH12" s="5"/>
      <c r="FOI12" s="5"/>
      <c r="FOJ12" s="5"/>
      <c r="FOK12" s="5"/>
      <c r="FOL12" s="5"/>
      <c r="FOM12" s="5"/>
      <c r="FON12" s="5"/>
      <c r="FOO12" s="5"/>
      <c r="FOP12" s="5"/>
      <c r="FOQ12" s="5"/>
      <c r="FOR12" s="5"/>
      <c r="FOS12" s="5"/>
      <c r="FOT12" s="5"/>
      <c r="FOU12" s="5"/>
      <c r="FOV12" s="5"/>
      <c r="FOW12" s="5"/>
      <c r="FOX12" s="5"/>
      <c r="FOY12" s="5"/>
      <c r="FOZ12" s="5"/>
      <c r="FPA12" s="5"/>
      <c r="FPB12" s="5"/>
      <c r="FPC12" s="5"/>
      <c r="FPD12" s="5"/>
      <c r="FPE12" s="5"/>
      <c r="FPF12" s="5"/>
      <c r="FPG12" s="5"/>
      <c r="FPH12" s="5"/>
      <c r="FPI12" s="5"/>
      <c r="FPJ12" s="5"/>
      <c r="FPK12" s="5"/>
      <c r="FPL12" s="5"/>
      <c r="FPM12" s="5"/>
      <c r="FPN12" s="5"/>
      <c r="FPO12" s="5"/>
      <c r="FPP12" s="5"/>
      <c r="FPQ12" s="5"/>
      <c r="FPR12" s="5"/>
      <c r="FPS12" s="5"/>
      <c r="FPT12" s="5"/>
      <c r="FPU12" s="5"/>
      <c r="FPV12" s="5"/>
      <c r="FPW12" s="5"/>
      <c r="FPX12" s="5"/>
      <c r="FPY12" s="5"/>
      <c r="FPZ12" s="5"/>
      <c r="FQA12" s="5"/>
      <c r="FQB12" s="5"/>
      <c r="FQC12" s="5"/>
      <c r="FQD12" s="5"/>
      <c r="FQE12" s="5"/>
      <c r="FQF12" s="5"/>
      <c r="FQG12" s="5"/>
      <c r="FQH12" s="5"/>
      <c r="FQI12" s="5"/>
      <c r="FQJ12" s="5"/>
      <c r="FQK12" s="5"/>
      <c r="FQL12" s="5"/>
      <c r="FQM12" s="5"/>
      <c r="FQN12" s="5"/>
      <c r="FQO12" s="5"/>
      <c r="FQP12" s="5"/>
      <c r="FQQ12" s="5"/>
      <c r="FQR12" s="5"/>
      <c r="FQS12" s="5"/>
      <c r="FQT12" s="5"/>
      <c r="FQU12" s="5"/>
      <c r="FQV12" s="5"/>
      <c r="FQW12" s="5"/>
      <c r="FQX12" s="5"/>
      <c r="FQY12" s="5"/>
      <c r="FQZ12" s="5"/>
      <c r="FRA12" s="5"/>
      <c r="FRB12" s="5"/>
      <c r="FRC12" s="5"/>
      <c r="FRD12" s="5"/>
      <c r="FRE12" s="5"/>
      <c r="FRF12" s="5"/>
      <c r="FRG12" s="5"/>
      <c r="FRH12" s="5"/>
      <c r="FRI12" s="5"/>
      <c r="FRJ12" s="5"/>
      <c r="FRK12" s="5"/>
      <c r="FRL12" s="5"/>
      <c r="FRM12" s="5"/>
      <c r="FRN12" s="5"/>
      <c r="FRO12" s="5"/>
      <c r="FRP12" s="5"/>
      <c r="FRQ12" s="5"/>
      <c r="FRR12" s="5"/>
      <c r="FRS12" s="5"/>
      <c r="FRT12" s="5"/>
      <c r="FRU12" s="5"/>
      <c r="FRV12" s="5"/>
      <c r="FRW12" s="5"/>
      <c r="FRX12" s="5"/>
      <c r="FRY12" s="5"/>
      <c r="FRZ12" s="5"/>
      <c r="FSA12" s="5"/>
      <c r="FSB12" s="5"/>
      <c r="FSC12" s="5"/>
      <c r="FSD12" s="5"/>
      <c r="FSE12" s="5"/>
      <c r="FSF12" s="5"/>
      <c r="FSG12" s="5"/>
      <c r="FSH12" s="5"/>
      <c r="FSI12" s="5"/>
      <c r="FSJ12" s="5"/>
      <c r="FSK12" s="5"/>
      <c r="FSL12" s="5"/>
      <c r="FSM12" s="5"/>
      <c r="FSN12" s="5"/>
      <c r="FSO12" s="5"/>
      <c r="FSP12" s="5"/>
      <c r="FSQ12" s="5"/>
      <c r="FSR12" s="5"/>
      <c r="FSS12" s="5"/>
      <c r="FST12" s="5"/>
      <c r="FSU12" s="5"/>
      <c r="FSV12" s="5"/>
      <c r="FSW12" s="5"/>
      <c r="FSX12" s="5"/>
      <c r="FSY12" s="5"/>
      <c r="FSZ12" s="5"/>
      <c r="FTA12" s="5"/>
      <c r="FTB12" s="5"/>
      <c r="FTC12" s="5"/>
      <c r="FTD12" s="5"/>
      <c r="FTE12" s="5"/>
      <c r="FTF12" s="5"/>
      <c r="FTG12" s="5"/>
      <c r="FTH12" s="5"/>
      <c r="FTI12" s="5"/>
      <c r="FTJ12" s="5"/>
      <c r="FTK12" s="5"/>
      <c r="FTL12" s="5"/>
      <c r="FTM12" s="5"/>
      <c r="FTN12" s="5"/>
      <c r="FTO12" s="5"/>
      <c r="FTP12" s="5"/>
      <c r="FTQ12" s="5"/>
      <c r="FTR12" s="5"/>
      <c r="FTS12" s="5"/>
      <c r="FTT12" s="5"/>
      <c r="FTU12" s="5"/>
      <c r="FTV12" s="5"/>
      <c r="FTW12" s="5"/>
      <c r="FTX12" s="5"/>
      <c r="FTY12" s="5"/>
      <c r="FTZ12" s="5"/>
      <c r="FUA12" s="5"/>
      <c r="FUB12" s="5"/>
      <c r="FUC12" s="5"/>
      <c r="FUD12" s="5"/>
      <c r="FUE12" s="5"/>
      <c r="FUF12" s="5"/>
      <c r="FUG12" s="5"/>
      <c r="FUH12" s="5"/>
      <c r="FUI12" s="5"/>
      <c r="FUJ12" s="5"/>
      <c r="FUK12" s="5"/>
      <c r="FUL12" s="5"/>
      <c r="FUM12" s="5"/>
      <c r="FUN12" s="5"/>
      <c r="FUO12" s="5"/>
      <c r="FUP12" s="5"/>
      <c r="FUQ12" s="5"/>
      <c r="FUR12" s="5"/>
      <c r="FUS12" s="5"/>
      <c r="FUT12" s="5"/>
      <c r="FUU12" s="5"/>
      <c r="FUV12" s="5"/>
      <c r="FUW12" s="5"/>
      <c r="FUX12" s="5"/>
      <c r="FUY12" s="5"/>
      <c r="FUZ12" s="5"/>
      <c r="FVA12" s="5"/>
      <c r="FVB12" s="5"/>
      <c r="FVC12" s="5"/>
      <c r="FVD12" s="5"/>
      <c r="FVE12" s="5"/>
      <c r="FVF12" s="5"/>
      <c r="FVG12" s="5"/>
      <c r="FVH12" s="5"/>
      <c r="FVI12" s="5"/>
      <c r="FVJ12" s="5"/>
      <c r="FVK12" s="5"/>
      <c r="FVL12" s="5"/>
      <c r="FVM12" s="5"/>
      <c r="FVN12" s="5"/>
      <c r="FVO12" s="5"/>
      <c r="FVP12" s="5"/>
      <c r="FVQ12" s="5"/>
      <c r="FVR12" s="5"/>
      <c r="FVS12" s="5"/>
      <c r="FVT12" s="5"/>
      <c r="FVU12" s="5"/>
      <c r="FVV12" s="5"/>
      <c r="FVW12" s="5"/>
      <c r="FVX12" s="5"/>
      <c r="FVY12" s="5"/>
      <c r="FVZ12" s="5"/>
      <c r="FWA12" s="5"/>
      <c r="FWB12" s="5"/>
      <c r="FWC12" s="5"/>
      <c r="FWD12" s="5"/>
      <c r="FWE12" s="5"/>
      <c r="FWF12" s="5"/>
      <c r="FWG12" s="5"/>
      <c r="FWH12" s="5"/>
      <c r="FWI12" s="5"/>
      <c r="FWJ12" s="5"/>
      <c r="FWK12" s="5"/>
      <c r="FWL12" s="5"/>
      <c r="FWM12" s="5"/>
      <c r="FWN12" s="5"/>
      <c r="FWO12" s="5"/>
      <c r="FWP12" s="5"/>
      <c r="FWQ12" s="5"/>
      <c r="FWR12" s="5"/>
      <c r="FWS12" s="5"/>
      <c r="FWT12" s="5"/>
      <c r="FWU12" s="5"/>
      <c r="FWV12" s="5"/>
      <c r="FWW12" s="5"/>
      <c r="FWX12" s="5"/>
      <c r="FWY12" s="5"/>
      <c r="FWZ12" s="5"/>
      <c r="FXA12" s="5"/>
      <c r="FXB12" s="5"/>
      <c r="FXC12" s="5"/>
      <c r="FXD12" s="5"/>
      <c r="FXE12" s="5"/>
      <c r="FXF12" s="5"/>
      <c r="FXG12" s="5"/>
      <c r="FXH12" s="5"/>
      <c r="FXI12" s="5"/>
      <c r="FXJ12" s="5"/>
      <c r="FXK12" s="5"/>
      <c r="FXL12" s="5"/>
      <c r="FXM12" s="5"/>
      <c r="FXN12" s="5"/>
      <c r="FXO12" s="5"/>
      <c r="FXP12" s="5"/>
      <c r="FXQ12" s="5"/>
      <c r="FXR12" s="5"/>
      <c r="FXS12" s="5"/>
      <c r="FXT12" s="5"/>
      <c r="FXU12" s="5"/>
      <c r="FXV12" s="5"/>
      <c r="FXW12" s="5"/>
      <c r="FXX12" s="5"/>
      <c r="FXY12" s="5"/>
      <c r="FXZ12" s="5"/>
      <c r="FYA12" s="5"/>
      <c r="FYB12" s="5"/>
      <c r="FYC12" s="5"/>
      <c r="FYD12" s="5"/>
      <c r="FYE12" s="5"/>
      <c r="FYF12" s="5"/>
      <c r="FYG12" s="5"/>
      <c r="FYH12" s="5"/>
      <c r="FYI12" s="5"/>
      <c r="FYJ12" s="5"/>
      <c r="FYK12" s="5"/>
      <c r="FYL12" s="5"/>
      <c r="FYM12" s="5"/>
      <c r="FYN12" s="5"/>
      <c r="FYO12" s="5"/>
      <c r="FYP12" s="5"/>
      <c r="FYQ12" s="5"/>
      <c r="FYR12" s="5"/>
      <c r="FYS12" s="5"/>
      <c r="FYT12" s="5"/>
      <c r="FYU12" s="5"/>
      <c r="FYV12" s="5"/>
      <c r="FYW12" s="5"/>
      <c r="FYX12" s="5"/>
      <c r="FYY12" s="5"/>
      <c r="FYZ12" s="5"/>
      <c r="FZA12" s="5"/>
      <c r="FZB12" s="5"/>
      <c r="FZC12" s="5"/>
      <c r="FZD12" s="5"/>
      <c r="FZE12" s="5"/>
      <c r="FZF12" s="5"/>
      <c r="FZG12" s="5"/>
      <c r="FZH12" s="5"/>
      <c r="FZI12" s="5"/>
      <c r="FZJ12" s="5"/>
      <c r="FZK12" s="5"/>
      <c r="FZL12" s="5"/>
      <c r="FZM12" s="5"/>
      <c r="FZN12" s="5"/>
      <c r="FZO12" s="5"/>
      <c r="FZP12" s="5"/>
      <c r="FZQ12" s="5"/>
      <c r="FZR12" s="5"/>
      <c r="FZS12" s="5"/>
      <c r="FZT12" s="5"/>
      <c r="FZU12" s="5"/>
      <c r="FZV12" s="5"/>
      <c r="FZW12" s="5"/>
      <c r="FZX12" s="5"/>
      <c r="FZY12" s="5"/>
      <c r="FZZ12" s="5"/>
      <c r="GAA12" s="5"/>
      <c r="GAB12" s="5"/>
      <c r="GAC12" s="5"/>
      <c r="GAD12" s="5"/>
      <c r="GAE12" s="5"/>
      <c r="GAF12" s="5"/>
      <c r="GAG12" s="5"/>
      <c r="GAH12" s="5"/>
      <c r="GAI12" s="5"/>
      <c r="GAJ12" s="5"/>
      <c r="GAK12" s="5"/>
      <c r="GAL12" s="5"/>
      <c r="GAM12" s="5"/>
      <c r="GAN12" s="5"/>
      <c r="GAO12" s="5"/>
      <c r="GAP12" s="5"/>
      <c r="GAQ12" s="5"/>
      <c r="GAR12" s="5"/>
      <c r="GAS12" s="5"/>
      <c r="GAT12" s="5"/>
      <c r="GAU12" s="5"/>
      <c r="GAV12" s="5"/>
      <c r="GAW12" s="5"/>
      <c r="GAX12" s="5"/>
      <c r="GAY12" s="5"/>
      <c r="GAZ12" s="5"/>
      <c r="GBA12" s="5"/>
      <c r="GBB12" s="5"/>
      <c r="GBC12" s="5"/>
      <c r="GBD12" s="5"/>
      <c r="GBE12" s="5"/>
      <c r="GBF12" s="5"/>
      <c r="GBG12" s="5"/>
      <c r="GBH12" s="5"/>
      <c r="GBI12" s="5"/>
      <c r="GBJ12" s="5"/>
      <c r="GBK12" s="5"/>
      <c r="GBL12" s="5"/>
      <c r="GBM12" s="5"/>
      <c r="GBN12" s="5"/>
      <c r="GBO12" s="5"/>
      <c r="GBP12" s="5"/>
      <c r="GBQ12" s="5"/>
      <c r="GBR12" s="5"/>
      <c r="GBS12" s="5"/>
      <c r="GBT12" s="5"/>
      <c r="GBU12" s="5"/>
      <c r="GBV12" s="5"/>
      <c r="GBW12" s="5"/>
      <c r="GBX12" s="5"/>
      <c r="GBY12" s="5"/>
      <c r="GBZ12" s="5"/>
      <c r="GCA12" s="5"/>
      <c r="GCB12" s="5"/>
      <c r="GCC12" s="5"/>
      <c r="GCD12" s="5"/>
      <c r="GCE12" s="5"/>
      <c r="GCF12" s="5"/>
      <c r="GCG12" s="5"/>
      <c r="GCH12" s="5"/>
      <c r="GCI12" s="5"/>
      <c r="GCJ12" s="5"/>
      <c r="GCK12" s="5"/>
      <c r="GCL12" s="5"/>
      <c r="GCM12" s="5"/>
      <c r="GCN12" s="5"/>
      <c r="GCO12" s="5"/>
      <c r="GCP12" s="5"/>
      <c r="GCQ12" s="5"/>
      <c r="GCR12" s="5"/>
      <c r="GCS12" s="5"/>
      <c r="GCT12" s="5"/>
      <c r="GCU12" s="5"/>
      <c r="GCV12" s="5"/>
      <c r="GCW12" s="5"/>
      <c r="GCX12" s="5"/>
      <c r="GCY12" s="5"/>
      <c r="GCZ12" s="5"/>
      <c r="GDA12" s="5"/>
      <c r="GDB12" s="5"/>
      <c r="GDC12" s="5"/>
      <c r="GDD12" s="5"/>
      <c r="GDE12" s="5"/>
      <c r="GDF12" s="5"/>
      <c r="GDG12" s="5"/>
      <c r="GDH12" s="5"/>
      <c r="GDI12" s="5"/>
      <c r="GDJ12" s="5"/>
      <c r="GDK12" s="5"/>
      <c r="GDL12" s="5"/>
      <c r="GDM12" s="5"/>
      <c r="GDN12" s="5"/>
      <c r="GDO12" s="5"/>
      <c r="GDP12" s="5"/>
      <c r="GDQ12" s="5"/>
      <c r="GDR12" s="5"/>
      <c r="GDS12" s="5"/>
      <c r="GDT12" s="5"/>
      <c r="GDU12" s="5"/>
      <c r="GDV12" s="5"/>
      <c r="GDW12" s="5"/>
      <c r="GDX12" s="5"/>
      <c r="GDY12" s="5"/>
      <c r="GDZ12" s="5"/>
      <c r="GEA12" s="5"/>
      <c r="GEB12" s="5"/>
      <c r="GEC12" s="5"/>
      <c r="GED12" s="5"/>
      <c r="GEE12" s="5"/>
      <c r="GEF12" s="5"/>
      <c r="GEG12" s="5"/>
      <c r="GEH12" s="5"/>
      <c r="GEI12" s="5"/>
      <c r="GEJ12" s="5"/>
      <c r="GEK12" s="5"/>
      <c r="GEL12" s="5"/>
      <c r="GEM12" s="5"/>
      <c r="GEN12" s="5"/>
      <c r="GEO12" s="5"/>
      <c r="GEP12" s="5"/>
      <c r="GEQ12" s="5"/>
      <c r="GER12" s="5"/>
      <c r="GES12" s="5"/>
      <c r="GET12" s="5"/>
      <c r="GEU12" s="5"/>
      <c r="GEV12" s="5"/>
      <c r="GEW12" s="5"/>
      <c r="GEX12" s="5"/>
      <c r="GEY12" s="5"/>
      <c r="GEZ12" s="5"/>
      <c r="GFA12" s="5"/>
      <c r="GFB12" s="5"/>
      <c r="GFC12" s="5"/>
      <c r="GFD12" s="5"/>
      <c r="GFE12" s="5"/>
      <c r="GFF12" s="5"/>
      <c r="GFG12" s="5"/>
      <c r="GFH12" s="5"/>
      <c r="GFI12" s="5"/>
      <c r="GFJ12" s="5"/>
      <c r="GFK12" s="5"/>
      <c r="GFL12" s="5"/>
      <c r="GFM12" s="5"/>
      <c r="GFN12" s="5"/>
      <c r="GFO12" s="5"/>
      <c r="GFP12" s="5"/>
      <c r="GFQ12" s="5"/>
      <c r="GFR12" s="5"/>
      <c r="GFS12" s="5"/>
      <c r="GFT12" s="5"/>
      <c r="GFU12" s="5"/>
      <c r="GFV12" s="5"/>
      <c r="GFW12" s="5"/>
      <c r="GFX12" s="5"/>
      <c r="GFY12" s="5"/>
      <c r="GFZ12" s="5"/>
      <c r="GGA12" s="5"/>
      <c r="GGB12" s="5"/>
      <c r="GGC12" s="5"/>
      <c r="GGD12" s="5"/>
      <c r="GGE12" s="5"/>
      <c r="GGF12" s="5"/>
      <c r="GGG12" s="5"/>
      <c r="GGH12" s="5"/>
      <c r="GGI12" s="5"/>
      <c r="GGJ12" s="5"/>
      <c r="GGK12" s="5"/>
      <c r="GGL12" s="5"/>
      <c r="GGM12" s="5"/>
      <c r="GGN12" s="5"/>
      <c r="GGO12" s="5"/>
      <c r="GGP12" s="5"/>
      <c r="GGQ12" s="5"/>
      <c r="GGR12" s="5"/>
      <c r="GGS12" s="5"/>
      <c r="GGT12" s="5"/>
      <c r="GGU12" s="5"/>
      <c r="GGV12" s="5"/>
      <c r="GGW12" s="5"/>
      <c r="GGX12" s="5"/>
      <c r="GGY12" s="5"/>
      <c r="GGZ12" s="5"/>
      <c r="GHA12" s="5"/>
      <c r="GHB12" s="5"/>
      <c r="GHC12" s="5"/>
      <c r="GHD12" s="5"/>
      <c r="GHE12" s="5"/>
      <c r="GHF12" s="5"/>
      <c r="GHG12" s="5"/>
      <c r="GHH12" s="5"/>
      <c r="GHI12" s="5"/>
      <c r="GHJ12" s="5"/>
      <c r="GHK12" s="5"/>
      <c r="GHL12" s="5"/>
      <c r="GHM12" s="5"/>
      <c r="GHN12" s="5"/>
      <c r="GHO12" s="5"/>
      <c r="GHP12" s="5"/>
      <c r="GHQ12" s="5"/>
      <c r="GHR12" s="5"/>
      <c r="GHS12" s="5"/>
      <c r="GHT12" s="5"/>
      <c r="GHU12" s="5"/>
      <c r="GHV12" s="5"/>
      <c r="GHW12" s="5"/>
      <c r="GHX12" s="5"/>
      <c r="GHY12" s="5"/>
      <c r="GHZ12" s="5"/>
      <c r="GIA12" s="5"/>
      <c r="GIB12" s="5"/>
      <c r="GIC12" s="5"/>
      <c r="GID12" s="5"/>
      <c r="GIE12" s="5"/>
      <c r="GIF12" s="5"/>
      <c r="GIG12" s="5"/>
      <c r="GIH12" s="5"/>
      <c r="GII12" s="5"/>
      <c r="GIJ12" s="5"/>
      <c r="GIK12" s="5"/>
      <c r="GIL12" s="5"/>
      <c r="GIM12" s="5"/>
      <c r="GIN12" s="5"/>
      <c r="GIO12" s="5"/>
      <c r="GIP12" s="5"/>
      <c r="GIQ12" s="5"/>
      <c r="GIR12" s="5"/>
      <c r="GIS12" s="5"/>
      <c r="GIT12" s="5"/>
      <c r="GIU12" s="5"/>
      <c r="GIV12" s="5"/>
      <c r="GIW12" s="5"/>
      <c r="GIX12" s="5"/>
      <c r="GIY12" s="5"/>
      <c r="GIZ12" s="5"/>
      <c r="GJA12" s="5"/>
      <c r="GJB12" s="5"/>
      <c r="GJC12" s="5"/>
      <c r="GJD12" s="5"/>
      <c r="GJE12" s="5"/>
      <c r="GJF12" s="5"/>
      <c r="GJG12" s="5"/>
      <c r="GJH12" s="5"/>
      <c r="GJI12" s="5"/>
      <c r="GJJ12" s="5"/>
      <c r="GJK12" s="5"/>
      <c r="GJL12" s="5"/>
      <c r="GJM12" s="5"/>
      <c r="GJN12" s="5"/>
      <c r="GJO12" s="5"/>
      <c r="GJP12" s="5"/>
      <c r="GJQ12" s="5"/>
      <c r="GJR12" s="5"/>
      <c r="GJS12" s="5"/>
      <c r="GJT12" s="5"/>
      <c r="GJU12" s="5"/>
      <c r="GJV12" s="5"/>
      <c r="GJW12" s="5"/>
      <c r="GJX12" s="5"/>
      <c r="GJY12" s="5"/>
      <c r="GJZ12" s="5"/>
      <c r="GKA12" s="5"/>
      <c r="GKB12" s="5"/>
      <c r="GKC12" s="5"/>
      <c r="GKD12" s="5"/>
      <c r="GKE12" s="5"/>
      <c r="GKF12" s="5"/>
      <c r="GKG12" s="5"/>
      <c r="GKH12" s="5"/>
      <c r="GKI12" s="5"/>
      <c r="GKJ12" s="5"/>
      <c r="GKK12" s="5"/>
      <c r="GKL12" s="5"/>
      <c r="GKM12" s="5"/>
      <c r="GKN12" s="5"/>
      <c r="GKO12" s="5"/>
      <c r="GKP12" s="5"/>
      <c r="GKQ12" s="5"/>
      <c r="GKR12" s="5"/>
      <c r="GKS12" s="5"/>
      <c r="GKT12" s="5"/>
      <c r="GKU12" s="5"/>
      <c r="GKV12" s="5"/>
      <c r="GKW12" s="5"/>
      <c r="GKX12" s="5"/>
      <c r="GKY12" s="5"/>
      <c r="GKZ12" s="5"/>
      <c r="GLA12" s="5"/>
      <c r="GLB12" s="5"/>
      <c r="GLC12" s="5"/>
      <c r="GLD12" s="5"/>
      <c r="GLE12" s="5"/>
      <c r="GLF12" s="5"/>
      <c r="GLG12" s="5"/>
      <c r="GLH12" s="5"/>
      <c r="GLI12" s="5"/>
      <c r="GLJ12" s="5"/>
      <c r="GLK12" s="5"/>
      <c r="GLL12" s="5"/>
      <c r="GLM12" s="5"/>
      <c r="GLN12" s="5"/>
      <c r="GLO12" s="5"/>
      <c r="GLP12" s="5"/>
      <c r="GLQ12" s="5"/>
      <c r="GLR12" s="5"/>
      <c r="GLS12" s="5"/>
      <c r="GLT12" s="5"/>
      <c r="GLU12" s="5"/>
      <c r="GLV12" s="5"/>
      <c r="GLW12" s="5"/>
      <c r="GLX12" s="5"/>
      <c r="GLY12" s="5"/>
      <c r="GLZ12" s="5"/>
      <c r="GMA12" s="5"/>
      <c r="GMB12" s="5"/>
      <c r="GMC12" s="5"/>
      <c r="GMD12" s="5"/>
      <c r="GME12" s="5"/>
      <c r="GMF12" s="5"/>
      <c r="GMG12" s="5"/>
      <c r="GMH12" s="5"/>
      <c r="GMI12" s="5"/>
      <c r="GMJ12" s="5"/>
      <c r="GMK12" s="5"/>
      <c r="GML12" s="5"/>
      <c r="GMM12" s="5"/>
      <c r="GMN12" s="5"/>
      <c r="GMO12" s="5"/>
      <c r="GMP12" s="5"/>
      <c r="GMQ12" s="5"/>
      <c r="GMR12" s="5"/>
      <c r="GMS12" s="5"/>
      <c r="GMT12" s="5"/>
      <c r="GMU12" s="5"/>
      <c r="GMV12" s="5"/>
      <c r="GMW12" s="5"/>
      <c r="GMX12" s="5"/>
      <c r="GMY12" s="5"/>
      <c r="GMZ12" s="5"/>
      <c r="GNA12" s="5"/>
      <c r="GNB12" s="5"/>
      <c r="GNC12" s="5"/>
      <c r="GND12" s="5"/>
      <c r="GNE12" s="5"/>
      <c r="GNF12" s="5"/>
      <c r="GNG12" s="5"/>
      <c r="GNH12" s="5"/>
      <c r="GNI12" s="5"/>
      <c r="GNJ12" s="5"/>
      <c r="GNK12" s="5"/>
      <c r="GNL12" s="5"/>
      <c r="GNM12" s="5"/>
      <c r="GNN12" s="5"/>
      <c r="GNO12" s="5"/>
      <c r="GNP12" s="5"/>
      <c r="GNQ12" s="5"/>
      <c r="GNR12" s="5"/>
      <c r="GNS12" s="5"/>
      <c r="GNT12" s="5"/>
      <c r="GNU12" s="5"/>
      <c r="GNV12" s="5"/>
      <c r="GNW12" s="5"/>
      <c r="GNX12" s="5"/>
      <c r="GNY12" s="5"/>
      <c r="GNZ12" s="5"/>
      <c r="GOA12" s="5"/>
      <c r="GOB12" s="5"/>
      <c r="GOC12" s="5"/>
      <c r="GOD12" s="5"/>
      <c r="GOE12" s="5"/>
      <c r="GOF12" s="5"/>
      <c r="GOG12" s="5"/>
      <c r="GOH12" s="5"/>
      <c r="GOI12" s="5"/>
      <c r="GOJ12" s="5"/>
      <c r="GOK12" s="5"/>
      <c r="GOL12" s="5"/>
      <c r="GOM12" s="5"/>
      <c r="GON12" s="5"/>
      <c r="GOO12" s="5"/>
      <c r="GOP12" s="5"/>
      <c r="GOQ12" s="5"/>
      <c r="GOR12" s="5"/>
      <c r="GOS12" s="5"/>
      <c r="GOT12" s="5"/>
      <c r="GOU12" s="5"/>
      <c r="GOV12" s="5"/>
      <c r="GOW12" s="5"/>
      <c r="GOX12" s="5"/>
      <c r="GOY12" s="5"/>
      <c r="GOZ12" s="5"/>
      <c r="GPA12" s="5"/>
      <c r="GPB12" s="5"/>
      <c r="GPC12" s="5"/>
      <c r="GPD12" s="5"/>
      <c r="GPE12" s="5"/>
      <c r="GPF12" s="5"/>
      <c r="GPG12" s="5"/>
      <c r="GPH12" s="5"/>
      <c r="GPI12" s="5"/>
      <c r="GPJ12" s="5"/>
      <c r="GPK12" s="5"/>
      <c r="GPL12" s="5"/>
      <c r="GPM12" s="5"/>
      <c r="GPN12" s="5"/>
      <c r="GPO12" s="5"/>
      <c r="GPP12" s="5"/>
      <c r="GPQ12" s="5"/>
      <c r="GPR12" s="5"/>
      <c r="GPS12" s="5"/>
      <c r="GPT12" s="5"/>
      <c r="GPU12" s="5"/>
      <c r="GPV12" s="5"/>
      <c r="GPW12" s="5"/>
      <c r="GPX12" s="5"/>
      <c r="GPY12" s="5"/>
      <c r="GPZ12" s="5"/>
      <c r="GQA12" s="5"/>
      <c r="GQB12" s="5"/>
      <c r="GQC12" s="5"/>
      <c r="GQD12" s="5"/>
      <c r="GQE12" s="5"/>
      <c r="GQF12" s="5"/>
      <c r="GQG12" s="5"/>
      <c r="GQH12" s="5"/>
      <c r="GQI12" s="5"/>
      <c r="GQJ12" s="5"/>
      <c r="GQK12" s="5"/>
      <c r="GQL12" s="5"/>
      <c r="GQM12" s="5"/>
      <c r="GQN12" s="5"/>
      <c r="GQO12" s="5"/>
      <c r="GQP12" s="5"/>
      <c r="GQQ12" s="5"/>
      <c r="GQR12" s="5"/>
      <c r="GQS12" s="5"/>
      <c r="GQT12" s="5"/>
      <c r="GQU12" s="5"/>
      <c r="GQV12" s="5"/>
      <c r="GQW12" s="5"/>
      <c r="GQX12" s="5"/>
      <c r="GQY12" s="5"/>
      <c r="GQZ12" s="5"/>
      <c r="GRA12" s="5"/>
      <c r="GRB12" s="5"/>
      <c r="GRC12" s="5"/>
      <c r="GRD12" s="5"/>
      <c r="GRE12" s="5"/>
      <c r="GRF12" s="5"/>
      <c r="GRG12" s="5"/>
      <c r="GRH12" s="5"/>
      <c r="GRI12" s="5"/>
      <c r="GRJ12" s="5"/>
      <c r="GRK12" s="5"/>
      <c r="GRL12" s="5"/>
      <c r="GRM12" s="5"/>
      <c r="GRN12" s="5"/>
      <c r="GRO12" s="5"/>
      <c r="GRP12" s="5"/>
      <c r="GRQ12" s="5"/>
      <c r="GRR12" s="5"/>
      <c r="GRS12" s="5"/>
      <c r="GRT12" s="5"/>
      <c r="GRU12" s="5"/>
      <c r="GRV12" s="5"/>
      <c r="GRW12" s="5"/>
      <c r="GRX12" s="5"/>
      <c r="GRY12" s="5"/>
      <c r="GRZ12" s="5"/>
      <c r="GSA12" s="5"/>
      <c r="GSB12" s="5"/>
      <c r="GSC12" s="5"/>
      <c r="GSD12" s="5"/>
      <c r="GSE12" s="5"/>
      <c r="GSF12" s="5"/>
      <c r="GSG12" s="5"/>
      <c r="GSH12" s="5"/>
      <c r="GSI12" s="5"/>
      <c r="GSJ12" s="5"/>
      <c r="GSK12" s="5"/>
      <c r="GSL12" s="5"/>
      <c r="GSM12" s="5"/>
      <c r="GSN12" s="5"/>
      <c r="GSO12" s="5"/>
      <c r="GSP12" s="5"/>
      <c r="GSQ12" s="5"/>
      <c r="GSR12" s="5"/>
      <c r="GSS12" s="5"/>
      <c r="GST12" s="5"/>
      <c r="GSU12" s="5"/>
      <c r="GSV12" s="5"/>
      <c r="GSW12" s="5"/>
      <c r="GSX12" s="5"/>
      <c r="GSY12" s="5"/>
      <c r="GSZ12" s="5"/>
      <c r="GTA12" s="5"/>
      <c r="GTB12" s="5"/>
      <c r="GTC12" s="5"/>
      <c r="GTD12" s="5"/>
      <c r="GTE12" s="5"/>
      <c r="GTF12" s="5"/>
      <c r="GTG12" s="5"/>
      <c r="GTH12" s="5"/>
      <c r="GTI12" s="5"/>
      <c r="GTJ12" s="5"/>
      <c r="GTK12" s="5"/>
      <c r="GTL12" s="5"/>
      <c r="GTM12" s="5"/>
      <c r="GTN12" s="5"/>
      <c r="GTO12" s="5"/>
      <c r="GTP12" s="5"/>
      <c r="GTQ12" s="5"/>
      <c r="GTR12" s="5"/>
      <c r="GTS12" s="5"/>
      <c r="GTT12" s="5"/>
      <c r="GTU12" s="5"/>
      <c r="GTV12" s="5"/>
      <c r="GTW12" s="5"/>
      <c r="GTX12" s="5"/>
      <c r="GTY12" s="5"/>
      <c r="GTZ12" s="5"/>
      <c r="GUA12" s="5"/>
      <c r="GUB12" s="5"/>
      <c r="GUC12" s="5"/>
      <c r="GUD12" s="5"/>
      <c r="GUE12" s="5"/>
      <c r="GUF12" s="5"/>
      <c r="GUG12" s="5"/>
      <c r="GUH12" s="5"/>
      <c r="GUI12" s="5"/>
      <c r="GUJ12" s="5"/>
      <c r="GUK12" s="5"/>
      <c r="GUL12" s="5"/>
      <c r="GUM12" s="5"/>
      <c r="GUN12" s="5"/>
      <c r="GUO12" s="5"/>
      <c r="GUP12" s="5"/>
      <c r="GUQ12" s="5"/>
      <c r="GUR12" s="5"/>
      <c r="GUS12" s="5"/>
      <c r="GUT12" s="5"/>
      <c r="GUU12" s="5"/>
      <c r="GUV12" s="5"/>
      <c r="GUW12" s="5"/>
      <c r="GUX12" s="5"/>
      <c r="GUY12" s="5"/>
      <c r="GUZ12" s="5"/>
      <c r="GVA12" s="5"/>
      <c r="GVB12" s="5"/>
      <c r="GVC12" s="5"/>
      <c r="GVD12" s="5"/>
      <c r="GVE12" s="5"/>
      <c r="GVF12" s="5"/>
      <c r="GVG12" s="5"/>
      <c r="GVH12" s="5"/>
      <c r="GVI12" s="5"/>
      <c r="GVJ12" s="5"/>
      <c r="GVK12" s="5"/>
      <c r="GVL12" s="5"/>
      <c r="GVM12" s="5"/>
      <c r="GVN12" s="5"/>
      <c r="GVO12" s="5"/>
      <c r="GVP12" s="5"/>
      <c r="GVQ12" s="5"/>
      <c r="GVR12" s="5"/>
      <c r="GVS12" s="5"/>
      <c r="GVT12" s="5"/>
      <c r="GVU12" s="5"/>
      <c r="GVV12" s="5"/>
      <c r="GVW12" s="5"/>
      <c r="GVX12" s="5"/>
      <c r="GVY12" s="5"/>
      <c r="GVZ12" s="5"/>
      <c r="GWA12" s="5"/>
      <c r="GWB12" s="5"/>
      <c r="GWC12" s="5"/>
      <c r="GWD12" s="5"/>
      <c r="GWE12" s="5"/>
      <c r="GWF12" s="5"/>
      <c r="GWG12" s="5"/>
      <c r="GWH12" s="5"/>
      <c r="GWI12" s="5"/>
      <c r="GWJ12" s="5"/>
      <c r="GWK12" s="5"/>
      <c r="GWL12" s="5"/>
      <c r="GWM12" s="5"/>
      <c r="GWN12" s="5"/>
      <c r="GWO12" s="5"/>
      <c r="GWP12" s="5"/>
      <c r="GWQ12" s="5"/>
      <c r="GWR12" s="5"/>
      <c r="GWS12" s="5"/>
      <c r="GWT12" s="5"/>
      <c r="GWU12" s="5"/>
      <c r="GWV12" s="5"/>
      <c r="GWW12" s="5"/>
      <c r="GWX12" s="5"/>
      <c r="GWY12" s="5"/>
      <c r="GWZ12" s="5"/>
      <c r="GXA12" s="5"/>
      <c r="GXB12" s="5"/>
      <c r="GXC12" s="5"/>
      <c r="GXD12" s="5"/>
      <c r="GXE12" s="5"/>
      <c r="GXF12" s="5"/>
      <c r="GXG12" s="5"/>
      <c r="GXH12" s="5"/>
      <c r="GXI12" s="5"/>
      <c r="GXJ12" s="5"/>
      <c r="GXK12" s="5"/>
      <c r="GXL12" s="5"/>
      <c r="GXM12" s="5"/>
      <c r="GXN12" s="5"/>
      <c r="GXO12" s="5"/>
      <c r="GXP12" s="5"/>
      <c r="GXQ12" s="5"/>
      <c r="GXR12" s="5"/>
      <c r="GXS12" s="5"/>
      <c r="GXT12" s="5"/>
      <c r="GXU12" s="5"/>
      <c r="GXV12" s="5"/>
      <c r="GXW12" s="5"/>
      <c r="GXX12" s="5"/>
      <c r="GXY12" s="5"/>
      <c r="GXZ12" s="5"/>
      <c r="GYA12" s="5"/>
      <c r="GYB12" s="5"/>
      <c r="GYC12" s="5"/>
      <c r="GYD12" s="5"/>
      <c r="GYE12" s="5"/>
      <c r="GYF12" s="5"/>
      <c r="GYG12" s="5"/>
      <c r="GYH12" s="5"/>
      <c r="GYI12" s="5"/>
      <c r="GYJ12" s="5"/>
      <c r="GYK12" s="5"/>
      <c r="GYL12" s="5"/>
      <c r="GYM12" s="5"/>
      <c r="GYN12" s="5"/>
      <c r="GYO12" s="5"/>
      <c r="GYP12" s="5"/>
      <c r="GYQ12" s="5"/>
      <c r="GYR12" s="5"/>
      <c r="GYS12" s="5"/>
      <c r="GYT12" s="5"/>
      <c r="GYU12" s="5"/>
      <c r="GYV12" s="5"/>
      <c r="GYW12" s="5"/>
      <c r="GYX12" s="5"/>
      <c r="GYY12" s="5"/>
      <c r="GYZ12" s="5"/>
      <c r="GZA12" s="5"/>
      <c r="GZB12" s="5"/>
      <c r="GZC12" s="5"/>
      <c r="GZD12" s="5"/>
      <c r="GZE12" s="5"/>
      <c r="GZF12" s="5"/>
      <c r="GZG12" s="5"/>
      <c r="GZH12" s="5"/>
      <c r="GZI12" s="5"/>
      <c r="GZJ12" s="5"/>
      <c r="GZK12" s="5"/>
      <c r="GZL12" s="5"/>
      <c r="GZM12" s="5"/>
      <c r="GZN12" s="5"/>
      <c r="GZO12" s="5"/>
      <c r="GZP12" s="5"/>
      <c r="GZQ12" s="5"/>
      <c r="GZR12" s="5"/>
      <c r="GZS12" s="5"/>
      <c r="GZT12" s="5"/>
      <c r="GZU12" s="5"/>
      <c r="GZV12" s="5"/>
      <c r="GZW12" s="5"/>
      <c r="GZX12" s="5"/>
      <c r="GZY12" s="5"/>
      <c r="GZZ12" s="5"/>
      <c r="HAA12" s="5"/>
      <c r="HAB12" s="5"/>
      <c r="HAC12" s="5"/>
      <c r="HAD12" s="5"/>
      <c r="HAE12" s="5"/>
      <c r="HAF12" s="5"/>
      <c r="HAG12" s="5"/>
      <c r="HAH12" s="5"/>
      <c r="HAI12" s="5"/>
      <c r="HAJ12" s="5"/>
      <c r="HAK12" s="5"/>
      <c r="HAL12" s="5"/>
      <c r="HAM12" s="5"/>
      <c r="HAN12" s="5"/>
      <c r="HAO12" s="5"/>
      <c r="HAP12" s="5"/>
      <c r="HAQ12" s="5"/>
      <c r="HAR12" s="5"/>
      <c r="HAS12" s="5"/>
      <c r="HAT12" s="5"/>
      <c r="HAU12" s="5"/>
      <c r="HAV12" s="5"/>
      <c r="HAW12" s="5"/>
      <c r="HAX12" s="5"/>
      <c r="HAY12" s="5"/>
      <c r="HAZ12" s="5"/>
      <c r="HBA12" s="5"/>
      <c r="HBB12" s="5"/>
      <c r="HBC12" s="5"/>
      <c r="HBD12" s="5"/>
      <c r="HBE12" s="5"/>
      <c r="HBF12" s="5"/>
      <c r="HBG12" s="5"/>
      <c r="HBH12" s="5"/>
      <c r="HBI12" s="5"/>
      <c r="HBJ12" s="5"/>
      <c r="HBK12" s="5"/>
      <c r="HBL12" s="5"/>
      <c r="HBM12" s="5"/>
      <c r="HBN12" s="5"/>
      <c r="HBO12" s="5"/>
      <c r="HBP12" s="5"/>
      <c r="HBQ12" s="5"/>
      <c r="HBR12" s="5"/>
      <c r="HBS12" s="5"/>
      <c r="HBT12" s="5"/>
      <c r="HBU12" s="5"/>
      <c r="HBV12" s="5"/>
      <c r="HBW12" s="5"/>
      <c r="HBX12" s="5"/>
      <c r="HBY12" s="5"/>
      <c r="HBZ12" s="5"/>
      <c r="HCA12" s="5"/>
      <c r="HCB12" s="5"/>
      <c r="HCC12" s="5"/>
      <c r="HCD12" s="5"/>
      <c r="HCE12" s="5"/>
      <c r="HCF12" s="5"/>
      <c r="HCG12" s="5"/>
      <c r="HCH12" s="5"/>
      <c r="HCI12" s="5"/>
      <c r="HCJ12" s="5"/>
      <c r="HCK12" s="5"/>
      <c r="HCL12" s="5"/>
      <c r="HCM12" s="5"/>
      <c r="HCN12" s="5"/>
      <c r="HCO12" s="5"/>
      <c r="HCP12" s="5"/>
      <c r="HCQ12" s="5"/>
      <c r="HCR12" s="5"/>
      <c r="HCS12" s="5"/>
      <c r="HCT12" s="5"/>
      <c r="HCU12" s="5"/>
      <c r="HCV12" s="5"/>
      <c r="HCW12" s="5"/>
      <c r="HCX12" s="5"/>
      <c r="HCY12" s="5"/>
      <c r="HCZ12" s="5"/>
      <c r="HDA12" s="5"/>
      <c r="HDB12" s="5"/>
      <c r="HDC12" s="5"/>
      <c r="HDD12" s="5"/>
      <c r="HDE12" s="5"/>
      <c r="HDF12" s="5"/>
      <c r="HDG12" s="5"/>
      <c r="HDH12" s="5"/>
      <c r="HDI12" s="5"/>
      <c r="HDJ12" s="5"/>
      <c r="HDK12" s="5"/>
      <c r="HDL12" s="5"/>
      <c r="HDM12" s="5"/>
      <c r="HDN12" s="5"/>
      <c r="HDO12" s="5"/>
      <c r="HDP12" s="5"/>
      <c r="HDQ12" s="5"/>
      <c r="HDR12" s="5"/>
      <c r="HDS12" s="5"/>
      <c r="HDT12" s="5"/>
      <c r="HDU12" s="5"/>
      <c r="HDV12" s="5"/>
      <c r="HDW12" s="5"/>
      <c r="HDX12" s="5"/>
      <c r="HDY12" s="5"/>
      <c r="HDZ12" s="5"/>
      <c r="HEA12" s="5"/>
      <c r="HEB12" s="5"/>
      <c r="HEC12" s="5"/>
      <c r="HED12" s="5"/>
      <c r="HEE12" s="5"/>
      <c r="HEF12" s="5"/>
      <c r="HEG12" s="5"/>
      <c r="HEH12" s="5"/>
      <c r="HEI12" s="5"/>
      <c r="HEJ12" s="5"/>
      <c r="HEK12" s="5"/>
      <c r="HEL12" s="5"/>
      <c r="HEM12" s="5"/>
      <c r="HEN12" s="5"/>
      <c r="HEO12" s="5"/>
      <c r="HEP12" s="5"/>
      <c r="HEQ12" s="5"/>
      <c r="HER12" s="5"/>
      <c r="HES12" s="5"/>
      <c r="HET12" s="5"/>
      <c r="HEU12" s="5"/>
      <c r="HEV12" s="5"/>
      <c r="HEW12" s="5"/>
      <c r="HEX12" s="5"/>
      <c r="HEY12" s="5"/>
      <c r="HEZ12" s="5"/>
      <c r="HFA12" s="5"/>
      <c r="HFB12" s="5"/>
      <c r="HFC12" s="5"/>
      <c r="HFD12" s="5"/>
      <c r="HFE12" s="5"/>
      <c r="HFF12" s="5"/>
      <c r="HFG12" s="5"/>
      <c r="HFH12" s="5"/>
      <c r="HFI12" s="5"/>
      <c r="HFJ12" s="5"/>
      <c r="HFK12" s="5"/>
      <c r="HFL12" s="5"/>
      <c r="HFM12" s="5"/>
      <c r="HFN12" s="5"/>
      <c r="HFO12" s="5"/>
      <c r="HFP12" s="5"/>
      <c r="HFQ12" s="5"/>
      <c r="HFR12" s="5"/>
      <c r="HFS12" s="5"/>
      <c r="HFT12" s="5"/>
      <c r="HFU12" s="5"/>
      <c r="HFV12" s="5"/>
      <c r="HFW12" s="5"/>
      <c r="HFX12" s="5"/>
      <c r="HFY12" s="5"/>
      <c r="HFZ12" s="5"/>
      <c r="HGA12" s="5"/>
      <c r="HGB12" s="5"/>
      <c r="HGC12" s="5"/>
      <c r="HGD12" s="5"/>
      <c r="HGE12" s="5"/>
      <c r="HGF12" s="5"/>
      <c r="HGG12" s="5"/>
      <c r="HGH12" s="5"/>
      <c r="HGI12" s="5"/>
      <c r="HGJ12" s="5"/>
      <c r="HGK12" s="5"/>
      <c r="HGL12" s="5"/>
      <c r="HGM12" s="5"/>
      <c r="HGN12" s="5"/>
      <c r="HGO12" s="5"/>
      <c r="HGP12" s="5"/>
      <c r="HGQ12" s="5"/>
      <c r="HGR12" s="5"/>
      <c r="HGS12" s="5"/>
      <c r="HGT12" s="5"/>
      <c r="HGU12" s="5"/>
      <c r="HGV12" s="5"/>
      <c r="HGW12" s="5"/>
      <c r="HGX12" s="5"/>
      <c r="HGY12" s="5"/>
      <c r="HGZ12" s="5"/>
      <c r="HHA12" s="5"/>
      <c r="HHB12" s="5"/>
      <c r="HHC12" s="5"/>
      <c r="HHD12" s="5"/>
      <c r="HHE12" s="5"/>
      <c r="HHF12" s="5"/>
      <c r="HHG12" s="5"/>
      <c r="HHH12" s="5"/>
      <c r="HHI12" s="5"/>
      <c r="HHJ12" s="5"/>
      <c r="HHK12" s="5"/>
      <c r="HHL12" s="5"/>
      <c r="HHM12" s="5"/>
      <c r="HHN12" s="5"/>
      <c r="HHO12" s="5"/>
      <c r="HHP12" s="5"/>
      <c r="HHQ12" s="5"/>
      <c r="HHR12" s="5"/>
      <c r="HHS12" s="5"/>
      <c r="HHT12" s="5"/>
      <c r="HHU12" s="5"/>
      <c r="HHV12" s="5"/>
      <c r="HHW12" s="5"/>
      <c r="HHX12" s="5"/>
      <c r="HHY12" s="5"/>
      <c r="HHZ12" s="5"/>
      <c r="HIA12" s="5"/>
      <c r="HIB12" s="5"/>
      <c r="HIC12" s="5"/>
      <c r="HID12" s="5"/>
      <c r="HIE12" s="5"/>
      <c r="HIF12" s="5"/>
      <c r="HIG12" s="5"/>
      <c r="HIH12" s="5"/>
      <c r="HII12" s="5"/>
      <c r="HIJ12" s="5"/>
      <c r="HIK12" s="5"/>
      <c r="HIL12" s="5"/>
      <c r="HIM12" s="5"/>
      <c r="HIN12" s="5"/>
      <c r="HIO12" s="5"/>
      <c r="HIP12" s="5"/>
      <c r="HIQ12" s="5"/>
      <c r="HIR12" s="5"/>
      <c r="HIS12" s="5"/>
      <c r="HIT12" s="5"/>
      <c r="HIU12" s="5"/>
      <c r="HIV12" s="5"/>
      <c r="HIW12" s="5"/>
      <c r="HIX12" s="5"/>
      <c r="HIY12" s="5"/>
      <c r="HIZ12" s="5"/>
      <c r="HJA12" s="5"/>
      <c r="HJB12" s="5"/>
      <c r="HJC12" s="5"/>
      <c r="HJD12" s="5"/>
      <c r="HJE12" s="5"/>
      <c r="HJF12" s="5"/>
      <c r="HJG12" s="5"/>
      <c r="HJH12" s="5"/>
      <c r="HJI12" s="5"/>
      <c r="HJJ12" s="5"/>
      <c r="HJK12" s="5"/>
      <c r="HJL12" s="5"/>
      <c r="HJM12" s="5"/>
      <c r="HJN12" s="5"/>
      <c r="HJO12" s="5"/>
      <c r="HJP12" s="5"/>
      <c r="HJQ12" s="5"/>
      <c r="HJR12" s="5"/>
      <c r="HJS12" s="5"/>
      <c r="HJT12" s="5"/>
      <c r="HJU12" s="5"/>
      <c r="HJV12" s="5"/>
      <c r="HJW12" s="5"/>
      <c r="HJX12" s="5"/>
      <c r="HJY12" s="5"/>
      <c r="HJZ12" s="5"/>
      <c r="HKA12" s="5"/>
      <c r="HKB12" s="5"/>
      <c r="HKC12" s="5"/>
      <c r="HKD12" s="5"/>
      <c r="HKE12" s="5"/>
      <c r="HKF12" s="5"/>
      <c r="HKG12" s="5"/>
      <c r="HKH12" s="5"/>
      <c r="HKI12" s="5"/>
      <c r="HKJ12" s="5"/>
      <c r="HKK12" s="5"/>
      <c r="HKL12" s="5"/>
      <c r="HKM12" s="5"/>
      <c r="HKN12" s="5"/>
      <c r="HKO12" s="5"/>
      <c r="HKP12" s="5"/>
      <c r="HKQ12" s="5"/>
      <c r="HKR12" s="5"/>
      <c r="HKS12" s="5"/>
      <c r="HKT12" s="5"/>
      <c r="HKU12" s="5"/>
      <c r="HKV12" s="5"/>
      <c r="HKW12" s="5"/>
      <c r="HKX12" s="5"/>
      <c r="HKY12" s="5"/>
      <c r="HKZ12" s="5"/>
      <c r="HLA12" s="5"/>
      <c r="HLB12" s="5"/>
      <c r="HLC12" s="5"/>
      <c r="HLD12" s="5"/>
      <c r="HLE12" s="5"/>
      <c r="HLF12" s="5"/>
      <c r="HLG12" s="5"/>
      <c r="HLH12" s="5"/>
      <c r="HLI12" s="5"/>
      <c r="HLJ12" s="5"/>
      <c r="HLK12" s="5"/>
      <c r="HLL12" s="5"/>
      <c r="HLM12" s="5"/>
      <c r="HLN12" s="5"/>
      <c r="HLO12" s="5"/>
      <c r="HLP12" s="5"/>
      <c r="HLQ12" s="5"/>
      <c r="HLR12" s="5"/>
      <c r="HLS12" s="5"/>
      <c r="HLT12" s="5"/>
      <c r="HLU12" s="5"/>
      <c r="HLV12" s="5"/>
      <c r="HLW12" s="5"/>
      <c r="HLX12" s="5"/>
      <c r="HLY12" s="5"/>
      <c r="HLZ12" s="5"/>
      <c r="HMA12" s="5"/>
      <c r="HMB12" s="5"/>
      <c r="HMC12" s="5"/>
      <c r="HMD12" s="5"/>
      <c r="HME12" s="5"/>
      <c r="HMF12" s="5"/>
      <c r="HMG12" s="5"/>
      <c r="HMH12" s="5"/>
      <c r="HMI12" s="5"/>
      <c r="HMJ12" s="5"/>
      <c r="HMK12" s="5"/>
      <c r="HML12" s="5"/>
      <c r="HMM12" s="5"/>
      <c r="HMN12" s="5"/>
      <c r="HMO12" s="5"/>
      <c r="HMP12" s="5"/>
      <c r="HMQ12" s="5"/>
      <c r="HMR12" s="5"/>
      <c r="HMS12" s="5"/>
      <c r="HMT12" s="5"/>
      <c r="HMU12" s="5"/>
      <c r="HMV12" s="5"/>
      <c r="HMW12" s="5"/>
      <c r="HMX12" s="5"/>
      <c r="HMY12" s="5"/>
      <c r="HMZ12" s="5"/>
      <c r="HNA12" s="5"/>
      <c r="HNB12" s="5"/>
      <c r="HNC12" s="5"/>
      <c r="HND12" s="5"/>
      <c r="HNE12" s="5"/>
      <c r="HNF12" s="5"/>
      <c r="HNG12" s="5"/>
      <c r="HNH12" s="5"/>
      <c r="HNI12" s="5"/>
      <c r="HNJ12" s="5"/>
      <c r="HNK12" s="5"/>
      <c r="HNL12" s="5"/>
      <c r="HNM12" s="5"/>
      <c r="HNN12" s="5"/>
      <c r="HNO12" s="5"/>
      <c r="HNP12" s="5"/>
      <c r="HNQ12" s="5"/>
      <c r="HNR12" s="5"/>
      <c r="HNS12" s="5"/>
      <c r="HNT12" s="5"/>
      <c r="HNU12" s="5"/>
      <c r="HNV12" s="5"/>
      <c r="HNW12" s="5"/>
      <c r="HNX12" s="5"/>
      <c r="HNY12" s="5"/>
      <c r="HNZ12" s="5"/>
      <c r="HOA12" s="5"/>
      <c r="HOB12" s="5"/>
      <c r="HOC12" s="5"/>
      <c r="HOD12" s="5"/>
      <c r="HOE12" s="5"/>
      <c r="HOF12" s="5"/>
      <c r="HOG12" s="5"/>
      <c r="HOH12" s="5"/>
      <c r="HOI12" s="5"/>
      <c r="HOJ12" s="5"/>
      <c r="HOK12" s="5"/>
      <c r="HOL12" s="5"/>
      <c r="HOM12" s="5"/>
      <c r="HON12" s="5"/>
      <c r="HOO12" s="5"/>
      <c r="HOP12" s="5"/>
      <c r="HOQ12" s="5"/>
      <c r="HOR12" s="5"/>
      <c r="HOS12" s="5"/>
      <c r="HOT12" s="5"/>
      <c r="HOU12" s="5"/>
      <c r="HOV12" s="5"/>
      <c r="HOW12" s="5"/>
      <c r="HOX12" s="5"/>
      <c r="HOY12" s="5"/>
      <c r="HOZ12" s="5"/>
      <c r="HPA12" s="5"/>
      <c r="HPB12" s="5"/>
      <c r="HPC12" s="5"/>
      <c r="HPD12" s="5"/>
      <c r="HPE12" s="5"/>
      <c r="HPF12" s="5"/>
      <c r="HPG12" s="5"/>
      <c r="HPH12" s="5"/>
      <c r="HPI12" s="5"/>
      <c r="HPJ12" s="5"/>
      <c r="HPK12" s="5"/>
      <c r="HPL12" s="5"/>
      <c r="HPM12" s="5"/>
      <c r="HPN12" s="5"/>
      <c r="HPO12" s="5"/>
      <c r="HPP12" s="5"/>
      <c r="HPQ12" s="5"/>
      <c r="HPR12" s="5"/>
      <c r="HPS12" s="5"/>
      <c r="HPT12" s="5"/>
      <c r="HPU12" s="5"/>
      <c r="HPV12" s="5"/>
      <c r="HPW12" s="5"/>
      <c r="HPX12" s="5"/>
      <c r="HPY12" s="5"/>
      <c r="HPZ12" s="5"/>
      <c r="HQA12" s="5"/>
      <c r="HQB12" s="5"/>
      <c r="HQC12" s="5"/>
      <c r="HQD12" s="5"/>
      <c r="HQE12" s="5"/>
      <c r="HQF12" s="5"/>
      <c r="HQG12" s="5"/>
      <c r="HQH12" s="5"/>
      <c r="HQI12" s="5"/>
      <c r="HQJ12" s="5"/>
      <c r="HQK12" s="5"/>
      <c r="HQL12" s="5"/>
      <c r="HQM12" s="5"/>
      <c r="HQN12" s="5"/>
      <c r="HQO12" s="5"/>
      <c r="HQP12" s="5"/>
      <c r="HQQ12" s="5"/>
      <c r="HQR12" s="5"/>
      <c r="HQS12" s="5"/>
      <c r="HQT12" s="5"/>
      <c r="HQU12" s="5"/>
      <c r="HQV12" s="5"/>
      <c r="HQW12" s="5"/>
      <c r="HQX12" s="5"/>
      <c r="HQY12" s="5"/>
      <c r="HQZ12" s="5"/>
      <c r="HRA12" s="5"/>
      <c r="HRB12" s="5"/>
      <c r="HRC12" s="5"/>
      <c r="HRD12" s="5"/>
      <c r="HRE12" s="5"/>
      <c r="HRF12" s="5"/>
      <c r="HRG12" s="5"/>
      <c r="HRH12" s="5"/>
      <c r="HRI12" s="5"/>
      <c r="HRJ12" s="5"/>
      <c r="HRK12" s="5"/>
      <c r="HRL12" s="5"/>
      <c r="HRM12" s="5"/>
      <c r="HRN12" s="5"/>
      <c r="HRO12" s="5"/>
      <c r="HRP12" s="5"/>
      <c r="HRQ12" s="5"/>
      <c r="HRR12" s="5"/>
      <c r="HRS12" s="5"/>
      <c r="HRT12" s="5"/>
      <c r="HRU12" s="5"/>
      <c r="HRV12" s="5"/>
      <c r="HRW12" s="5"/>
      <c r="HRX12" s="5"/>
      <c r="HRY12" s="5"/>
      <c r="HRZ12" s="5"/>
      <c r="HSA12" s="5"/>
      <c r="HSB12" s="5"/>
      <c r="HSC12" s="5"/>
      <c r="HSD12" s="5"/>
      <c r="HSE12" s="5"/>
      <c r="HSF12" s="5"/>
      <c r="HSG12" s="5"/>
      <c r="HSH12" s="5"/>
      <c r="HSI12" s="5"/>
      <c r="HSJ12" s="5"/>
      <c r="HSK12" s="5"/>
      <c r="HSL12" s="5"/>
      <c r="HSM12" s="5"/>
      <c r="HSN12" s="5"/>
      <c r="HSO12" s="5"/>
      <c r="HSP12" s="5"/>
      <c r="HSQ12" s="5"/>
      <c r="HSR12" s="5"/>
      <c r="HSS12" s="5"/>
      <c r="HST12" s="5"/>
      <c r="HSU12" s="5"/>
      <c r="HSV12" s="5"/>
      <c r="HSW12" s="5"/>
      <c r="HSX12" s="5"/>
      <c r="HSY12" s="5"/>
      <c r="HSZ12" s="5"/>
      <c r="HTA12" s="5"/>
      <c r="HTB12" s="5"/>
      <c r="HTC12" s="5"/>
      <c r="HTD12" s="5"/>
      <c r="HTE12" s="5"/>
      <c r="HTF12" s="5"/>
      <c r="HTG12" s="5"/>
      <c r="HTH12" s="5"/>
      <c r="HTI12" s="5"/>
      <c r="HTJ12" s="5"/>
      <c r="HTK12" s="5"/>
      <c r="HTL12" s="5"/>
      <c r="HTM12" s="5"/>
      <c r="HTN12" s="5"/>
      <c r="HTO12" s="5"/>
      <c r="HTP12" s="5"/>
      <c r="HTQ12" s="5"/>
      <c r="HTR12" s="5"/>
      <c r="HTS12" s="5"/>
      <c r="HTT12" s="5"/>
      <c r="HTU12" s="5"/>
      <c r="HTV12" s="5"/>
      <c r="HTW12" s="5"/>
      <c r="HTX12" s="5"/>
      <c r="HTY12" s="5"/>
      <c r="HTZ12" s="5"/>
      <c r="HUA12" s="5"/>
      <c r="HUB12" s="5"/>
      <c r="HUC12" s="5"/>
      <c r="HUD12" s="5"/>
      <c r="HUE12" s="5"/>
      <c r="HUF12" s="5"/>
      <c r="HUG12" s="5"/>
      <c r="HUH12" s="5"/>
      <c r="HUI12" s="5"/>
      <c r="HUJ12" s="5"/>
      <c r="HUK12" s="5"/>
      <c r="HUL12" s="5"/>
      <c r="HUM12" s="5"/>
      <c r="HUN12" s="5"/>
      <c r="HUO12" s="5"/>
      <c r="HUP12" s="5"/>
      <c r="HUQ12" s="5"/>
      <c r="HUR12" s="5"/>
      <c r="HUS12" s="5"/>
      <c r="HUT12" s="5"/>
      <c r="HUU12" s="5"/>
      <c r="HUV12" s="5"/>
      <c r="HUW12" s="5"/>
      <c r="HUX12" s="5"/>
      <c r="HUY12" s="5"/>
      <c r="HUZ12" s="5"/>
      <c r="HVA12" s="5"/>
      <c r="HVB12" s="5"/>
      <c r="HVC12" s="5"/>
      <c r="HVD12" s="5"/>
      <c r="HVE12" s="5"/>
      <c r="HVF12" s="5"/>
      <c r="HVG12" s="5"/>
      <c r="HVH12" s="5"/>
      <c r="HVI12" s="5"/>
      <c r="HVJ12" s="5"/>
      <c r="HVK12" s="5"/>
      <c r="HVL12" s="5"/>
      <c r="HVM12" s="5"/>
      <c r="HVN12" s="5"/>
      <c r="HVO12" s="5"/>
      <c r="HVP12" s="5"/>
      <c r="HVQ12" s="5"/>
      <c r="HVR12" s="5"/>
      <c r="HVS12" s="5"/>
      <c r="HVT12" s="5"/>
      <c r="HVU12" s="5"/>
      <c r="HVV12" s="5"/>
      <c r="HVW12" s="5"/>
      <c r="HVX12" s="5"/>
      <c r="HVY12" s="5"/>
      <c r="HVZ12" s="5"/>
      <c r="HWA12" s="5"/>
      <c r="HWB12" s="5"/>
      <c r="HWC12" s="5"/>
      <c r="HWD12" s="5"/>
      <c r="HWE12" s="5"/>
      <c r="HWF12" s="5"/>
      <c r="HWG12" s="5"/>
      <c r="HWH12" s="5"/>
      <c r="HWI12" s="5"/>
      <c r="HWJ12" s="5"/>
      <c r="HWK12" s="5"/>
      <c r="HWL12" s="5"/>
      <c r="HWM12" s="5"/>
      <c r="HWN12" s="5"/>
      <c r="HWO12" s="5"/>
      <c r="HWP12" s="5"/>
      <c r="HWQ12" s="5"/>
      <c r="HWR12" s="5"/>
      <c r="HWS12" s="5"/>
      <c r="HWT12" s="5"/>
      <c r="HWU12" s="5"/>
      <c r="HWV12" s="5"/>
      <c r="HWW12" s="5"/>
      <c r="HWX12" s="5"/>
      <c r="HWY12" s="5"/>
      <c r="HWZ12" s="5"/>
      <c r="HXA12" s="5"/>
      <c r="HXB12" s="5"/>
      <c r="HXC12" s="5"/>
      <c r="HXD12" s="5"/>
      <c r="HXE12" s="5"/>
      <c r="HXF12" s="5"/>
      <c r="HXG12" s="5"/>
      <c r="HXH12" s="5"/>
      <c r="HXI12" s="5"/>
      <c r="HXJ12" s="5"/>
      <c r="HXK12" s="5"/>
      <c r="HXL12" s="5"/>
      <c r="HXM12" s="5"/>
      <c r="HXN12" s="5"/>
      <c r="HXO12" s="5"/>
      <c r="HXP12" s="5"/>
      <c r="HXQ12" s="5"/>
      <c r="HXR12" s="5"/>
      <c r="HXS12" s="5"/>
      <c r="HXT12" s="5"/>
      <c r="HXU12" s="5"/>
      <c r="HXV12" s="5"/>
      <c r="HXW12" s="5"/>
      <c r="HXX12" s="5"/>
      <c r="HXY12" s="5"/>
      <c r="HXZ12" s="5"/>
      <c r="HYA12" s="5"/>
      <c r="HYB12" s="5"/>
      <c r="HYC12" s="5"/>
      <c r="HYD12" s="5"/>
      <c r="HYE12" s="5"/>
      <c r="HYF12" s="5"/>
      <c r="HYG12" s="5"/>
      <c r="HYH12" s="5"/>
      <c r="HYI12" s="5"/>
      <c r="HYJ12" s="5"/>
      <c r="HYK12" s="5"/>
      <c r="HYL12" s="5"/>
      <c r="HYM12" s="5"/>
      <c r="HYN12" s="5"/>
      <c r="HYO12" s="5"/>
      <c r="HYP12" s="5"/>
      <c r="HYQ12" s="5"/>
      <c r="HYR12" s="5"/>
      <c r="HYS12" s="5"/>
      <c r="HYT12" s="5"/>
      <c r="HYU12" s="5"/>
      <c r="HYV12" s="5"/>
      <c r="HYW12" s="5"/>
      <c r="HYX12" s="5"/>
      <c r="HYY12" s="5"/>
      <c r="HYZ12" s="5"/>
      <c r="HZA12" s="5"/>
      <c r="HZB12" s="5"/>
      <c r="HZC12" s="5"/>
      <c r="HZD12" s="5"/>
      <c r="HZE12" s="5"/>
      <c r="HZF12" s="5"/>
      <c r="HZG12" s="5"/>
      <c r="HZH12" s="5"/>
      <c r="HZI12" s="5"/>
      <c r="HZJ12" s="5"/>
      <c r="HZK12" s="5"/>
      <c r="HZL12" s="5"/>
      <c r="HZM12" s="5"/>
      <c r="HZN12" s="5"/>
      <c r="HZO12" s="5"/>
      <c r="HZP12" s="5"/>
      <c r="HZQ12" s="5"/>
      <c r="HZR12" s="5"/>
      <c r="HZS12" s="5"/>
      <c r="HZT12" s="5"/>
      <c r="HZU12" s="5"/>
      <c r="HZV12" s="5"/>
      <c r="HZW12" s="5"/>
      <c r="HZX12" s="5"/>
      <c r="HZY12" s="5"/>
      <c r="HZZ12" s="5"/>
      <c r="IAA12" s="5"/>
      <c r="IAB12" s="5"/>
      <c r="IAC12" s="5"/>
      <c r="IAD12" s="5"/>
      <c r="IAE12" s="5"/>
      <c r="IAF12" s="5"/>
      <c r="IAG12" s="5"/>
      <c r="IAH12" s="5"/>
      <c r="IAI12" s="5"/>
      <c r="IAJ12" s="5"/>
      <c r="IAK12" s="5"/>
      <c r="IAL12" s="5"/>
      <c r="IAM12" s="5"/>
      <c r="IAN12" s="5"/>
      <c r="IAO12" s="5"/>
      <c r="IAP12" s="5"/>
      <c r="IAQ12" s="5"/>
      <c r="IAR12" s="5"/>
      <c r="IAS12" s="5"/>
      <c r="IAT12" s="5"/>
      <c r="IAU12" s="5"/>
      <c r="IAV12" s="5"/>
      <c r="IAW12" s="5"/>
      <c r="IAX12" s="5"/>
      <c r="IAY12" s="5"/>
      <c r="IAZ12" s="5"/>
      <c r="IBA12" s="5"/>
      <c r="IBB12" s="5"/>
      <c r="IBC12" s="5"/>
      <c r="IBD12" s="5"/>
      <c r="IBE12" s="5"/>
      <c r="IBF12" s="5"/>
      <c r="IBG12" s="5"/>
      <c r="IBH12" s="5"/>
      <c r="IBI12" s="5"/>
      <c r="IBJ12" s="5"/>
      <c r="IBK12" s="5"/>
      <c r="IBL12" s="5"/>
      <c r="IBM12" s="5"/>
      <c r="IBN12" s="5"/>
      <c r="IBO12" s="5"/>
      <c r="IBP12" s="5"/>
      <c r="IBQ12" s="5"/>
      <c r="IBR12" s="5"/>
      <c r="IBS12" s="5"/>
      <c r="IBT12" s="5"/>
      <c r="IBU12" s="5"/>
      <c r="IBV12" s="5"/>
      <c r="IBW12" s="5"/>
      <c r="IBX12" s="5"/>
      <c r="IBY12" s="5"/>
      <c r="IBZ12" s="5"/>
      <c r="ICA12" s="5"/>
      <c r="ICB12" s="5"/>
      <c r="ICC12" s="5"/>
      <c r="ICD12" s="5"/>
      <c r="ICE12" s="5"/>
      <c r="ICF12" s="5"/>
      <c r="ICG12" s="5"/>
      <c r="ICH12" s="5"/>
      <c r="ICI12" s="5"/>
      <c r="ICJ12" s="5"/>
      <c r="ICK12" s="5"/>
      <c r="ICL12" s="5"/>
      <c r="ICM12" s="5"/>
      <c r="ICN12" s="5"/>
      <c r="ICO12" s="5"/>
      <c r="ICP12" s="5"/>
      <c r="ICQ12" s="5"/>
      <c r="ICR12" s="5"/>
      <c r="ICS12" s="5"/>
      <c r="ICT12" s="5"/>
      <c r="ICU12" s="5"/>
      <c r="ICV12" s="5"/>
      <c r="ICW12" s="5"/>
      <c r="ICX12" s="5"/>
      <c r="ICY12" s="5"/>
      <c r="ICZ12" s="5"/>
      <c r="IDA12" s="5"/>
      <c r="IDB12" s="5"/>
      <c r="IDC12" s="5"/>
      <c r="IDD12" s="5"/>
      <c r="IDE12" s="5"/>
      <c r="IDF12" s="5"/>
      <c r="IDG12" s="5"/>
      <c r="IDH12" s="5"/>
      <c r="IDI12" s="5"/>
      <c r="IDJ12" s="5"/>
      <c r="IDK12" s="5"/>
      <c r="IDL12" s="5"/>
      <c r="IDM12" s="5"/>
      <c r="IDN12" s="5"/>
      <c r="IDO12" s="5"/>
      <c r="IDP12" s="5"/>
      <c r="IDQ12" s="5"/>
      <c r="IDR12" s="5"/>
      <c r="IDS12" s="5"/>
      <c r="IDT12" s="5"/>
      <c r="IDU12" s="5"/>
      <c r="IDV12" s="5"/>
      <c r="IDW12" s="5"/>
      <c r="IDX12" s="5"/>
      <c r="IDY12" s="5"/>
      <c r="IDZ12" s="5"/>
      <c r="IEA12" s="5"/>
      <c r="IEB12" s="5"/>
      <c r="IEC12" s="5"/>
      <c r="IED12" s="5"/>
      <c r="IEE12" s="5"/>
      <c r="IEF12" s="5"/>
      <c r="IEG12" s="5"/>
      <c r="IEH12" s="5"/>
      <c r="IEI12" s="5"/>
      <c r="IEJ12" s="5"/>
      <c r="IEK12" s="5"/>
      <c r="IEL12" s="5"/>
      <c r="IEM12" s="5"/>
      <c r="IEN12" s="5"/>
      <c r="IEO12" s="5"/>
      <c r="IEP12" s="5"/>
      <c r="IEQ12" s="5"/>
      <c r="IER12" s="5"/>
      <c r="IES12" s="5"/>
      <c r="IET12" s="5"/>
      <c r="IEU12" s="5"/>
      <c r="IEV12" s="5"/>
      <c r="IEW12" s="5"/>
      <c r="IEX12" s="5"/>
      <c r="IEY12" s="5"/>
      <c r="IEZ12" s="5"/>
      <c r="IFA12" s="5"/>
      <c r="IFB12" s="5"/>
      <c r="IFC12" s="5"/>
      <c r="IFD12" s="5"/>
      <c r="IFE12" s="5"/>
      <c r="IFF12" s="5"/>
      <c r="IFG12" s="5"/>
      <c r="IFH12" s="5"/>
      <c r="IFI12" s="5"/>
      <c r="IFJ12" s="5"/>
      <c r="IFK12" s="5"/>
      <c r="IFL12" s="5"/>
      <c r="IFM12" s="5"/>
      <c r="IFN12" s="5"/>
      <c r="IFO12" s="5"/>
      <c r="IFP12" s="5"/>
      <c r="IFQ12" s="5"/>
      <c r="IFR12" s="5"/>
      <c r="IFS12" s="5"/>
      <c r="IFT12" s="5"/>
      <c r="IFU12" s="5"/>
      <c r="IFV12" s="5"/>
      <c r="IFW12" s="5"/>
      <c r="IFX12" s="5"/>
      <c r="IFY12" s="5"/>
      <c r="IFZ12" s="5"/>
      <c r="IGA12" s="5"/>
      <c r="IGB12" s="5"/>
      <c r="IGC12" s="5"/>
      <c r="IGD12" s="5"/>
      <c r="IGE12" s="5"/>
      <c r="IGF12" s="5"/>
      <c r="IGG12" s="5"/>
      <c r="IGH12" s="5"/>
      <c r="IGI12" s="5"/>
      <c r="IGJ12" s="5"/>
      <c r="IGK12" s="5"/>
      <c r="IGL12" s="5"/>
      <c r="IGM12" s="5"/>
      <c r="IGN12" s="5"/>
      <c r="IGO12" s="5"/>
      <c r="IGP12" s="5"/>
      <c r="IGQ12" s="5"/>
      <c r="IGR12" s="5"/>
      <c r="IGS12" s="5"/>
      <c r="IGT12" s="5"/>
      <c r="IGU12" s="5"/>
      <c r="IGV12" s="5"/>
      <c r="IGW12" s="5"/>
      <c r="IGX12" s="5"/>
      <c r="IGY12" s="5"/>
      <c r="IGZ12" s="5"/>
      <c r="IHA12" s="5"/>
      <c r="IHB12" s="5"/>
      <c r="IHC12" s="5"/>
      <c r="IHD12" s="5"/>
      <c r="IHE12" s="5"/>
      <c r="IHF12" s="5"/>
      <c r="IHG12" s="5"/>
      <c r="IHH12" s="5"/>
      <c r="IHI12" s="5"/>
      <c r="IHJ12" s="5"/>
      <c r="IHK12" s="5"/>
      <c r="IHL12" s="5"/>
      <c r="IHM12" s="5"/>
      <c r="IHN12" s="5"/>
      <c r="IHO12" s="5"/>
      <c r="IHP12" s="5"/>
      <c r="IHQ12" s="5"/>
      <c r="IHR12" s="5"/>
      <c r="IHS12" s="5"/>
      <c r="IHT12" s="5"/>
      <c r="IHU12" s="5"/>
      <c r="IHV12" s="5"/>
      <c r="IHW12" s="5"/>
      <c r="IHX12" s="5"/>
      <c r="IHY12" s="5"/>
      <c r="IHZ12" s="5"/>
      <c r="IIA12" s="5"/>
      <c r="IIB12" s="5"/>
      <c r="IIC12" s="5"/>
      <c r="IID12" s="5"/>
      <c r="IIE12" s="5"/>
      <c r="IIF12" s="5"/>
      <c r="IIG12" s="5"/>
      <c r="IIH12" s="5"/>
      <c r="III12" s="5"/>
      <c r="IIJ12" s="5"/>
      <c r="IIK12" s="5"/>
      <c r="IIL12" s="5"/>
      <c r="IIM12" s="5"/>
      <c r="IIN12" s="5"/>
      <c r="IIO12" s="5"/>
      <c r="IIP12" s="5"/>
      <c r="IIQ12" s="5"/>
      <c r="IIR12" s="5"/>
      <c r="IIS12" s="5"/>
      <c r="IIT12" s="5"/>
      <c r="IIU12" s="5"/>
      <c r="IIV12" s="5"/>
      <c r="IIW12" s="5"/>
      <c r="IIX12" s="5"/>
      <c r="IIY12" s="5"/>
      <c r="IIZ12" s="5"/>
      <c r="IJA12" s="5"/>
      <c r="IJB12" s="5"/>
      <c r="IJC12" s="5"/>
      <c r="IJD12" s="5"/>
      <c r="IJE12" s="5"/>
      <c r="IJF12" s="5"/>
      <c r="IJG12" s="5"/>
      <c r="IJH12" s="5"/>
      <c r="IJI12" s="5"/>
      <c r="IJJ12" s="5"/>
      <c r="IJK12" s="5"/>
      <c r="IJL12" s="5"/>
      <c r="IJM12" s="5"/>
      <c r="IJN12" s="5"/>
      <c r="IJO12" s="5"/>
      <c r="IJP12" s="5"/>
      <c r="IJQ12" s="5"/>
      <c r="IJR12" s="5"/>
      <c r="IJS12" s="5"/>
      <c r="IJT12" s="5"/>
      <c r="IJU12" s="5"/>
      <c r="IJV12" s="5"/>
      <c r="IJW12" s="5"/>
      <c r="IJX12" s="5"/>
      <c r="IJY12" s="5"/>
      <c r="IJZ12" s="5"/>
      <c r="IKA12" s="5"/>
      <c r="IKB12" s="5"/>
      <c r="IKC12" s="5"/>
      <c r="IKD12" s="5"/>
      <c r="IKE12" s="5"/>
      <c r="IKF12" s="5"/>
      <c r="IKG12" s="5"/>
      <c r="IKH12" s="5"/>
      <c r="IKI12" s="5"/>
      <c r="IKJ12" s="5"/>
      <c r="IKK12" s="5"/>
      <c r="IKL12" s="5"/>
      <c r="IKM12" s="5"/>
      <c r="IKN12" s="5"/>
      <c r="IKO12" s="5"/>
      <c r="IKP12" s="5"/>
      <c r="IKQ12" s="5"/>
      <c r="IKR12" s="5"/>
      <c r="IKS12" s="5"/>
      <c r="IKT12" s="5"/>
      <c r="IKU12" s="5"/>
      <c r="IKV12" s="5"/>
      <c r="IKW12" s="5"/>
      <c r="IKX12" s="5"/>
      <c r="IKY12" s="5"/>
      <c r="IKZ12" s="5"/>
      <c r="ILA12" s="5"/>
      <c r="ILB12" s="5"/>
      <c r="ILC12" s="5"/>
      <c r="ILD12" s="5"/>
      <c r="ILE12" s="5"/>
      <c r="ILF12" s="5"/>
      <c r="ILG12" s="5"/>
      <c r="ILH12" s="5"/>
      <c r="ILI12" s="5"/>
      <c r="ILJ12" s="5"/>
      <c r="ILK12" s="5"/>
      <c r="ILL12" s="5"/>
      <c r="ILM12" s="5"/>
      <c r="ILN12" s="5"/>
      <c r="ILO12" s="5"/>
      <c r="ILP12" s="5"/>
      <c r="ILQ12" s="5"/>
      <c r="ILR12" s="5"/>
      <c r="ILS12" s="5"/>
      <c r="ILT12" s="5"/>
      <c r="ILU12" s="5"/>
      <c r="ILV12" s="5"/>
      <c r="ILW12" s="5"/>
      <c r="ILX12" s="5"/>
      <c r="ILY12" s="5"/>
      <c r="ILZ12" s="5"/>
      <c r="IMA12" s="5"/>
      <c r="IMB12" s="5"/>
      <c r="IMC12" s="5"/>
      <c r="IMD12" s="5"/>
      <c r="IME12" s="5"/>
      <c r="IMF12" s="5"/>
      <c r="IMG12" s="5"/>
      <c r="IMH12" s="5"/>
      <c r="IMI12" s="5"/>
      <c r="IMJ12" s="5"/>
      <c r="IMK12" s="5"/>
      <c r="IML12" s="5"/>
      <c r="IMM12" s="5"/>
      <c r="IMN12" s="5"/>
      <c r="IMO12" s="5"/>
      <c r="IMP12" s="5"/>
      <c r="IMQ12" s="5"/>
      <c r="IMR12" s="5"/>
      <c r="IMS12" s="5"/>
      <c r="IMT12" s="5"/>
      <c r="IMU12" s="5"/>
      <c r="IMV12" s="5"/>
      <c r="IMW12" s="5"/>
      <c r="IMX12" s="5"/>
      <c r="IMY12" s="5"/>
      <c r="IMZ12" s="5"/>
      <c r="INA12" s="5"/>
      <c r="INB12" s="5"/>
      <c r="INC12" s="5"/>
      <c r="IND12" s="5"/>
      <c r="INE12" s="5"/>
      <c r="INF12" s="5"/>
      <c r="ING12" s="5"/>
      <c r="INH12" s="5"/>
      <c r="INI12" s="5"/>
      <c r="INJ12" s="5"/>
      <c r="INK12" s="5"/>
      <c r="INL12" s="5"/>
      <c r="INM12" s="5"/>
      <c r="INN12" s="5"/>
      <c r="INO12" s="5"/>
      <c r="INP12" s="5"/>
      <c r="INQ12" s="5"/>
      <c r="INR12" s="5"/>
      <c r="INS12" s="5"/>
      <c r="INT12" s="5"/>
      <c r="INU12" s="5"/>
      <c r="INV12" s="5"/>
      <c r="INW12" s="5"/>
      <c r="INX12" s="5"/>
      <c r="INY12" s="5"/>
      <c r="INZ12" s="5"/>
      <c r="IOA12" s="5"/>
      <c r="IOB12" s="5"/>
      <c r="IOC12" s="5"/>
      <c r="IOD12" s="5"/>
      <c r="IOE12" s="5"/>
      <c r="IOF12" s="5"/>
      <c r="IOG12" s="5"/>
      <c r="IOH12" s="5"/>
      <c r="IOI12" s="5"/>
      <c r="IOJ12" s="5"/>
      <c r="IOK12" s="5"/>
      <c r="IOL12" s="5"/>
      <c r="IOM12" s="5"/>
      <c r="ION12" s="5"/>
      <c r="IOO12" s="5"/>
      <c r="IOP12" s="5"/>
      <c r="IOQ12" s="5"/>
      <c r="IOR12" s="5"/>
      <c r="IOS12" s="5"/>
      <c r="IOT12" s="5"/>
      <c r="IOU12" s="5"/>
      <c r="IOV12" s="5"/>
      <c r="IOW12" s="5"/>
      <c r="IOX12" s="5"/>
      <c r="IOY12" s="5"/>
      <c r="IOZ12" s="5"/>
      <c r="IPA12" s="5"/>
      <c r="IPB12" s="5"/>
      <c r="IPC12" s="5"/>
      <c r="IPD12" s="5"/>
      <c r="IPE12" s="5"/>
      <c r="IPF12" s="5"/>
      <c r="IPG12" s="5"/>
      <c r="IPH12" s="5"/>
      <c r="IPI12" s="5"/>
      <c r="IPJ12" s="5"/>
      <c r="IPK12" s="5"/>
      <c r="IPL12" s="5"/>
      <c r="IPM12" s="5"/>
      <c r="IPN12" s="5"/>
      <c r="IPO12" s="5"/>
      <c r="IPP12" s="5"/>
      <c r="IPQ12" s="5"/>
      <c r="IPR12" s="5"/>
      <c r="IPS12" s="5"/>
      <c r="IPT12" s="5"/>
      <c r="IPU12" s="5"/>
      <c r="IPV12" s="5"/>
      <c r="IPW12" s="5"/>
      <c r="IPX12" s="5"/>
      <c r="IPY12" s="5"/>
      <c r="IPZ12" s="5"/>
      <c r="IQA12" s="5"/>
      <c r="IQB12" s="5"/>
      <c r="IQC12" s="5"/>
      <c r="IQD12" s="5"/>
      <c r="IQE12" s="5"/>
      <c r="IQF12" s="5"/>
      <c r="IQG12" s="5"/>
      <c r="IQH12" s="5"/>
      <c r="IQI12" s="5"/>
      <c r="IQJ12" s="5"/>
      <c r="IQK12" s="5"/>
      <c r="IQL12" s="5"/>
      <c r="IQM12" s="5"/>
      <c r="IQN12" s="5"/>
      <c r="IQO12" s="5"/>
      <c r="IQP12" s="5"/>
      <c r="IQQ12" s="5"/>
      <c r="IQR12" s="5"/>
      <c r="IQS12" s="5"/>
      <c r="IQT12" s="5"/>
      <c r="IQU12" s="5"/>
      <c r="IQV12" s="5"/>
      <c r="IQW12" s="5"/>
      <c r="IQX12" s="5"/>
      <c r="IQY12" s="5"/>
      <c r="IQZ12" s="5"/>
      <c r="IRA12" s="5"/>
      <c r="IRB12" s="5"/>
      <c r="IRC12" s="5"/>
      <c r="IRD12" s="5"/>
      <c r="IRE12" s="5"/>
      <c r="IRF12" s="5"/>
      <c r="IRG12" s="5"/>
      <c r="IRH12" s="5"/>
      <c r="IRI12" s="5"/>
      <c r="IRJ12" s="5"/>
      <c r="IRK12" s="5"/>
      <c r="IRL12" s="5"/>
      <c r="IRM12" s="5"/>
      <c r="IRN12" s="5"/>
      <c r="IRO12" s="5"/>
      <c r="IRP12" s="5"/>
      <c r="IRQ12" s="5"/>
      <c r="IRR12" s="5"/>
      <c r="IRS12" s="5"/>
      <c r="IRT12" s="5"/>
      <c r="IRU12" s="5"/>
      <c r="IRV12" s="5"/>
      <c r="IRW12" s="5"/>
      <c r="IRX12" s="5"/>
      <c r="IRY12" s="5"/>
      <c r="IRZ12" s="5"/>
      <c r="ISA12" s="5"/>
      <c r="ISB12" s="5"/>
      <c r="ISC12" s="5"/>
      <c r="ISD12" s="5"/>
      <c r="ISE12" s="5"/>
      <c r="ISF12" s="5"/>
      <c r="ISG12" s="5"/>
      <c r="ISH12" s="5"/>
      <c r="ISI12" s="5"/>
      <c r="ISJ12" s="5"/>
      <c r="ISK12" s="5"/>
      <c r="ISL12" s="5"/>
      <c r="ISM12" s="5"/>
      <c r="ISN12" s="5"/>
      <c r="ISO12" s="5"/>
      <c r="ISP12" s="5"/>
      <c r="ISQ12" s="5"/>
      <c r="ISR12" s="5"/>
      <c r="ISS12" s="5"/>
      <c r="IST12" s="5"/>
      <c r="ISU12" s="5"/>
      <c r="ISV12" s="5"/>
      <c r="ISW12" s="5"/>
      <c r="ISX12" s="5"/>
      <c r="ISY12" s="5"/>
      <c r="ISZ12" s="5"/>
      <c r="ITA12" s="5"/>
      <c r="ITB12" s="5"/>
      <c r="ITC12" s="5"/>
      <c r="ITD12" s="5"/>
      <c r="ITE12" s="5"/>
      <c r="ITF12" s="5"/>
      <c r="ITG12" s="5"/>
      <c r="ITH12" s="5"/>
      <c r="ITI12" s="5"/>
      <c r="ITJ12" s="5"/>
      <c r="ITK12" s="5"/>
      <c r="ITL12" s="5"/>
      <c r="ITM12" s="5"/>
      <c r="ITN12" s="5"/>
      <c r="ITO12" s="5"/>
      <c r="ITP12" s="5"/>
      <c r="ITQ12" s="5"/>
      <c r="ITR12" s="5"/>
      <c r="ITS12" s="5"/>
      <c r="ITT12" s="5"/>
      <c r="ITU12" s="5"/>
      <c r="ITV12" s="5"/>
      <c r="ITW12" s="5"/>
      <c r="ITX12" s="5"/>
      <c r="ITY12" s="5"/>
      <c r="ITZ12" s="5"/>
      <c r="IUA12" s="5"/>
      <c r="IUB12" s="5"/>
      <c r="IUC12" s="5"/>
      <c r="IUD12" s="5"/>
      <c r="IUE12" s="5"/>
      <c r="IUF12" s="5"/>
      <c r="IUG12" s="5"/>
      <c r="IUH12" s="5"/>
      <c r="IUI12" s="5"/>
      <c r="IUJ12" s="5"/>
      <c r="IUK12" s="5"/>
      <c r="IUL12" s="5"/>
      <c r="IUM12" s="5"/>
      <c r="IUN12" s="5"/>
      <c r="IUO12" s="5"/>
      <c r="IUP12" s="5"/>
      <c r="IUQ12" s="5"/>
      <c r="IUR12" s="5"/>
      <c r="IUS12" s="5"/>
      <c r="IUT12" s="5"/>
      <c r="IUU12" s="5"/>
      <c r="IUV12" s="5"/>
      <c r="IUW12" s="5"/>
      <c r="IUX12" s="5"/>
      <c r="IUY12" s="5"/>
      <c r="IUZ12" s="5"/>
      <c r="IVA12" s="5"/>
      <c r="IVB12" s="5"/>
      <c r="IVC12" s="5"/>
      <c r="IVD12" s="5"/>
      <c r="IVE12" s="5"/>
      <c r="IVF12" s="5"/>
      <c r="IVG12" s="5"/>
      <c r="IVH12" s="5"/>
      <c r="IVI12" s="5"/>
      <c r="IVJ12" s="5"/>
      <c r="IVK12" s="5"/>
      <c r="IVL12" s="5"/>
      <c r="IVM12" s="5"/>
      <c r="IVN12" s="5"/>
      <c r="IVO12" s="5"/>
      <c r="IVP12" s="5"/>
      <c r="IVQ12" s="5"/>
      <c r="IVR12" s="5"/>
      <c r="IVS12" s="5"/>
      <c r="IVT12" s="5"/>
      <c r="IVU12" s="5"/>
      <c r="IVV12" s="5"/>
      <c r="IVW12" s="5"/>
      <c r="IVX12" s="5"/>
      <c r="IVY12" s="5"/>
      <c r="IVZ12" s="5"/>
      <c r="IWA12" s="5"/>
      <c r="IWB12" s="5"/>
      <c r="IWC12" s="5"/>
      <c r="IWD12" s="5"/>
      <c r="IWE12" s="5"/>
      <c r="IWF12" s="5"/>
      <c r="IWG12" s="5"/>
      <c r="IWH12" s="5"/>
      <c r="IWI12" s="5"/>
      <c r="IWJ12" s="5"/>
      <c r="IWK12" s="5"/>
      <c r="IWL12" s="5"/>
      <c r="IWM12" s="5"/>
      <c r="IWN12" s="5"/>
      <c r="IWO12" s="5"/>
      <c r="IWP12" s="5"/>
      <c r="IWQ12" s="5"/>
      <c r="IWR12" s="5"/>
      <c r="IWS12" s="5"/>
      <c r="IWT12" s="5"/>
      <c r="IWU12" s="5"/>
      <c r="IWV12" s="5"/>
      <c r="IWW12" s="5"/>
      <c r="IWX12" s="5"/>
      <c r="IWY12" s="5"/>
      <c r="IWZ12" s="5"/>
      <c r="IXA12" s="5"/>
      <c r="IXB12" s="5"/>
      <c r="IXC12" s="5"/>
      <c r="IXD12" s="5"/>
      <c r="IXE12" s="5"/>
      <c r="IXF12" s="5"/>
      <c r="IXG12" s="5"/>
      <c r="IXH12" s="5"/>
      <c r="IXI12" s="5"/>
      <c r="IXJ12" s="5"/>
      <c r="IXK12" s="5"/>
      <c r="IXL12" s="5"/>
      <c r="IXM12" s="5"/>
      <c r="IXN12" s="5"/>
      <c r="IXO12" s="5"/>
      <c r="IXP12" s="5"/>
      <c r="IXQ12" s="5"/>
      <c r="IXR12" s="5"/>
      <c r="IXS12" s="5"/>
      <c r="IXT12" s="5"/>
      <c r="IXU12" s="5"/>
      <c r="IXV12" s="5"/>
      <c r="IXW12" s="5"/>
      <c r="IXX12" s="5"/>
      <c r="IXY12" s="5"/>
      <c r="IXZ12" s="5"/>
      <c r="IYA12" s="5"/>
      <c r="IYB12" s="5"/>
      <c r="IYC12" s="5"/>
      <c r="IYD12" s="5"/>
      <c r="IYE12" s="5"/>
      <c r="IYF12" s="5"/>
      <c r="IYG12" s="5"/>
      <c r="IYH12" s="5"/>
      <c r="IYI12" s="5"/>
      <c r="IYJ12" s="5"/>
      <c r="IYK12" s="5"/>
      <c r="IYL12" s="5"/>
      <c r="IYM12" s="5"/>
      <c r="IYN12" s="5"/>
      <c r="IYO12" s="5"/>
      <c r="IYP12" s="5"/>
      <c r="IYQ12" s="5"/>
      <c r="IYR12" s="5"/>
      <c r="IYS12" s="5"/>
      <c r="IYT12" s="5"/>
      <c r="IYU12" s="5"/>
      <c r="IYV12" s="5"/>
      <c r="IYW12" s="5"/>
      <c r="IYX12" s="5"/>
      <c r="IYY12" s="5"/>
      <c r="IYZ12" s="5"/>
      <c r="IZA12" s="5"/>
      <c r="IZB12" s="5"/>
      <c r="IZC12" s="5"/>
      <c r="IZD12" s="5"/>
      <c r="IZE12" s="5"/>
      <c r="IZF12" s="5"/>
      <c r="IZG12" s="5"/>
      <c r="IZH12" s="5"/>
      <c r="IZI12" s="5"/>
      <c r="IZJ12" s="5"/>
      <c r="IZK12" s="5"/>
      <c r="IZL12" s="5"/>
      <c r="IZM12" s="5"/>
      <c r="IZN12" s="5"/>
      <c r="IZO12" s="5"/>
      <c r="IZP12" s="5"/>
      <c r="IZQ12" s="5"/>
      <c r="IZR12" s="5"/>
      <c r="IZS12" s="5"/>
      <c r="IZT12" s="5"/>
      <c r="IZU12" s="5"/>
      <c r="IZV12" s="5"/>
      <c r="IZW12" s="5"/>
      <c r="IZX12" s="5"/>
      <c r="IZY12" s="5"/>
      <c r="IZZ12" s="5"/>
      <c r="JAA12" s="5"/>
      <c r="JAB12" s="5"/>
      <c r="JAC12" s="5"/>
      <c r="JAD12" s="5"/>
      <c r="JAE12" s="5"/>
      <c r="JAF12" s="5"/>
      <c r="JAG12" s="5"/>
      <c r="JAH12" s="5"/>
      <c r="JAI12" s="5"/>
      <c r="JAJ12" s="5"/>
      <c r="JAK12" s="5"/>
      <c r="JAL12" s="5"/>
      <c r="JAM12" s="5"/>
      <c r="JAN12" s="5"/>
      <c r="JAO12" s="5"/>
      <c r="JAP12" s="5"/>
      <c r="JAQ12" s="5"/>
      <c r="JAR12" s="5"/>
      <c r="JAS12" s="5"/>
      <c r="JAT12" s="5"/>
      <c r="JAU12" s="5"/>
      <c r="JAV12" s="5"/>
      <c r="JAW12" s="5"/>
      <c r="JAX12" s="5"/>
      <c r="JAY12" s="5"/>
      <c r="JAZ12" s="5"/>
      <c r="JBA12" s="5"/>
      <c r="JBB12" s="5"/>
      <c r="JBC12" s="5"/>
      <c r="JBD12" s="5"/>
      <c r="JBE12" s="5"/>
      <c r="JBF12" s="5"/>
      <c r="JBG12" s="5"/>
      <c r="JBH12" s="5"/>
      <c r="JBI12" s="5"/>
      <c r="JBJ12" s="5"/>
      <c r="JBK12" s="5"/>
      <c r="JBL12" s="5"/>
      <c r="JBM12" s="5"/>
      <c r="JBN12" s="5"/>
      <c r="JBO12" s="5"/>
      <c r="JBP12" s="5"/>
      <c r="JBQ12" s="5"/>
      <c r="JBR12" s="5"/>
      <c r="JBS12" s="5"/>
      <c r="JBT12" s="5"/>
      <c r="JBU12" s="5"/>
      <c r="JBV12" s="5"/>
      <c r="JBW12" s="5"/>
      <c r="JBX12" s="5"/>
      <c r="JBY12" s="5"/>
      <c r="JBZ12" s="5"/>
      <c r="JCA12" s="5"/>
      <c r="JCB12" s="5"/>
      <c r="JCC12" s="5"/>
      <c r="JCD12" s="5"/>
      <c r="JCE12" s="5"/>
      <c r="JCF12" s="5"/>
      <c r="JCG12" s="5"/>
      <c r="JCH12" s="5"/>
      <c r="JCI12" s="5"/>
      <c r="JCJ12" s="5"/>
      <c r="JCK12" s="5"/>
      <c r="JCL12" s="5"/>
      <c r="JCM12" s="5"/>
      <c r="JCN12" s="5"/>
      <c r="JCO12" s="5"/>
      <c r="JCP12" s="5"/>
      <c r="JCQ12" s="5"/>
      <c r="JCR12" s="5"/>
      <c r="JCS12" s="5"/>
      <c r="JCT12" s="5"/>
      <c r="JCU12" s="5"/>
      <c r="JCV12" s="5"/>
      <c r="JCW12" s="5"/>
      <c r="JCX12" s="5"/>
      <c r="JCY12" s="5"/>
      <c r="JCZ12" s="5"/>
      <c r="JDA12" s="5"/>
      <c r="JDB12" s="5"/>
      <c r="JDC12" s="5"/>
      <c r="JDD12" s="5"/>
      <c r="JDE12" s="5"/>
      <c r="JDF12" s="5"/>
      <c r="JDG12" s="5"/>
      <c r="JDH12" s="5"/>
      <c r="JDI12" s="5"/>
      <c r="JDJ12" s="5"/>
      <c r="JDK12" s="5"/>
      <c r="JDL12" s="5"/>
      <c r="JDM12" s="5"/>
      <c r="JDN12" s="5"/>
      <c r="JDO12" s="5"/>
      <c r="JDP12" s="5"/>
      <c r="JDQ12" s="5"/>
      <c r="JDR12" s="5"/>
      <c r="JDS12" s="5"/>
      <c r="JDT12" s="5"/>
      <c r="JDU12" s="5"/>
      <c r="JDV12" s="5"/>
      <c r="JDW12" s="5"/>
      <c r="JDX12" s="5"/>
      <c r="JDY12" s="5"/>
      <c r="JDZ12" s="5"/>
      <c r="JEA12" s="5"/>
      <c r="JEB12" s="5"/>
      <c r="JEC12" s="5"/>
      <c r="JED12" s="5"/>
      <c r="JEE12" s="5"/>
      <c r="JEF12" s="5"/>
      <c r="JEG12" s="5"/>
      <c r="JEH12" s="5"/>
      <c r="JEI12" s="5"/>
      <c r="JEJ12" s="5"/>
      <c r="JEK12" s="5"/>
      <c r="JEL12" s="5"/>
      <c r="JEM12" s="5"/>
      <c r="JEN12" s="5"/>
      <c r="JEO12" s="5"/>
      <c r="JEP12" s="5"/>
      <c r="JEQ12" s="5"/>
      <c r="JER12" s="5"/>
      <c r="JES12" s="5"/>
      <c r="JET12" s="5"/>
      <c r="JEU12" s="5"/>
      <c r="JEV12" s="5"/>
      <c r="JEW12" s="5"/>
      <c r="JEX12" s="5"/>
      <c r="JEY12" s="5"/>
      <c r="JEZ12" s="5"/>
      <c r="JFA12" s="5"/>
      <c r="JFB12" s="5"/>
      <c r="JFC12" s="5"/>
      <c r="JFD12" s="5"/>
      <c r="JFE12" s="5"/>
      <c r="JFF12" s="5"/>
      <c r="JFG12" s="5"/>
      <c r="JFH12" s="5"/>
      <c r="JFI12" s="5"/>
      <c r="JFJ12" s="5"/>
      <c r="JFK12" s="5"/>
      <c r="JFL12" s="5"/>
      <c r="JFM12" s="5"/>
      <c r="JFN12" s="5"/>
      <c r="JFO12" s="5"/>
      <c r="JFP12" s="5"/>
      <c r="JFQ12" s="5"/>
      <c r="JFR12" s="5"/>
      <c r="JFS12" s="5"/>
      <c r="JFT12" s="5"/>
      <c r="JFU12" s="5"/>
      <c r="JFV12" s="5"/>
      <c r="JFW12" s="5"/>
      <c r="JFX12" s="5"/>
      <c r="JFY12" s="5"/>
      <c r="JFZ12" s="5"/>
      <c r="JGA12" s="5"/>
      <c r="JGB12" s="5"/>
      <c r="JGC12" s="5"/>
      <c r="JGD12" s="5"/>
      <c r="JGE12" s="5"/>
      <c r="JGF12" s="5"/>
      <c r="JGG12" s="5"/>
      <c r="JGH12" s="5"/>
      <c r="JGI12" s="5"/>
      <c r="JGJ12" s="5"/>
      <c r="JGK12" s="5"/>
      <c r="JGL12" s="5"/>
      <c r="JGM12" s="5"/>
      <c r="JGN12" s="5"/>
      <c r="JGO12" s="5"/>
      <c r="JGP12" s="5"/>
      <c r="JGQ12" s="5"/>
      <c r="JGR12" s="5"/>
      <c r="JGS12" s="5"/>
      <c r="JGT12" s="5"/>
      <c r="JGU12" s="5"/>
      <c r="JGV12" s="5"/>
      <c r="JGW12" s="5"/>
      <c r="JGX12" s="5"/>
      <c r="JGY12" s="5"/>
      <c r="JGZ12" s="5"/>
      <c r="JHA12" s="5"/>
      <c r="JHB12" s="5"/>
      <c r="JHC12" s="5"/>
      <c r="JHD12" s="5"/>
      <c r="JHE12" s="5"/>
      <c r="JHF12" s="5"/>
      <c r="JHG12" s="5"/>
      <c r="JHH12" s="5"/>
      <c r="JHI12" s="5"/>
      <c r="JHJ12" s="5"/>
      <c r="JHK12" s="5"/>
      <c r="JHL12" s="5"/>
      <c r="JHM12" s="5"/>
      <c r="JHN12" s="5"/>
      <c r="JHO12" s="5"/>
      <c r="JHP12" s="5"/>
      <c r="JHQ12" s="5"/>
      <c r="JHR12" s="5"/>
      <c r="JHS12" s="5"/>
      <c r="JHT12" s="5"/>
      <c r="JHU12" s="5"/>
      <c r="JHV12" s="5"/>
      <c r="JHW12" s="5"/>
      <c r="JHX12" s="5"/>
      <c r="JHY12" s="5"/>
      <c r="JHZ12" s="5"/>
      <c r="JIA12" s="5"/>
      <c r="JIB12" s="5"/>
      <c r="JIC12" s="5"/>
      <c r="JID12" s="5"/>
      <c r="JIE12" s="5"/>
      <c r="JIF12" s="5"/>
      <c r="JIG12" s="5"/>
      <c r="JIH12" s="5"/>
      <c r="JII12" s="5"/>
      <c r="JIJ12" s="5"/>
      <c r="JIK12" s="5"/>
      <c r="JIL12" s="5"/>
      <c r="JIM12" s="5"/>
      <c r="JIN12" s="5"/>
      <c r="JIO12" s="5"/>
      <c r="JIP12" s="5"/>
      <c r="JIQ12" s="5"/>
      <c r="JIR12" s="5"/>
      <c r="JIS12" s="5"/>
      <c r="JIT12" s="5"/>
      <c r="JIU12" s="5"/>
      <c r="JIV12" s="5"/>
      <c r="JIW12" s="5"/>
      <c r="JIX12" s="5"/>
      <c r="JIY12" s="5"/>
      <c r="JIZ12" s="5"/>
      <c r="JJA12" s="5"/>
      <c r="JJB12" s="5"/>
      <c r="JJC12" s="5"/>
      <c r="JJD12" s="5"/>
      <c r="JJE12" s="5"/>
      <c r="JJF12" s="5"/>
      <c r="JJG12" s="5"/>
      <c r="JJH12" s="5"/>
      <c r="JJI12" s="5"/>
      <c r="JJJ12" s="5"/>
      <c r="JJK12" s="5"/>
      <c r="JJL12" s="5"/>
      <c r="JJM12" s="5"/>
      <c r="JJN12" s="5"/>
      <c r="JJO12" s="5"/>
      <c r="JJP12" s="5"/>
      <c r="JJQ12" s="5"/>
      <c r="JJR12" s="5"/>
      <c r="JJS12" s="5"/>
      <c r="JJT12" s="5"/>
      <c r="JJU12" s="5"/>
      <c r="JJV12" s="5"/>
      <c r="JJW12" s="5"/>
      <c r="JJX12" s="5"/>
      <c r="JJY12" s="5"/>
      <c r="JJZ12" s="5"/>
      <c r="JKA12" s="5"/>
      <c r="JKB12" s="5"/>
      <c r="JKC12" s="5"/>
      <c r="JKD12" s="5"/>
      <c r="JKE12" s="5"/>
      <c r="JKF12" s="5"/>
      <c r="JKG12" s="5"/>
      <c r="JKH12" s="5"/>
      <c r="JKI12" s="5"/>
      <c r="JKJ12" s="5"/>
      <c r="JKK12" s="5"/>
      <c r="JKL12" s="5"/>
      <c r="JKM12" s="5"/>
      <c r="JKN12" s="5"/>
      <c r="JKO12" s="5"/>
      <c r="JKP12" s="5"/>
      <c r="JKQ12" s="5"/>
      <c r="JKR12" s="5"/>
      <c r="JKS12" s="5"/>
      <c r="JKT12" s="5"/>
      <c r="JKU12" s="5"/>
      <c r="JKV12" s="5"/>
      <c r="JKW12" s="5"/>
      <c r="JKX12" s="5"/>
      <c r="JKY12" s="5"/>
      <c r="JKZ12" s="5"/>
      <c r="JLA12" s="5"/>
      <c r="JLB12" s="5"/>
      <c r="JLC12" s="5"/>
      <c r="JLD12" s="5"/>
      <c r="JLE12" s="5"/>
      <c r="JLF12" s="5"/>
      <c r="JLG12" s="5"/>
      <c r="JLH12" s="5"/>
      <c r="JLI12" s="5"/>
      <c r="JLJ12" s="5"/>
      <c r="JLK12" s="5"/>
      <c r="JLL12" s="5"/>
      <c r="JLM12" s="5"/>
      <c r="JLN12" s="5"/>
      <c r="JLO12" s="5"/>
      <c r="JLP12" s="5"/>
      <c r="JLQ12" s="5"/>
      <c r="JLR12" s="5"/>
      <c r="JLS12" s="5"/>
      <c r="JLT12" s="5"/>
      <c r="JLU12" s="5"/>
      <c r="JLV12" s="5"/>
      <c r="JLW12" s="5"/>
      <c r="JLX12" s="5"/>
      <c r="JLY12" s="5"/>
      <c r="JLZ12" s="5"/>
      <c r="JMA12" s="5"/>
      <c r="JMB12" s="5"/>
      <c r="JMC12" s="5"/>
      <c r="JMD12" s="5"/>
      <c r="JME12" s="5"/>
      <c r="JMF12" s="5"/>
      <c r="JMG12" s="5"/>
      <c r="JMH12" s="5"/>
      <c r="JMI12" s="5"/>
      <c r="JMJ12" s="5"/>
      <c r="JMK12" s="5"/>
      <c r="JML12" s="5"/>
      <c r="JMM12" s="5"/>
      <c r="JMN12" s="5"/>
      <c r="JMO12" s="5"/>
      <c r="JMP12" s="5"/>
      <c r="JMQ12" s="5"/>
      <c r="JMR12" s="5"/>
      <c r="JMS12" s="5"/>
      <c r="JMT12" s="5"/>
      <c r="JMU12" s="5"/>
      <c r="JMV12" s="5"/>
      <c r="JMW12" s="5"/>
      <c r="JMX12" s="5"/>
      <c r="JMY12" s="5"/>
      <c r="JMZ12" s="5"/>
      <c r="JNA12" s="5"/>
      <c r="JNB12" s="5"/>
      <c r="JNC12" s="5"/>
      <c r="JND12" s="5"/>
      <c r="JNE12" s="5"/>
      <c r="JNF12" s="5"/>
      <c r="JNG12" s="5"/>
      <c r="JNH12" s="5"/>
      <c r="JNI12" s="5"/>
      <c r="JNJ12" s="5"/>
      <c r="JNK12" s="5"/>
      <c r="JNL12" s="5"/>
      <c r="JNM12" s="5"/>
      <c r="JNN12" s="5"/>
      <c r="JNO12" s="5"/>
      <c r="JNP12" s="5"/>
      <c r="JNQ12" s="5"/>
      <c r="JNR12" s="5"/>
      <c r="JNS12" s="5"/>
      <c r="JNT12" s="5"/>
      <c r="JNU12" s="5"/>
      <c r="JNV12" s="5"/>
      <c r="JNW12" s="5"/>
      <c r="JNX12" s="5"/>
      <c r="JNY12" s="5"/>
      <c r="JNZ12" s="5"/>
      <c r="JOA12" s="5"/>
      <c r="JOB12" s="5"/>
      <c r="JOC12" s="5"/>
      <c r="JOD12" s="5"/>
      <c r="JOE12" s="5"/>
      <c r="JOF12" s="5"/>
      <c r="JOG12" s="5"/>
      <c r="JOH12" s="5"/>
      <c r="JOI12" s="5"/>
      <c r="JOJ12" s="5"/>
      <c r="JOK12" s="5"/>
      <c r="JOL12" s="5"/>
      <c r="JOM12" s="5"/>
      <c r="JON12" s="5"/>
      <c r="JOO12" s="5"/>
      <c r="JOP12" s="5"/>
      <c r="JOQ12" s="5"/>
      <c r="JOR12" s="5"/>
      <c r="JOS12" s="5"/>
      <c r="JOT12" s="5"/>
      <c r="JOU12" s="5"/>
      <c r="JOV12" s="5"/>
      <c r="JOW12" s="5"/>
      <c r="JOX12" s="5"/>
      <c r="JOY12" s="5"/>
      <c r="JOZ12" s="5"/>
      <c r="JPA12" s="5"/>
      <c r="JPB12" s="5"/>
      <c r="JPC12" s="5"/>
      <c r="JPD12" s="5"/>
      <c r="JPE12" s="5"/>
      <c r="JPF12" s="5"/>
      <c r="JPG12" s="5"/>
      <c r="JPH12" s="5"/>
      <c r="JPI12" s="5"/>
      <c r="JPJ12" s="5"/>
      <c r="JPK12" s="5"/>
      <c r="JPL12" s="5"/>
      <c r="JPM12" s="5"/>
      <c r="JPN12" s="5"/>
      <c r="JPO12" s="5"/>
      <c r="JPP12" s="5"/>
      <c r="JPQ12" s="5"/>
      <c r="JPR12" s="5"/>
      <c r="JPS12" s="5"/>
      <c r="JPT12" s="5"/>
      <c r="JPU12" s="5"/>
      <c r="JPV12" s="5"/>
      <c r="JPW12" s="5"/>
      <c r="JPX12" s="5"/>
      <c r="JPY12" s="5"/>
      <c r="JPZ12" s="5"/>
      <c r="JQA12" s="5"/>
      <c r="JQB12" s="5"/>
      <c r="JQC12" s="5"/>
      <c r="JQD12" s="5"/>
      <c r="JQE12" s="5"/>
      <c r="JQF12" s="5"/>
      <c r="JQG12" s="5"/>
      <c r="JQH12" s="5"/>
      <c r="JQI12" s="5"/>
      <c r="JQJ12" s="5"/>
      <c r="JQK12" s="5"/>
      <c r="JQL12" s="5"/>
      <c r="JQM12" s="5"/>
      <c r="JQN12" s="5"/>
      <c r="JQO12" s="5"/>
      <c r="JQP12" s="5"/>
      <c r="JQQ12" s="5"/>
      <c r="JQR12" s="5"/>
      <c r="JQS12" s="5"/>
      <c r="JQT12" s="5"/>
      <c r="JQU12" s="5"/>
      <c r="JQV12" s="5"/>
      <c r="JQW12" s="5"/>
      <c r="JQX12" s="5"/>
      <c r="JQY12" s="5"/>
      <c r="JQZ12" s="5"/>
      <c r="JRA12" s="5"/>
      <c r="JRB12" s="5"/>
      <c r="JRC12" s="5"/>
      <c r="JRD12" s="5"/>
      <c r="JRE12" s="5"/>
      <c r="JRF12" s="5"/>
      <c r="JRG12" s="5"/>
      <c r="JRH12" s="5"/>
      <c r="JRI12" s="5"/>
      <c r="JRJ12" s="5"/>
      <c r="JRK12" s="5"/>
      <c r="JRL12" s="5"/>
      <c r="JRM12" s="5"/>
      <c r="JRN12" s="5"/>
      <c r="JRO12" s="5"/>
      <c r="JRP12" s="5"/>
      <c r="JRQ12" s="5"/>
      <c r="JRR12" s="5"/>
      <c r="JRS12" s="5"/>
      <c r="JRT12" s="5"/>
      <c r="JRU12" s="5"/>
      <c r="JRV12" s="5"/>
      <c r="JRW12" s="5"/>
      <c r="JRX12" s="5"/>
      <c r="JRY12" s="5"/>
      <c r="JRZ12" s="5"/>
      <c r="JSA12" s="5"/>
      <c r="JSB12" s="5"/>
      <c r="JSC12" s="5"/>
      <c r="JSD12" s="5"/>
      <c r="JSE12" s="5"/>
      <c r="JSF12" s="5"/>
      <c r="JSG12" s="5"/>
      <c r="JSH12" s="5"/>
      <c r="JSI12" s="5"/>
      <c r="JSJ12" s="5"/>
      <c r="JSK12" s="5"/>
      <c r="JSL12" s="5"/>
      <c r="JSM12" s="5"/>
      <c r="JSN12" s="5"/>
      <c r="JSO12" s="5"/>
      <c r="JSP12" s="5"/>
      <c r="JSQ12" s="5"/>
      <c r="JSR12" s="5"/>
      <c r="JSS12" s="5"/>
      <c r="JST12" s="5"/>
      <c r="JSU12" s="5"/>
      <c r="JSV12" s="5"/>
      <c r="JSW12" s="5"/>
      <c r="JSX12" s="5"/>
      <c r="JSY12" s="5"/>
      <c r="JSZ12" s="5"/>
      <c r="JTA12" s="5"/>
      <c r="JTB12" s="5"/>
      <c r="JTC12" s="5"/>
      <c r="JTD12" s="5"/>
      <c r="JTE12" s="5"/>
      <c r="JTF12" s="5"/>
      <c r="JTG12" s="5"/>
      <c r="JTH12" s="5"/>
      <c r="JTI12" s="5"/>
      <c r="JTJ12" s="5"/>
      <c r="JTK12" s="5"/>
      <c r="JTL12" s="5"/>
      <c r="JTM12" s="5"/>
      <c r="JTN12" s="5"/>
      <c r="JTO12" s="5"/>
      <c r="JTP12" s="5"/>
      <c r="JTQ12" s="5"/>
      <c r="JTR12" s="5"/>
      <c r="JTS12" s="5"/>
      <c r="JTT12" s="5"/>
      <c r="JTU12" s="5"/>
      <c r="JTV12" s="5"/>
      <c r="JTW12" s="5"/>
      <c r="JTX12" s="5"/>
      <c r="JTY12" s="5"/>
      <c r="JTZ12" s="5"/>
      <c r="JUA12" s="5"/>
      <c r="JUB12" s="5"/>
      <c r="JUC12" s="5"/>
      <c r="JUD12" s="5"/>
      <c r="JUE12" s="5"/>
      <c r="JUF12" s="5"/>
      <c r="JUG12" s="5"/>
      <c r="JUH12" s="5"/>
      <c r="JUI12" s="5"/>
      <c r="JUJ12" s="5"/>
      <c r="JUK12" s="5"/>
      <c r="JUL12" s="5"/>
      <c r="JUM12" s="5"/>
      <c r="JUN12" s="5"/>
      <c r="JUO12" s="5"/>
      <c r="JUP12" s="5"/>
      <c r="JUQ12" s="5"/>
      <c r="JUR12" s="5"/>
      <c r="JUS12" s="5"/>
      <c r="JUT12" s="5"/>
      <c r="JUU12" s="5"/>
      <c r="JUV12" s="5"/>
      <c r="JUW12" s="5"/>
      <c r="JUX12" s="5"/>
      <c r="JUY12" s="5"/>
      <c r="JUZ12" s="5"/>
      <c r="JVA12" s="5"/>
      <c r="JVB12" s="5"/>
      <c r="JVC12" s="5"/>
      <c r="JVD12" s="5"/>
      <c r="JVE12" s="5"/>
      <c r="JVF12" s="5"/>
      <c r="JVG12" s="5"/>
      <c r="JVH12" s="5"/>
      <c r="JVI12" s="5"/>
      <c r="JVJ12" s="5"/>
      <c r="JVK12" s="5"/>
      <c r="JVL12" s="5"/>
      <c r="JVM12" s="5"/>
      <c r="JVN12" s="5"/>
      <c r="JVO12" s="5"/>
      <c r="JVP12" s="5"/>
      <c r="JVQ12" s="5"/>
      <c r="JVR12" s="5"/>
      <c r="JVS12" s="5"/>
      <c r="JVT12" s="5"/>
      <c r="JVU12" s="5"/>
      <c r="JVV12" s="5"/>
      <c r="JVW12" s="5"/>
      <c r="JVX12" s="5"/>
      <c r="JVY12" s="5"/>
      <c r="JVZ12" s="5"/>
      <c r="JWA12" s="5"/>
      <c r="JWB12" s="5"/>
      <c r="JWC12" s="5"/>
      <c r="JWD12" s="5"/>
      <c r="JWE12" s="5"/>
      <c r="JWF12" s="5"/>
      <c r="JWG12" s="5"/>
      <c r="JWH12" s="5"/>
      <c r="JWI12" s="5"/>
      <c r="JWJ12" s="5"/>
      <c r="JWK12" s="5"/>
      <c r="JWL12" s="5"/>
      <c r="JWM12" s="5"/>
      <c r="JWN12" s="5"/>
      <c r="JWO12" s="5"/>
      <c r="JWP12" s="5"/>
      <c r="JWQ12" s="5"/>
      <c r="JWR12" s="5"/>
      <c r="JWS12" s="5"/>
      <c r="JWT12" s="5"/>
      <c r="JWU12" s="5"/>
      <c r="JWV12" s="5"/>
      <c r="JWW12" s="5"/>
      <c r="JWX12" s="5"/>
      <c r="JWY12" s="5"/>
      <c r="JWZ12" s="5"/>
      <c r="JXA12" s="5"/>
      <c r="JXB12" s="5"/>
      <c r="JXC12" s="5"/>
      <c r="JXD12" s="5"/>
      <c r="JXE12" s="5"/>
      <c r="JXF12" s="5"/>
      <c r="JXG12" s="5"/>
      <c r="JXH12" s="5"/>
      <c r="JXI12" s="5"/>
      <c r="JXJ12" s="5"/>
      <c r="JXK12" s="5"/>
      <c r="JXL12" s="5"/>
      <c r="JXM12" s="5"/>
      <c r="JXN12" s="5"/>
      <c r="JXO12" s="5"/>
      <c r="JXP12" s="5"/>
      <c r="JXQ12" s="5"/>
      <c r="JXR12" s="5"/>
      <c r="JXS12" s="5"/>
      <c r="JXT12" s="5"/>
      <c r="JXU12" s="5"/>
      <c r="JXV12" s="5"/>
      <c r="JXW12" s="5"/>
      <c r="JXX12" s="5"/>
      <c r="JXY12" s="5"/>
      <c r="JXZ12" s="5"/>
      <c r="JYA12" s="5"/>
      <c r="JYB12" s="5"/>
      <c r="JYC12" s="5"/>
      <c r="JYD12" s="5"/>
      <c r="JYE12" s="5"/>
      <c r="JYF12" s="5"/>
      <c r="JYG12" s="5"/>
      <c r="JYH12" s="5"/>
      <c r="JYI12" s="5"/>
      <c r="JYJ12" s="5"/>
      <c r="JYK12" s="5"/>
      <c r="JYL12" s="5"/>
      <c r="JYM12" s="5"/>
      <c r="JYN12" s="5"/>
      <c r="JYO12" s="5"/>
      <c r="JYP12" s="5"/>
      <c r="JYQ12" s="5"/>
      <c r="JYR12" s="5"/>
      <c r="JYS12" s="5"/>
      <c r="JYT12" s="5"/>
      <c r="JYU12" s="5"/>
      <c r="JYV12" s="5"/>
      <c r="JYW12" s="5"/>
      <c r="JYX12" s="5"/>
      <c r="JYY12" s="5"/>
      <c r="JYZ12" s="5"/>
      <c r="JZA12" s="5"/>
      <c r="JZB12" s="5"/>
      <c r="JZC12" s="5"/>
      <c r="JZD12" s="5"/>
      <c r="JZE12" s="5"/>
      <c r="JZF12" s="5"/>
      <c r="JZG12" s="5"/>
      <c r="JZH12" s="5"/>
      <c r="JZI12" s="5"/>
      <c r="JZJ12" s="5"/>
      <c r="JZK12" s="5"/>
      <c r="JZL12" s="5"/>
      <c r="JZM12" s="5"/>
      <c r="JZN12" s="5"/>
      <c r="JZO12" s="5"/>
      <c r="JZP12" s="5"/>
      <c r="JZQ12" s="5"/>
      <c r="JZR12" s="5"/>
      <c r="JZS12" s="5"/>
      <c r="JZT12" s="5"/>
      <c r="JZU12" s="5"/>
      <c r="JZV12" s="5"/>
      <c r="JZW12" s="5"/>
      <c r="JZX12" s="5"/>
      <c r="JZY12" s="5"/>
      <c r="JZZ12" s="5"/>
      <c r="KAA12" s="5"/>
      <c r="KAB12" s="5"/>
      <c r="KAC12" s="5"/>
      <c r="KAD12" s="5"/>
      <c r="KAE12" s="5"/>
      <c r="KAF12" s="5"/>
      <c r="KAG12" s="5"/>
      <c r="KAH12" s="5"/>
      <c r="KAI12" s="5"/>
      <c r="KAJ12" s="5"/>
      <c r="KAK12" s="5"/>
      <c r="KAL12" s="5"/>
      <c r="KAM12" s="5"/>
      <c r="KAN12" s="5"/>
      <c r="KAO12" s="5"/>
      <c r="KAP12" s="5"/>
      <c r="KAQ12" s="5"/>
      <c r="KAR12" s="5"/>
      <c r="KAS12" s="5"/>
      <c r="KAT12" s="5"/>
      <c r="KAU12" s="5"/>
      <c r="KAV12" s="5"/>
      <c r="KAW12" s="5"/>
      <c r="KAX12" s="5"/>
      <c r="KAY12" s="5"/>
      <c r="KAZ12" s="5"/>
      <c r="KBA12" s="5"/>
      <c r="KBB12" s="5"/>
      <c r="KBC12" s="5"/>
      <c r="KBD12" s="5"/>
      <c r="KBE12" s="5"/>
      <c r="KBF12" s="5"/>
      <c r="KBG12" s="5"/>
      <c r="KBH12" s="5"/>
      <c r="KBI12" s="5"/>
      <c r="KBJ12" s="5"/>
      <c r="KBK12" s="5"/>
      <c r="KBL12" s="5"/>
      <c r="KBM12" s="5"/>
      <c r="KBN12" s="5"/>
      <c r="KBO12" s="5"/>
      <c r="KBP12" s="5"/>
      <c r="KBQ12" s="5"/>
      <c r="KBR12" s="5"/>
      <c r="KBS12" s="5"/>
      <c r="KBT12" s="5"/>
      <c r="KBU12" s="5"/>
      <c r="KBV12" s="5"/>
      <c r="KBW12" s="5"/>
      <c r="KBX12" s="5"/>
      <c r="KBY12" s="5"/>
      <c r="KBZ12" s="5"/>
      <c r="KCA12" s="5"/>
      <c r="KCB12" s="5"/>
      <c r="KCC12" s="5"/>
      <c r="KCD12" s="5"/>
      <c r="KCE12" s="5"/>
      <c r="KCF12" s="5"/>
      <c r="KCG12" s="5"/>
      <c r="KCH12" s="5"/>
      <c r="KCI12" s="5"/>
      <c r="KCJ12" s="5"/>
      <c r="KCK12" s="5"/>
      <c r="KCL12" s="5"/>
      <c r="KCM12" s="5"/>
      <c r="KCN12" s="5"/>
      <c r="KCO12" s="5"/>
      <c r="KCP12" s="5"/>
      <c r="KCQ12" s="5"/>
      <c r="KCR12" s="5"/>
      <c r="KCS12" s="5"/>
      <c r="KCT12" s="5"/>
      <c r="KCU12" s="5"/>
      <c r="KCV12" s="5"/>
      <c r="KCW12" s="5"/>
      <c r="KCX12" s="5"/>
      <c r="KCY12" s="5"/>
      <c r="KCZ12" s="5"/>
      <c r="KDA12" s="5"/>
      <c r="KDB12" s="5"/>
      <c r="KDC12" s="5"/>
      <c r="KDD12" s="5"/>
      <c r="KDE12" s="5"/>
      <c r="KDF12" s="5"/>
      <c r="KDG12" s="5"/>
      <c r="KDH12" s="5"/>
      <c r="KDI12" s="5"/>
      <c r="KDJ12" s="5"/>
      <c r="KDK12" s="5"/>
      <c r="KDL12" s="5"/>
      <c r="KDM12" s="5"/>
      <c r="KDN12" s="5"/>
      <c r="KDO12" s="5"/>
      <c r="KDP12" s="5"/>
      <c r="KDQ12" s="5"/>
      <c r="KDR12" s="5"/>
      <c r="KDS12" s="5"/>
      <c r="KDT12" s="5"/>
      <c r="KDU12" s="5"/>
      <c r="KDV12" s="5"/>
      <c r="KDW12" s="5"/>
      <c r="KDX12" s="5"/>
      <c r="KDY12" s="5"/>
      <c r="KDZ12" s="5"/>
      <c r="KEA12" s="5"/>
      <c r="KEB12" s="5"/>
      <c r="KEC12" s="5"/>
      <c r="KED12" s="5"/>
      <c r="KEE12" s="5"/>
      <c r="KEF12" s="5"/>
      <c r="KEG12" s="5"/>
      <c r="KEH12" s="5"/>
      <c r="KEI12" s="5"/>
      <c r="KEJ12" s="5"/>
      <c r="KEK12" s="5"/>
      <c r="KEL12" s="5"/>
      <c r="KEM12" s="5"/>
      <c r="KEN12" s="5"/>
      <c r="KEO12" s="5"/>
      <c r="KEP12" s="5"/>
      <c r="KEQ12" s="5"/>
      <c r="KER12" s="5"/>
      <c r="KES12" s="5"/>
      <c r="KET12" s="5"/>
      <c r="KEU12" s="5"/>
      <c r="KEV12" s="5"/>
      <c r="KEW12" s="5"/>
      <c r="KEX12" s="5"/>
      <c r="KEY12" s="5"/>
      <c r="KEZ12" s="5"/>
      <c r="KFA12" s="5"/>
      <c r="KFB12" s="5"/>
      <c r="KFC12" s="5"/>
      <c r="KFD12" s="5"/>
      <c r="KFE12" s="5"/>
      <c r="KFF12" s="5"/>
      <c r="KFG12" s="5"/>
      <c r="KFH12" s="5"/>
      <c r="KFI12" s="5"/>
      <c r="KFJ12" s="5"/>
      <c r="KFK12" s="5"/>
      <c r="KFL12" s="5"/>
      <c r="KFM12" s="5"/>
      <c r="KFN12" s="5"/>
      <c r="KFO12" s="5"/>
      <c r="KFP12" s="5"/>
      <c r="KFQ12" s="5"/>
      <c r="KFR12" s="5"/>
      <c r="KFS12" s="5"/>
      <c r="KFT12" s="5"/>
      <c r="KFU12" s="5"/>
      <c r="KFV12" s="5"/>
      <c r="KFW12" s="5"/>
      <c r="KFX12" s="5"/>
      <c r="KFY12" s="5"/>
      <c r="KFZ12" s="5"/>
      <c r="KGA12" s="5"/>
      <c r="KGB12" s="5"/>
      <c r="KGC12" s="5"/>
      <c r="KGD12" s="5"/>
      <c r="KGE12" s="5"/>
      <c r="KGF12" s="5"/>
      <c r="KGG12" s="5"/>
      <c r="KGH12" s="5"/>
      <c r="KGI12" s="5"/>
      <c r="KGJ12" s="5"/>
      <c r="KGK12" s="5"/>
      <c r="KGL12" s="5"/>
      <c r="KGM12" s="5"/>
      <c r="KGN12" s="5"/>
      <c r="KGO12" s="5"/>
      <c r="KGP12" s="5"/>
      <c r="KGQ12" s="5"/>
      <c r="KGR12" s="5"/>
      <c r="KGS12" s="5"/>
      <c r="KGT12" s="5"/>
      <c r="KGU12" s="5"/>
      <c r="KGV12" s="5"/>
      <c r="KGW12" s="5"/>
      <c r="KGX12" s="5"/>
      <c r="KGY12" s="5"/>
      <c r="KGZ12" s="5"/>
      <c r="KHA12" s="5"/>
      <c r="KHB12" s="5"/>
      <c r="KHC12" s="5"/>
      <c r="KHD12" s="5"/>
      <c r="KHE12" s="5"/>
      <c r="KHF12" s="5"/>
      <c r="KHG12" s="5"/>
      <c r="KHH12" s="5"/>
      <c r="KHI12" s="5"/>
      <c r="KHJ12" s="5"/>
      <c r="KHK12" s="5"/>
      <c r="KHL12" s="5"/>
      <c r="KHM12" s="5"/>
      <c r="KHN12" s="5"/>
      <c r="KHO12" s="5"/>
      <c r="KHP12" s="5"/>
      <c r="KHQ12" s="5"/>
      <c r="KHR12" s="5"/>
      <c r="KHS12" s="5"/>
      <c r="KHT12" s="5"/>
      <c r="KHU12" s="5"/>
      <c r="KHV12" s="5"/>
      <c r="KHW12" s="5"/>
      <c r="KHX12" s="5"/>
      <c r="KHY12" s="5"/>
      <c r="KHZ12" s="5"/>
      <c r="KIA12" s="5"/>
      <c r="KIB12" s="5"/>
      <c r="KIC12" s="5"/>
      <c r="KID12" s="5"/>
      <c r="KIE12" s="5"/>
      <c r="KIF12" s="5"/>
      <c r="KIG12" s="5"/>
      <c r="KIH12" s="5"/>
      <c r="KII12" s="5"/>
      <c r="KIJ12" s="5"/>
      <c r="KIK12" s="5"/>
      <c r="KIL12" s="5"/>
      <c r="KIM12" s="5"/>
      <c r="KIN12" s="5"/>
      <c r="KIO12" s="5"/>
      <c r="KIP12" s="5"/>
      <c r="KIQ12" s="5"/>
      <c r="KIR12" s="5"/>
      <c r="KIS12" s="5"/>
      <c r="KIT12" s="5"/>
      <c r="KIU12" s="5"/>
      <c r="KIV12" s="5"/>
      <c r="KIW12" s="5"/>
      <c r="KIX12" s="5"/>
      <c r="KIY12" s="5"/>
      <c r="KIZ12" s="5"/>
      <c r="KJA12" s="5"/>
      <c r="KJB12" s="5"/>
      <c r="KJC12" s="5"/>
      <c r="KJD12" s="5"/>
      <c r="KJE12" s="5"/>
      <c r="KJF12" s="5"/>
      <c r="KJG12" s="5"/>
      <c r="KJH12" s="5"/>
      <c r="KJI12" s="5"/>
      <c r="KJJ12" s="5"/>
      <c r="KJK12" s="5"/>
      <c r="KJL12" s="5"/>
      <c r="KJM12" s="5"/>
      <c r="KJN12" s="5"/>
      <c r="KJO12" s="5"/>
      <c r="KJP12" s="5"/>
      <c r="KJQ12" s="5"/>
      <c r="KJR12" s="5"/>
      <c r="KJS12" s="5"/>
      <c r="KJT12" s="5"/>
      <c r="KJU12" s="5"/>
      <c r="KJV12" s="5"/>
      <c r="KJW12" s="5"/>
      <c r="KJX12" s="5"/>
      <c r="KJY12" s="5"/>
      <c r="KJZ12" s="5"/>
      <c r="KKA12" s="5"/>
      <c r="KKB12" s="5"/>
      <c r="KKC12" s="5"/>
      <c r="KKD12" s="5"/>
      <c r="KKE12" s="5"/>
      <c r="KKF12" s="5"/>
      <c r="KKG12" s="5"/>
      <c r="KKH12" s="5"/>
      <c r="KKI12" s="5"/>
      <c r="KKJ12" s="5"/>
      <c r="KKK12" s="5"/>
      <c r="KKL12" s="5"/>
      <c r="KKM12" s="5"/>
      <c r="KKN12" s="5"/>
      <c r="KKO12" s="5"/>
      <c r="KKP12" s="5"/>
      <c r="KKQ12" s="5"/>
      <c r="KKR12" s="5"/>
      <c r="KKS12" s="5"/>
      <c r="KKT12" s="5"/>
      <c r="KKU12" s="5"/>
      <c r="KKV12" s="5"/>
      <c r="KKW12" s="5"/>
      <c r="KKX12" s="5"/>
      <c r="KKY12" s="5"/>
      <c r="KKZ12" s="5"/>
      <c r="KLA12" s="5"/>
      <c r="KLB12" s="5"/>
      <c r="KLC12" s="5"/>
      <c r="KLD12" s="5"/>
      <c r="KLE12" s="5"/>
      <c r="KLF12" s="5"/>
      <c r="KLG12" s="5"/>
      <c r="KLH12" s="5"/>
      <c r="KLI12" s="5"/>
      <c r="KLJ12" s="5"/>
      <c r="KLK12" s="5"/>
      <c r="KLL12" s="5"/>
      <c r="KLM12" s="5"/>
      <c r="KLN12" s="5"/>
      <c r="KLO12" s="5"/>
      <c r="KLP12" s="5"/>
      <c r="KLQ12" s="5"/>
      <c r="KLR12" s="5"/>
      <c r="KLS12" s="5"/>
      <c r="KLT12" s="5"/>
      <c r="KLU12" s="5"/>
      <c r="KLV12" s="5"/>
      <c r="KLW12" s="5"/>
      <c r="KLX12" s="5"/>
      <c r="KLY12" s="5"/>
      <c r="KLZ12" s="5"/>
      <c r="KMA12" s="5"/>
      <c r="KMB12" s="5"/>
      <c r="KMC12" s="5"/>
      <c r="KMD12" s="5"/>
      <c r="KME12" s="5"/>
      <c r="KMF12" s="5"/>
      <c r="KMG12" s="5"/>
      <c r="KMH12" s="5"/>
      <c r="KMI12" s="5"/>
      <c r="KMJ12" s="5"/>
      <c r="KMK12" s="5"/>
      <c r="KML12" s="5"/>
      <c r="KMM12" s="5"/>
      <c r="KMN12" s="5"/>
      <c r="KMO12" s="5"/>
      <c r="KMP12" s="5"/>
      <c r="KMQ12" s="5"/>
      <c r="KMR12" s="5"/>
      <c r="KMS12" s="5"/>
      <c r="KMT12" s="5"/>
      <c r="KMU12" s="5"/>
      <c r="KMV12" s="5"/>
      <c r="KMW12" s="5"/>
      <c r="KMX12" s="5"/>
      <c r="KMY12" s="5"/>
      <c r="KMZ12" s="5"/>
      <c r="KNA12" s="5"/>
      <c r="KNB12" s="5"/>
      <c r="KNC12" s="5"/>
      <c r="KND12" s="5"/>
      <c r="KNE12" s="5"/>
      <c r="KNF12" s="5"/>
      <c r="KNG12" s="5"/>
      <c r="KNH12" s="5"/>
      <c r="KNI12" s="5"/>
      <c r="KNJ12" s="5"/>
      <c r="KNK12" s="5"/>
      <c r="KNL12" s="5"/>
      <c r="KNM12" s="5"/>
      <c r="KNN12" s="5"/>
      <c r="KNO12" s="5"/>
      <c r="KNP12" s="5"/>
      <c r="KNQ12" s="5"/>
      <c r="KNR12" s="5"/>
      <c r="KNS12" s="5"/>
      <c r="KNT12" s="5"/>
      <c r="KNU12" s="5"/>
      <c r="KNV12" s="5"/>
      <c r="KNW12" s="5"/>
      <c r="KNX12" s="5"/>
      <c r="KNY12" s="5"/>
      <c r="KNZ12" s="5"/>
      <c r="KOA12" s="5"/>
      <c r="KOB12" s="5"/>
      <c r="KOC12" s="5"/>
      <c r="KOD12" s="5"/>
      <c r="KOE12" s="5"/>
      <c r="KOF12" s="5"/>
      <c r="KOG12" s="5"/>
      <c r="KOH12" s="5"/>
      <c r="KOI12" s="5"/>
      <c r="KOJ12" s="5"/>
      <c r="KOK12" s="5"/>
      <c r="KOL12" s="5"/>
      <c r="KOM12" s="5"/>
      <c r="KON12" s="5"/>
      <c r="KOO12" s="5"/>
      <c r="KOP12" s="5"/>
      <c r="KOQ12" s="5"/>
      <c r="KOR12" s="5"/>
      <c r="KOS12" s="5"/>
      <c r="KOT12" s="5"/>
      <c r="KOU12" s="5"/>
      <c r="KOV12" s="5"/>
      <c r="KOW12" s="5"/>
      <c r="KOX12" s="5"/>
      <c r="KOY12" s="5"/>
      <c r="KOZ12" s="5"/>
      <c r="KPA12" s="5"/>
      <c r="KPB12" s="5"/>
      <c r="KPC12" s="5"/>
      <c r="KPD12" s="5"/>
      <c r="KPE12" s="5"/>
      <c r="KPF12" s="5"/>
      <c r="KPG12" s="5"/>
      <c r="KPH12" s="5"/>
      <c r="KPI12" s="5"/>
      <c r="KPJ12" s="5"/>
      <c r="KPK12" s="5"/>
      <c r="KPL12" s="5"/>
      <c r="KPM12" s="5"/>
      <c r="KPN12" s="5"/>
      <c r="KPO12" s="5"/>
      <c r="KPP12" s="5"/>
      <c r="KPQ12" s="5"/>
      <c r="KPR12" s="5"/>
      <c r="KPS12" s="5"/>
      <c r="KPT12" s="5"/>
      <c r="KPU12" s="5"/>
      <c r="KPV12" s="5"/>
      <c r="KPW12" s="5"/>
      <c r="KPX12" s="5"/>
      <c r="KPY12" s="5"/>
      <c r="KPZ12" s="5"/>
      <c r="KQA12" s="5"/>
      <c r="KQB12" s="5"/>
      <c r="KQC12" s="5"/>
      <c r="KQD12" s="5"/>
      <c r="KQE12" s="5"/>
      <c r="KQF12" s="5"/>
      <c r="KQG12" s="5"/>
      <c r="KQH12" s="5"/>
      <c r="KQI12" s="5"/>
      <c r="KQJ12" s="5"/>
      <c r="KQK12" s="5"/>
      <c r="KQL12" s="5"/>
      <c r="KQM12" s="5"/>
      <c r="KQN12" s="5"/>
      <c r="KQO12" s="5"/>
      <c r="KQP12" s="5"/>
      <c r="KQQ12" s="5"/>
      <c r="KQR12" s="5"/>
      <c r="KQS12" s="5"/>
      <c r="KQT12" s="5"/>
      <c r="KQU12" s="5"/>
      <c r="KQV12" s="5"/>
      <c r="KQW12" s="5"/>
      <c r="KQX12" s="5"/>
      <c r="KQY12" s="5"/>
      <c r="KQZ12" s="5"/>
      <c r="KRA12" s="5"/>
      <c r="KRB12" s="5"/>
      <c r="KRC12" s="5"/>
      <c r="KRD12" s="5"/>
      <c r="KRE12" s="5"/>
      <c r="KRF12" s="5"/>
      <c r="KRG12" s="5"/>
      <c r="KRH12" s="5"/>
      <c r="KRI12" s="5"/>
      <c r="KRJ12" s="5"/>
      <c r="KRK12" s="5"/>
      <c r="KRL12" s="5"/>
      <c r="KRM12" s="5"/>
      <c r="KRN12" s="5"/>
      <c r="KRO12" s="5"/>
      <c r="KRP12" s="5"/>
      <c r="KRQ12" s="5"/>
      <c r="KRR12" s="5"/>
      <c r="KRS12" s="5"/>
      <c r="KRT12" s="5"/>
      <c r="KRU12" s="5"/>
      <c r="KRV12" s="5"/>
      <c r="KRW12" s="5"/>
      <c r="KRX12" s="5"/>
      <c r="KRY12" s="5"/>
      <c r="KRZ12" s="5"/>
      <c r="KSA12" s="5"/>
      <c r="KSB12" s="5"/>
      <c r="KSC12" s="5"/>
      <c r="KSD12" s="5"/>
      <c r="KSE12" s="5"/>
      <c r="KSF12" s="5"/>
      <c r="KSG12" s="5"/>
      <c r="KSH12" s="5"/>
      <c r="KSI12" s="5"/>
      <c r="KSJ12" s="5"/>
      <c r="KSK12" s="5"/>
      <c r="KSL12" s="5"/>
      <c r="KSM12" s="5"/>
      <c r="KSN12" s="5"/>
      <c r="KSO12" s="5"/>
      <c r="KSP12" s="5"/>
      <c r="KSQ12" s="5"/>
      <c r="KSR12" s="5"/>
      <c r="KSS12" s="5"/>
      <c r="KST12" s="5"/>
      <c r="KSU12" s="5"/>
      <c r="KSV12" s="5"/>
      <c r="KSW12" s="5"/>
      <c r="KSX12" s="5"/>
      <c r="KSY12" s="5"/>
      <c r="KSZ12" s="5"/>
      <c r="KTA12" s="5"/>
      <c r="KTB12" s="5"/>
      <c r="KTC12" s="5"/>
      <c r="KTD12" s="5"/>
      <c r="KTE12" s="5"/>
      <c r="KTF12" s="5"/>
      <c r="KTG12" s="5"/>
      <c r="KTH12" s="5"/>
      <c r="KTI12" s="5"/>
      <c r="KTJ12" s="5"/>
      <c r="KTK12" s="5"/>
      <c r="KTL12" s="5"/>
      <c r="KTM12" s="5"/>
      <c r="KTN12" s="5"/>
      <c r="KTO12" s="5"/>
      <c r="KTP12" s="5"/>
      <c r="KTQ12" s="5"/>
      <c r="KTR12" s="5"/>
      <c r="KTS12" s="5"/>
      <c r="KTT12" s="5"/>
      <c r="KTU12" s="5"/>
      <c r="KTV12" s="5"/>
      <c r="KTW12" s="5"/>
      <c r="KTX12" s="5"/>
      <c r="KTY12" s="5"/>
      <c r="KTZ12" s="5"/>
      <c r="KUA12" s="5"/>
      <c r="KUB12" s="5"/>
      <c r="KUC12" s="5"/>
      <c r="KUD12" s="5"/>
      <c r="KUE12" s="5"/>
      <c r="KUF12" s="5"/>
      <c r="KUG12" s="5"/>
      <c r="KUH12" s="5"/>
      <c r="KUI12" s="5"/>
      <c r="KUJ12" s="5"/>
      <c r="KUK12" s="5"/>
      <c r="KUL12" s="5"/>
      <c r="KUM12" s="5"/>
      <c r="KUN12" s="5"/>
      <c r="KUO12" s="5"/>
      <c r="KUP12" s="5"/>
      <c r="KUQ12" s="5"/>
      <c r="KUR12" s="5"/>
      <c r="KUS12" s="5"/>
      <c r="KUT12" s="5"/>
      <c r="KUU12" s="5"/>
      <c r="KUV12" s="5"/>
      <c r="KUW12" s="5"/>
      <c r="KUX12" s="5"/>
      <c r="KUY12" s="5"/>
      <c r="KUZ12" s="5"/>
      <c r="KVA12" s="5"/>
      <c r="KVB12" s="5"/>
      <c r="KVC12" s="5"/>
      <c r="KVD12" s="5"/>
      <c r="KVE12" s="5"/>
      <c r="KVF12" s="5"/>
      <c r="KVG12" s="5"/>
      <c r="KVH12" s="5"/>
      <c r="KVI12" s="5"/>
      <c r="KVJ12" s="5"/>
      <c r="KVK12" s="5"/>
      <c r="KVL12" s="5"/>
      <c r="KVM12" s="5"/>
      <c r="KVN12" s="5"/>
      <c r="KVO12" s="5"/>
      <c r="KVP12" s="5"/>
      <c r="KVQ12" s="5"/>
      <c r="KVR12" s="5"/>
      <c r="KVS12" s="5"/>
      <c r="KVT12" s="5"/>
      <c r="KVU12" s="5"/>
      <c r="KVV12" s="5"/>
      <c r="KVW12" s="5"/>
      <c r="KVX12" s="5"/>
      <c r="KVY12" s="5"/>
      <c r="KVZ12" s="5"/>
      <c r="KWA12" s="5"/>
      <c r="KWB12" s="5"/>
      <c r="KWC12" s="5"/>
      <c r="KWD12" s="5"/>
      <c r="KWE12" s="5"/>
      <c r="KWF12" s="5"/>
      <c r="KWG12" s="5"/>
      <c r="KWH12" s="5"/>
      <c r="KWI12" s="5"/>
      <c r="KWJ12" s="5"/>
      <c r="KWK12" s="5"/>
      <c r="KWL12" s="5"/>
      <c r="KWM12" s="5"/>
      <c r="KWN12" s="5"/>
      <c r="KWO12" s="5"/>
      <c r="KWP12" s="5"/>
      <c r="KWQ12" s="5"/>
      <c r="KWR12" s="5"/>
      <c r="KWS12" s="5"/>
      <c r="KWT12" s="5"/>
      <c r="KWU12" s="5"/>
      <c r="KWV12" s="5"/>
      <c r="KWW12" s="5"/>
      <c r="KWX12" s="5"/>
      <c r="KWY12" s="5"/>
      <c r="KWZ12" s="5"/>
      <c r="KXA12" s="5"/>
      <c r="KXB12" s="5"/>
      <c r="KXC12" s="5"/>
      <c r="KXD12" s="5"/>
      <c r="KXE12" s="5"/>
      <c r="KXF12" s="5"/>
      <c r="KXG12" s="5"/>
      <c r="KXH12" s="5"/>
      <c r="KXI12" s="5"/>
      <c r="KXJ12" s="5"/>
      <c r="KXK12" s="5"/>
      <c r="KXL12" s="5"/>
      <c r="KXM12" s="5"/>
      <c r="KXN12" s="5"/>
      <c r="KXO12" s="5"/>
      <c r="KXP12" s="5"/>
      <c r="KXQ12" s="5"/>
      <c r="KXR12" s="5"/>
      <c r="KXS12" s="5"/>
      <c r="KXT12" s="5"/>
      <c r="KXU12" s="5"/>
      <c r="KXV12" s="5"/>
      <c r="KXW12" s="5"/>
      <c r="KXX12" s="5"/>
      <c r="KXY12" s="5"/>
      <c r="KXZ12" s="5"/>
      <c r="KYA12" s="5"/>
      <c r="KYB12" s="5"/>
      <c r="KYC12" s="5"/>
      <c r="KYD12" s="5"/>
      <c r="KYE12" s="5"/>
      <c r="KYF12" s="5"/>
      <c r="KYG12" s="5"/>
      <c r="KYH12" s="5"/>
      <c r="KYI12" s="5"/>
      <c r="KYJ12" s="5"/>
      <c r="KYK12" s="5"/>
      <c r="KYL12" s="5"/>
      <c r="KYM12" s="5"/>
      <c r="KYN12" s="5"/>
      <c r="KYO12" s="5"/>
      <c r="KYP12" s="5"/>
      <c r="KYQ12" s="5"/>
      <c r="KYR12" s="5"/>
      <c r="KYS12" s="5"/>
      <c r="KYT12" s="5"/>
      <c r="KYU12" s="5"/>
      <c r="KYV12" s="5"/>
      <c r="KYW12" s="5"/>
      <c r="KYX12" s="5"/>
      <c r="KYY12" s="5"/>
      <c r="KYZ12" s="5"/>
      <c r="KZA12" s="5"/>
      <c r="KZB12" s="5"/>
      <c r="KZC12" s="5"/>
      <c r="KZD12" s="5"/>
      <c r="KZE12" s="5"/>
      <c r="KZF12" s="5"/>
      <c r="KZG12" s="5"/>
      <c r="KZH12" s="5"/>
      <c r="KZI12" s="5"/>
      <c r="KZJ12" s="5"/>
      <c r="KZK12" s="5"/>
      <c r="KZL12" s="5"/>
      <c r="KZM12" s="5"/>
      <c r="KZN12" s="5"/>
      <c r="KZO12" s="5"/>
      <c r="KZP12" s="5"/>
      <c r="KZQ12" s="5"/>
      <c r="KZR12" s="5"/>
      <c r="KZS12" s="5"/>
      <c r="KZT12" s="5"/>
      <c r="KZU12" s="5"/>
      <c r="KZV12" s="5"/>
      <c r="KZW12" s="5"/>
      <c r="KZX12" s="5"/>
      <c r="KZY12" s="5"/>
      <c r="KZZ12" s="5"/>
      <c r="LAA12" s="5"/>
      <c r="LAB12" s="5"/>
      <c r="LAC12" s="5"/>
      <c r="LAD12" s="5"/>
      <c r="LAE12" s="5"/>
      <c r="LAF12" s="5"/>
      <c r="LAG12" s="5"/>
      <c r="LAH12" s="5"/>
      <c r="LAI12" s="5"/>
      <c r="LAJ12" s="5"/>
      <c r="LAK12" s="5"/>
      <c r="LAL12" s="5"/>
      <c r="LAM12" s="5"/>
      <c r="LAN12" s="5"/>
      <c r="LAO12" s="5"/>
      <c r="LAP12" s="5"/>
      <c r="LAQ12" s="5"/>
      <c r="LAR12" s="5"/>
      <c r="LAS12" s="5"/>
      <c r="LAT12" s="5"/>
      <c r="LAU12" s="5"/>
      <c r="LAV12" s="5"/>
      <c r="LAW12" s="5"/>
      <c r="LAX12" s="5"/>
      <c r="LAY12" s="5"/>
      <c r="LAZ12" s="5"/>
      <c r="LBA12" s="5"/>
      <c r="LBB12" s="5"/>
      <c r="LBC12" s="5"/>
      <c r="LBD12" s="5"/>
      <c r="LBE12" s="5"/>
      <c r="LBF12" s="5"/>
      <c r="LBG12" s="5"/>
      <c r="LBH12" s="5"/>
      <c r="LBI12" s="5"/>
      <c r="LBJ12" s="5"/>
      <c r="LBK12" s="5"/>
      <c r="LBL12" s="5"/>
      <c r="LBM12" s="5"/>
      <c r="LBN12" s="5"/>
      <c r="LBO12" s="5"/>
      <c r="LBP12" s="5"/>
      <c r="LBQ12" s="5"/>
      <c r="LBR12" s="5"/>
      <c r="LBS12" s="5"/>
      <c r="LBT12" s="5"/>
      <c r="LBU12" s="5"/>
      <c r="LBV12" s="5"/>
      <c r="LBW12" s="5"/>
      <c r="LBX12" s="5"/>
      <c r="LBY12" s="5"/>
      <c r="LBZ12" s="5"/>
      <c r="LCA12" s="5"/>
      <c r="LCB12" s="5"/>
      <c r="LCC12" s="5"/>
      <c r="LCD12" s="5"/>
      <c r="LCE12" s="5"/>
      <c r="LCF12" s="5"/>
      <c r="LCG12" s="5"/>
      <c r="LCH12" s="5"/>
      <c r="LCI12" s="5"/>
      <c r="LCJ12" s="5"/>
      <c r="LCK12" s="5"/>
      <c r="LCL12" s="5"/>
      <c r="LCM12" s="5"/>
      <c r="LCN12" s="5"/>
      <c r="LCO12" s="5"/>
      <c r="LCP12" s="5"/>
      <c r="LCQ12" s="5"/>
      <c r="LCR12" s="5"/>
      <c r="LCS12" s="5"/>
      <c r="LCT12" s="5"/>
      <c r="LCU12" s="5"/>
      <c r="LCV12" s="5"/>
      <c r="LCW12" s="5"/>
      <c r="LCX12" s="5"/>
      <c r="LCY12" s="5"/>
      <c r="LCZ12" s="5"/>
      <c r="LDA12" s="5"/>
      <c r="LDB12" s="5"/>
      <c r="LDC12" s="5"/>
      <c r="LDD12" s="5"/>
      <c r="LDE12" s="5"/>
      <c r="LDF12" s="5"/>
      <c r="LDG12" s="5"/>
      <c r="LDH12" s="5"/>
      <c r="LDI12" s="5"/>
      <c r="LDJ12" s="5"/>
      <c r="LDK12" s="5"/>
      <c r="LDL12" s="5"/>
      <c r="LDM12" s="5"/>
      <c r="LDN12" s="5"/>
      <c r="LDO12" s="5"/>
      <c r="LDP12" s="5"/>
      <c r="LDQ12" s="5"/>
      <c r="LDR12" s="5"/>
      <c r="LDS12" s="5"/>
      <c r="LDT12" s="5"/>
      <c r="LDU12" s="5"/>
      <c r="LDV12" s="5"/>
      <c r="LDW12" s="5"/>
      <c r="LDX12" s="5"/>
      <c r="LDY12" s="5"/>
      <c r="LDZ12" s="5"/>
      <c r="LEA12" s="5"/>
      <c r="LEB12" s="5"/>
      <c r="LEC12" s="5"/>
      <c r="LED12" s="5"/>
      <c r="LEE12" s="5"/>
      <c r="LEF12" s="5"/>
      <c r="LEG12" s="5"/>
      <c r="LEH12" s="5"/>
      <c r="LEI12" s="5"/>
      <c r="LEJ12" s="5"/>
      <c r="LEK12" s="5"/>
      <c r="LEL12" s="5"/>
      <c r="LEM12" s="5"/>
      <c r="LEN12" s="5"/>
      <c r="LEO12" s="5"/>
      <c r="LEP12" s="5"/>
      <c r="LEQ12" s="5"/>
      <c r="LER12" s="5"/>
      <c r="LES12" s="5"/>
      <c r="LET12" s="5"/>
      <c r="LEU12" s="5"/>
      <c r="LEV12" s="5"/>
      <c r="LEW12" s="5"/>
      <c r="LEX12" s="5"/>
      <c r="LEY12" s="5"/>
      <c r="LEZ12" s="5"/>
      <c r="LFA12" s="5"/>
      <c r="LFB12" s="5"/>
      <c r="LFC12" s="5"/>
      <c r="LFD12" s="5"/>
      <c r="LFE12" s="5"/>
      <c r="LFF12" s="5"/>
      <c r="LFG12" s="5"/>
      <c r="LFH12" s="5"/>
      <c r="LFI12" s="5"/>
      <c r="LFJ12" s="5"/>
      <c r="LFK12" s="5"/>
      <c r="LFL12" s="5"/>
      <c r="LFM12" s="5"/>
      <c r="LFN12" s="5"/>
      <c r="LFO12" s="5"/>
      <c r="LFP12" s="5"/>
      <c r="LFQ12" s="5"/>
      <c r="LFR12" s="5"/>
      <c r="LFS12" s="5"/>
      <c r="LFT12" s="5"/>
      <c r="LFU12" s="5"/>
      <c r="LFV12" s="5"/>
      <c r="LFW12" s="5"/>
      <c r="LFX12" s="5"/>
      <c r="LFY12" s="5"/>
      <c r="LFZ12" s="5"/>
      <c r="LGA12" s="5"/>
      <c r="LGB12" s="5"/>
      <c r="LGC12" s="5"/>
      <c r="LGD12" s="5"/>
      <c r="LGE12" s="5"/>
      <c r="LGF12" s="5"/>
      <c r="LGG12" s="5"/>
      <c r="LGH12" s="5"/>
      <c r="LGI12" s="5"/>
      <c r="LGJ12" s="5"/>
      <c r="LGK12" s="5"/>
      <c r="LGL12" s="5"/>
      <c r="LGM12" s="5"/>
      <c r="LGN12" s="5"/>
      <c r="LGO12" s="5"/>
      <c r="LGP12" s="5"/>
      <c r="LGQ12" s="5"/>
      <c r="LGR12" s="5"/>
      <c r="LGS12" s="5"/>
      <c r="LGT12" s="5"/>
      <c r="LGU12" s="5"/>
      <c r="LGV12" s="5"/>
      <c r="LGW12" s="5"/>
      <c r="LGX12" s="5"/>
      <c r="LGY12" s="5"/>
      <c r="LGZ12" s="5"/>
      <c r="LHA12" s="5"/>
      <c r="LHB12" s="5"/>
      <c r="LHC12" s="5"/>
      <c r="LHD12" s="5"/>
      <c r="LHE12" s="5"/>
      <c r="LHF12" s="5"/>
      <c r="LHG12" s="5"/>
      <c r="LHH12" s="5"/>
      <c r="LHI12" s="5"/>
      <c r="LHJ12" s="5"/>
      <c r="LHK12" s="5"/>
      <c r="LHL12" s="5"/>
      <c r="LHM12" s="5"/>
      <c r="LHN12" s="5"/>
      <c r="LHO12" s="5"/>
      <c r="LHP12" s="5"/>
      <c r="LHQ12" s="5"/>
      <c r="LHR12" s="5"/>
      <c r="LHS12" s="5"/>
      <c r="LHT12" s="5"/>
      <c r="LHU12" s="5"/>
      <c r="LHV12" s="5"/>
      <c r="LHW12" s="5"/>
      <c r="LHX12" s="5"/>
      <c r="LHY12" s="5"/>
      <c r="LHZ12" s="5"/>
      <c r="LIA12" s="5"/>
      <c r="LIB12" s="5"/>
      <c r="LIC12" s="5"/>
      <c r="LID12" s="5"/>
      <c r="LIE12" s="5"/>
      <c r="LIF12" s="5"/>
      <c r="LIG12" s="5"/>
      <c r="LIH12" s="5"/>
      <c r="LII12" s="5"/>
      <c r="LIJ12" s="5"/>
      <c r="LIK12" s="5"/>
      <c r="LIL12" s="5"/>
      <c r="LIM12" s="5"/>
      <c r="LIN12" s="5"/>
      <c r="LIO12" s="5"/>
      <c r="LIP12" s="5"/>
      <c r="LIQ12" s="5"/>
      <c r="LIR12" s="5"/>
      <c r="LIS12" s="5"/>
      <c r="LIT12" s="5"/>
      <c r="LIU12" s="5"/>
      <c r="LIV12" s="5"/>
      <c r="LIW12" s="5"/>
      <c r="LIX12" s="5"/>
      <c r="LIY12" s="5"/>
      <c r="LIZ12" s="5"/>
      <c r="LJA12" s="5"/>
      <c r="LJB12" s="5"/>
      <c r="LJC12" s="5"/>
      <c r="LJD12" s="5"/>
      <c r="LJE12" s="5"/>
      <c r="LJF12" s="5"/>
      <c r="LJG12" s="5"/>
      <c r="LJH12" s="5"/>
      <c r="LJI12" s="5"/>
      <c r="LJJ12" s="5"/>
      <c r="LJK12" s="5"/>
      <c r="LJL12" s="5"/>
      <c r="LJM12" s="5"/>
      <c r="LJN12" s="5"/>
      <c r="LJO12" s="5"/>
      <c r="LJP12" s="5"/>
      <c r="LJQ12" s="5"/>
      <c r="LJR12" s="5"/>
      <c r="LJS12" s="5"/>
      <c r="LJT12" s="5"/>
      <c r="LJU12" s="5"/>
      <c r="LJV12" s="5"/>
      <c r="LJW12" s="5"/>
      <c r="LJX12" s="5"/>
      <c r="LJY12" s="5"/>
      <c r="LJZ12" s="5"/>
      <c r="LKA12" s="5"/>
      <c r="LKB12" s="5"/>
      <c r="LKC12" s="5"/>
      <c r="LKD12" s="5"/>
      <c r="LKE12" s="5"/>
      <c r="LKF12" s="5"/>
      <c r="LKG12" s="5"/>
      <c r="LKH12" s="5"/>
      <c r="LKI12" s="5"/>
      <c r="LKJ12" s="5"/>
      <c r="LKK12" s="5"/>
      <c r="LKL12" s="5"/>
      <c r="LKM12" s="5"/>
      <c r="LKN12" s="5"/>
      <c r="LKO12" s="5"/>
      <c r="LKP12" s="5"/>
      <c r="LKQ12" s="5"/>
      <c r="LKR12" s="5"/>
      <c r="LKS12" s="5"/>
      <c r="LKT12" s="5"/>
      <c r="LKU12" s="5"/>
      <c r="LKV12" s="5"/>
      <c r="LKW12" s="5"/>
      <c r="LKX12" s="5"/>
      <c r="LKY12" s="5"/>
      <c r="LKZ12" s="5"/>
      <c r="LLA12" s="5"/>
      <c r="LLB12" s="5"/>
      <c r="LLC12" s="5"/>
      <c r="LLD12" s="5"/>
      <c r="LLE12" s="5"/>
      <c r="LLF12" s="5"/>
      <c r="LLG12" s="5"/>
      <c r="LLH12" s="5"/>
      <c r="LLI12" s="5"/>
      <c r="LLJ12" s="5"/>
      <c r="LLK12" s="5"/>
      <c r="LLL12" s="5"/>
      <c r="LLM12" s="5"/>
      <c r="LLN12" s="5"/>
      <c r="LLO12" s="5"/>
      <c r="LLP12" s="5"/>
      <c r="LLQ12" s="5"/>
      <c r="LLR12" s="5"/>
      <c r="LLS12" s="5"/>
      <c r="LLT12" s="5"/>
      <c r="LLU12" s="5"/>
      <c r="LLV12" s="5"/>
      <c r="LLW12" s="5"/>
      <c r="LLX12" s="5"/>
      <c r="LLY12" s="5"/>
      <c r="LLZ12" s="5"/>
      <c r="LMA12" s="5"/>
      <c r="LMB12" s="5"/>
      <c r="LMC12" s="5"/>
      <c r="LMD12" s="5"/>
      <c r="LME12" s="5"/>
      <c r="LMF12" s="5"/>
      <c r="LMG12" s="5"/>
      <c r="LMH12" s="5"/>
      <c r="LMI12" s="5"/>
      <c r="LMJ12" s="5"/>
      <c r="LMK12" s="5"/>
      <c r="LML12" s="5"/>
      <c r="LMM12" s="5"/>
      <c r="LMN12" s="5"/>
      <c r="LMO12" s="5"/>
      <c r="LMP12" s="5"/>
      <c r="LMQ12" s="5"/>
      <c r="LMR12" s="5"/>
      <c r="LMS12" s="5"/>
      <c r="LMT12" s="5"/>
      <c r="LMU12" s="5"/>
      <c r="LMV12" s="5"/>
      <c r="LMW12" s="5"/>
      <c r="LMX12" s="5"/>
      <c r="LMY12" s="5"/>
      <c r="LMZ12" s="5"/>
      <c r="LNA12" s="5"/>
      <c r="LNB12" s="5"/>
      <c r="LNC12" s="5"/>
      <c r="LND12" s="5"/>
      <c r="LNE12" s="5"/>
      <c r="LNF12" s="5"/>
      <c r="LNG12" s="5"/>
      <c r="LNH12" s="5"/>
      <c r="LNI12" s="5"/>
      <c r="LNJ12" s="5"/>
      <c r="LNK12" s="5"/>
      <c r="LNL12" s="5"/>
      <c r="LNM12" s="5"/>
      <c r="LNN12" s="5"/>
      <c r="LNO12" s="5"/>
      <c r="LNP12" s="5"/>
      <c r="LNQ12" s="5"/>
      <c r="LNR12" s="5"/>
      <c r="LNS12" s="5"/>
      <c r="LNT12" s="5"/>
      <c r="LNU12" s="5"/>
      <c r="LNV12" s="5"/>
      <c r="LNW12" s="5"/>
      <c r="LNX12" s="5"/>
      <c r="LNY12" s="5"/>
      <c r="LNZ12" s="5"/>
      <c r="LOA12" s="5"/>
      <c r="LOB12" s="5"/>
      <c r="LOC12" s="5"/>
      <c r="LOD12" s="5"/>
      <c r="LOE12" s="5"/>
      <c r="LOF12" s="5"/>
      <c r="LOG12" s="5"/>
      <c r="LOH12" s="5"/>
      <c r="LOI12" s="5"/>
      <c r="LOJ12" s="5"/>
      <c r="LOK12" s="5"/>
      <c r="LOL12" s="5"/>
      <c r="LOM12" s="5"/>
      <c r="LON12" s="5"/>
      <c r="LOO12" s="5"/>
      <c r="LOP12" s="5"/>
      <c r="LOQ12" s="5"/>
      <c r="LOR12" s="5"/>
      <c r="LOS12" s="5"/>
      <c r="LOT12" s="5"/>
      <c r="LOU12" s="5"/>
      <c r="LOV12" s="5"/>
      <c r="LOW12" s="5"/>
      <c r="LOX12" s="5"/>
      <c r="LOY12" s="5"/>
      <c r="LOZ12" s="5"/>
      <c r="LPA12" s="5"/>
      <c r="LPB12" s="5"/>
      <c r="LPC12" s="5"/>
      <c r="LPD12" s="5"/>
      <c r="LPE12" s="5"/>
      <c r="LPF12" s="5"/>
      <c r="LPG12" s="5"/>
      <c r="LPH12" s="5"/>
      <c r="LPI12" s="5"/>
      <c r="LPJ12" s="5"/>
      <c r="LPK12" s="5"/>
      <c r="LPL12" s="5"/>
      <c r="LPM12" s="5"/>
      <c r="LPN12" s="5"/>
      <c r="LPO12" s="5"/>
      <c r="LPP12" s="5"/>
      <c r="LPQ12" s="5"/>
      <c r="LPR12" s="5"/>
      <c r="LPS12" s="5"/>
      <c r="LPT12" s="5"/>
      <c r="LPU12" s="5"/>
      <c r="LPV12" s="5"/>
      <c r="LPW12" s="5"/>
      <c r="LPX12" s="5"/>
      <c r="LPY12" s="5"/>
      <c r="LPZ12" s="5"/>
      <c r="LQA12" s="5"/>
      <c r="LQB12" s="5"/>
      <c r="LQC12" s="5"/>
      <c r="LQD12" s="5"/>
      <c r="LQE12" s="5"/>
      <c r="LQF12" s="5"/>
      <c r="LQG12" s="5"/>
      <c r="LQH12" s="5"/>
      <c r="LQI12" s="5"/>
      <c r="LQJ12" s="5"/>
      <c r="LQK12" s="5"/>
      <c r="LQL12" s="5"/>
      <c r="LQM12" s="5"/>
      <c r="LQN12" s="5"/>
      <c r="LQO12" s="5"/>
      <c r="LQP12" s="5"/>
      <c r="LQQ12" s="5"/>
      <c r="LQR12" s="5"/>
      <c r="LQS12" s="5"/>
      <c r="LQT12" s="5"/>
      <c r="LQU12" s="5"/>
      <c r="LQV12" s="5"/>
      <c r="LQW12" s="5"/>
      <c r="LQX12" s="5"/>
      <c r="LQY12" s="5"/>
      <c r="LQZ12" s="5"/>
      <c r="LRA12" s="5"/>
      <c r="LRB12" s="5"/>
      <c r="LRC12" s="5"/>
      <c r="LRD12" s="5"/>
      <c r="LRE12" s="5"/>
      <c r="LRF12" s="5"/>
      <c r="LRG12" s="5"/>
      <c r="LRH12" s="5"/>
      <c r="LRI12" s="5"/>
      <c r="LRJ12" s="5"/>
      <c r="LRK12" s="5"/>
      <c r="LRL12" s="5"/>
      <c r="LRM12" s="5"/>
      <c r="LRN12" s="5"/>
      <c r="LRO12" s="5"/>
      <c r="LRP12" s="5"/>
      <c r="LRQ12" s="5"/>
      <c r="LRR12" s="5"/>
      <c r="LRS12" s="5"/>
      <c r="LRT12" s="5"/>
      <c r="LRU12" s="5"/>
      <c r="LRV12" s="5"/>
      <c r="LRW12" s="5"/>
      <c r="LRX12" s="5"/>
      <c r="LRY12" s="5"/>
      <c r="LRZ12" s="5"/>
      <c r="LSA12" s="5"/>
      <c r="LSB12" s="5"/>
      <c r="LSC12" s="5"/>
      <c r="LSD12" s="5"/>
      <c r="LSE12" s="5"/>
      <c r="LSF12" s="5"/>
      <c r="LSG12" s="5"/>
      <c r="LSH12" s="5"/>
      <c r="LSI12" s="5"/>
      <c r="LSJ12" s="5"/>
      <c r="LSK12" s="5"/>
      <c r="LSL12" s="5"/>
      <c r="LSM12" s="5"/>
      <c r="LSN12" s="5"/>
      <c r="LSO12" s="5"/>
      <c r="LSP12" s="5"/>
      <c r="LSQ12" s="5"/>
      <c r="LSR12" s="5"/>
      <c r="LSS12" s="5"/>
      <c r="LST12" s="5"/>
      <c r="LSU12" s="5"/>
      <c r="LSV12" s="5"/>
      <c r="LSW12" s="5"/>
      <c r="LSX12" s="5"/>
      <c r="LSY12" s="5"/>
      <c r="LSZ12" s="5"/>
      <c r="LTA12" s="5"/>
      <c r="LTB12" s="5"/>
      <c r="LTC12" s="5"/>
      <c r="LTD12" s="5"/>
      <c r="LTE12" s="5"/>
      <c r="LTF12" s="5"/>
      <c r="LTG12" s="5"/>
      <c r="LTH12" s="5"/>
      <c r="LTI12" s="5"/>
      <c r="LTJ12" s="5"/>
      <c r="LTK12" s="5"/>
      <c r="LTL12" s="5"/>
      <c r="LTM12" s="5"/>
      <c r="LTN12" s="5"/>
      <c r="LTO12" s="5"/>
      <c r="LTP12" s="5"/>
      <c r="LTQ12" s="5"/>
      <c r="LTR12" s="5"/>
      <c r="LTS12" s="5"/>
      <c r="LTT12" s="5"/>
      <c r="LTU12" s="5"/>
      <c r="LTV12" s="5"/>
      <c r="LTW12" s="5"/>
      <c r="LTX12" s="5"/>
      <c r="LTY12" s="5"/>
      <c r="LTZ12" s="5"/>
      <c r="LUA12" s="5"/>
      <c r="LUB12" s="5"/>
      <c r="LUC12" s="5"/>
      <c r="LUD12" s="5"/>
      <c r="LUE12" s="5"/>
      <c r="LUF12" s="5"/>
      <c r="LUG12" s="5"/>
      <c r="LUH12" s="5"/>
      <c r="LUI12" s="5"/>
      <c r="LUJ12" s="5"/>
      <c r="LUK12" s="5"/>
      <c r="LUL12" s="5"/>
      <c r="LUM12" s="5"/>
      <c r="LUN12" s="5"/>
      <c r="LUO12" s="5"/>
      <c r="LUP12" s="5"/>
      <c r="LUQ12" s="5"/>
      <c r="LUR12" s="5"/>
      <c r="LUS12" s="5"/>
      <c r="LUT12" s="5"/>
      <c r="LUU12" s="5"/>
      <c r="LUV12" s="5"/>
      <c r="LUW12" s="5"/>
      <c r="LUX12" s="5"/>
      <c r="LUY12" s="5"/>
      <c r="LUZ12" s="5"/>
      <c r="LVA12" s="5"/>
      <c r="LVB12" s="5"/>
      <c r="LVC12" s="5"/>
      <c r="LVD12" s="5"/>
      <c r="LVE12" s="5"/>
      <c r="LVF12" s="5"/>
      <c r="LVG12" s="5"/>
      <c r="LVH12" s="5"/>
      <c r="LVI12" s="5"/>
      <c r="LVJ12" s="5"/>
      <c r="LVK12" s="5"/>
      <c r="LVL12" s="5"/>
      <c r="LVM12" s="5"/>
      <c r="LVN12" s="5"/>
      <c r="LVO12" s="5"/>
      <c r="LVP12" s="5"/>
      <c r="LVQ12" s="5"/>
      <c r="LVR12" s="5"/>
      <c r="LVS12" s="5"/>
      <c r="LVT12" s="5"/>
      <c r="LVU12" s="5"/>
      <c r="LVV12" s="5"/>
      <c r="LVW12" s="5"/>
      <c r="LVX12" s="5"/>
      <c r="LVY12" s="5"/>
      <c r="LVZ12" s="5"/>
      <c r="LWA12" s="5"/>
      <c r="LWB12" s="5"/>
      <c r="LWC12" s="5"/>
      <c r="LWD12" s="5"/>
      <c r="LWE12" s="5"/>
      <c r="LWF12" s="5"/>
      <c r="LWG12" s="5"/>
      <c r="LWH12" s="5"/>
      <c r="LWI12" s="5"/>
      <c r="LWJ12" s="5"/>
      <c r="LWK12" s="5"/>
      <c r="LWL12" s="5"/>
      <c r="LWM12" s="5"/>
      <c r="LWN12" s="5"/>
      <c r="LWO12" s="5"/>
      <c r="LWP12" s="5"/>
      <c r="LWQ12" s="5"/>
      <c r="LWR12" s="5"/>
      <c r="LWS12" s="5"/>
      <c r="LWT12" s="5"/>
      <c r="LWU12" s="5"/>
      <c r="LWV12" s="5"/>
      <c r="LWW12" s="5"/>
      <c r="LWX12" s="5"/>
      <c r="LWY12" s="5"/>
      <c r="LWZ12" s="5"/>
      <c r="LXA12" s="5"/>
      <c r="LXB12" s="5"/>
      <c r="LXC12" s="5"/>
      <c r="LXD12" s="5"/>
      <c r="LXE12" s="5"/>
      <c r="LXF12" s="5"/>
      <c r="LXG12" s="5"/>
      <c r="LXH12" s="5"/>
      <c r="LXI12" s="5"/>
      <c r="LXJ12" s="5"/>
      <c r="LXK12" s="5"/>
      <c r="LXL12" s="5"/>
      <c r="LXM12" s="5"/>
      <c r="LXN12" s="5"/>
      <c r="LXO12" s="5"/>
      <c r="LXP12" s="5"/>
      <c r="LXQ12" s="5"/>
      <c r="LXR12" s="5"/>
      <c r="LXS12" s="5"/>
      <c r="LXT12" s="5"/>
      <c r="LXU12" s="5"/>
      <c r="LXV12" s="5"/>
      <c r="LXW12" s="5"/>
      <c r="LXX12" s="5"/>
      <c r="LXY12" s="5"/>
      <c r="LXZ12" s="5"/>
      <c r="LYA12" s="5"/>
      <c r="LYB12" s="5"/>
      <c r="LYC12" s="5"/>
      <c r="LYD12" s="5"/>
      <c r="LYE12" s="5"/>
      <c r="LYF12" s="5"/>
      <c r="LYG12" s="5"/>
      <c r="LYH12" s="5"/>
      <c r="LYI12" s="5"/>
      <c r="LYJ12" s="5"/>
      <c r="LYK12" s="5"/>
      <c r="LYL12" s="5"/>
      <c r="LYM12" s="5"/>
      <c r="LYN12" s="5"/>
      <c r="LYO12" s="5"/>
      <c r="LYP12" s="5"/>
      <c r="LYQ12" s="5"/>
      <c r="LYR12" s="5"/>
      <c r="LYS12" s="5"/>
      <c r="LYT12" s="5"/>
      <c r="LYU12" s="5"/>
      <c r="LYV12" s="5"/>
      <c r="LYW12" s="5"/>
      <c r="LYX12" s="5"/>
      <c r="LYY12" s="5"/>
      <c r="LYZ12" s="5"/>
      <c r="LZA12" s="5"/>
      <c r="LZB12" s="5"/>
      <c r="LZC12" s="5"/>
      <c r="LZD12" s="5"/>
      <c r="LZE12" s="5"/>
      <c r="LZF12" s="5"/>
      <c r="LZG12" s="5"/>
      <c r="LZH12" s="5"/>
      <c r="LZI12" s="5"/>
      <c r="LZJ12" s="5"/>
      <c r="LZK12" s="5"/>
      <c r="LZL12" s="5"/>
      <c r="LZM12" s="5"/>
      <c r="LZN12" s="5"/>
      <c r="LZO12" s="5"/>
      <c r="LZP12" s="5"/>
      <c r="LZQ12" s="5"/>
      <c r="LZR12" s="5"/>
      <c r="LZS12" s="5"/>
      <c r="LZT12" s="5"/>
      <c r="LZU12" s="5"/>
      <c r="LZV12" s="5"/>
      <c r="LZW12" s="5"/>
      <c r="LZX12" s="5"/>
      <c r="LZY12" s="5"/>
      <c r="LZZ12" s="5"/>
      <c r="MAA12" s="5"/>
      <c r="MAB12" s="5"/>
      <c r="MAC12" s="5"/>
      <c r="MAD12" s="5"/>
      <c r="MAE12" s="5"/>
      <c r="MAF12" s="5"/>
      <c r="MAG12" s="5"/>
      <c r="MAH12" s="5"/>
      <c r="MAI12" s="5"/>
      <c r="MAJ12" s="5"/>
      <c r="MAK12" s="5"/>
      <c r="MAL12" s="5"/>
      <c r="MAM12" s="5"/>
      <c r="MAN12" s="5"/>
      <c r="MAO12" s="5"/>
      <c r="MAP12" s="5"/>
      <c r="MAQ12" s="5"/>
      <c r="MAR12" s="5"/>
      <c r="MAS12" s="5"/>
      <c r="MAT12" s="5"/>
      <c r="MAU12" s="5"/>
      <c r="MAV12" s="5"/>
      <c r="MAW12" s="5"/>
      <c r="MAX12" s="5"/>
      <c r="MAY12" s="5"/>
      <c r="MAZ12" s="5"/>
      <c r="MBA12" s="5"/>
      <c r="MBB12" s="5"/>
      <c r="MBC12" s="5"/>
      <c r="MBD12" s="5"/>
      <c r="MBE12" s="5"/>
      <c r="MBF12" s="5"/>
      <c r="MBG12" s="5"/>
      <c r="MBH12" s="5"/>
      <c r="MBI12" s="5"/>
      <c r="MBJ12" s="5"/>
      <c r="MBK12" s="5"/>
      <c r="MBL12" s="5"/>
      <c r="MBM12" s="5"/>
      <c r="MBN12" s="5"/>
      <c r="MBO12" s="5"/>
      <c r="MBP12" s="5"/>
      <c r="MBQ12" s="5"/>
      <c r="MBR12" s="5"/>
      <c r="MBS12" s="5"/>
      <c r="MBT12" s="5"/>
      <c r="MBU12" s="5"/>
      <c r="MBV12" s="5"/>
      <c r="MBW12" s="5"/>
      <c r="MBX12" s="5"/>
      <c r="MBY12" s="5"/>
      <c r="MBZ12" s="5"/>
      <c r="MCA12" s="5"/>
      <c r="MCB12" s="5"/>
      <c r="MCC12" s="5"/>
      <c r="MCD12" s="5"/>
      <c r="MCE12" s="5"/>
      <c r="MCF12" s="5"/>
      <c r="MCG12" s="5"/>
      <c r="MCH12" s="5"/>
      <c r="MCI12" s="5"/>
      <c r="MCJ12" s="5"/>
      <c r="MCK12" s="5"/>
      <c r="MCL12" s="5"/>
      <c r="MCM12" s="5"/>
      <c r="MCN12" s="5"/>
      <c r="MCO12" s="5"/>
      <c r="MCP12" s="5"/>
      <c r="MCQ12" s="5"/>
      <c r="MCR12" s="5"/>
      <c r="MCS12" s="5"/>
      <c r="MCT12" s="5"/>
      <c r="MCU12" s="5"/>
      <c r="MCV12" s="5"/>
      <c r="MCW12" s="5"/>
      <c r="MCX12" s="5"/>
      <c r="MCY12" s="5"/>
      <c r="MCZ12" s="5"/>
      <c r="MDA12" s="5"/>
      <c r="MDB12" s="5"/>
      <c r="MDC12" s="5"/>
      <c r="MDD12" s="5"/>
      <c r="MDE12" s="5"/>
      <c r="MDF12" s="5"/>
      <c r="MDG12" s="5"/>
      <c r="MDH12" s="5"/>
      <c r="MDI12" s="5"/>
      <c r="MDJ12" s="5"/>
      <c r="MDK12" s="5"/>
      <c r="MDL12" s="5"/>
      <c r="MDM12" s="5"/>
      <c r="MDN12" s="5"/>
      <c r="MDO12" s="5"/>
      <c r="MDP12" s="5"/>
      <c r="MDQ12" s="5"/>
      <c r="MDR12" s="5"/>
      <c r="MDS12" s="5"/>
      <c r="MDT12" s="5"/>
      <c r="MDU12" s="5"/>
      <c r="MDV12" s="5"/>
      <c r="MDW12" s="5"/>
      <c r="MDX12" s="5"/>
      <c r="MDY12" s="5"/>
      <c r="MDZ12" s="5"/>
      <c r="MEA12" s="5"/>
      <c r="MEB12" s="5"/>
      <c r="MEC12" s="5"/>
      <c r="MED12" s="5"/>
      <c r="MEE12" s="5"/>
      <c r="MEF12" s="5"/>
      <c r="MEG12" s="5"/>
      <c r="MEH12" s="5"/>
      <c r="MEI12" s="5"/>
      <c r="MEJ12" s="5"/>
      <c r="MEK12" s="5"/>
      <c r="MEL12" s="5"/>
      <c r="MEM12" s="5"/>
      <c r="MEN12" s="5"/>
      <c r="MEO12" s="5"/>
      <c r="MEP12" s="5"/>
      <c r="MEQ12" s="5"/>
      <c r="MER12" s="5"/>
      <c r="MES12" s="5"/>
      <c r="MET12" s="5"/>
      <c r="MEU12" s="5"/>
      <c r="MEV12" s="5"/>
      <c r="MEW12" s="5"/>
      <c r="MEX12" s="5"/>
      <c r="MEY12" s="5"/>
      <c r="MEZ12" s="5"/>
      <c r="MFA12" s="5"/>
      <c r="MFB12" s="5"/>
      <c r="MFC12" s="5"/>
      <c r="MFD12" s="5"/>
      <c r="MFE12" s="5"/>
      <c r="MFF12" s="5"/>
      <c r="MFG12" s="5"/>
      <c r="MFH12" s="5"/>
      <c r="MFI12" s="5"/>
      <c r="MFJ12" s="5"/>
      <c r="MFK12" s="5"/>
      <c r="MFL12" s="5"/>
      <c r="MFM12" s="5"/>
      <c r="MFN12" s="5"/>
      <c r="MFO12" s="5"/>
      <c r="MFP12" s="5"/>
      <c r="MFQ12" s="5"/>
      <c r="MFR12" s="5"/>
      <c r="MFS12" s="5"/>
      <c r="MFT12" s="5"/>
      <c r="MFU12" s="5"/>
      <c r="MFV12" s="5"/>
      <c r="MFW12" s="5"/>
      <c r="MFX12" s="5"/>
      <c r="MFY12" s="5"/>
      <c r="MFZ12" s="5"/>
      <c r="MGA12" s="5"/>
      <c r="MGB12" s="5"/>
      <c r="MGC12" s="5"/>
      <c r="MGD12" s="5"/>
      <c r="MGE12" s="5"/>
      <c r="MGF12" s="5"/>
      <c r="MGG12" s="5"/>
      <c r="MGH12" s="5"/>
      <c r="MGI12" s="5"/>
      <c r="MGJ12" s="5"/>
      <c r="MGK12" s="5"/>
      <c r="MGL12" s="5"/>
      <c r="MGM12" s="5"/>
      <c r="MGN12" s="5"/>
      <c r="MGO12" s="5"/>
      <c r="MGP12" s="5"/>
      <c r="MGQ12" s="5"/>
      <c r="MGR12" s="5"/>
      <c r="MGS12" s="5"/>
      <c r="MGT12" s="5"/>
      <c r="MGU12" s="5"/>
      <c r="MGV12" s="5"/>
      <c r="MGW12" s="5"/>
      <c r="MGX12" s="5"/>
      <c r="MGY12" s="5"/>
      <c r="MGZ12" s="5"/>
      <c r="MHA12" s="5"/>
      <c r="MHB12" s="5"/>
      <c r="MHC12" s="5"/>
      <c r="MHD12" s="5"/>
      <c r="MHE12" s="5"/>
      <c r="MHF12" s="5"/>
      <c r="MHG12" s="5"/>
      <c r="MHH12" s="5"/>
      <c r="MHI12" s="5"/>
      <c r="MHJ12" s="5"/>
      <c r="MHK12" s="5"/>
      <c r="MHL12" s="5"/>
      <c r="MHM12" s="5"/>
      <c r="MHN12" s="5"/>
      <c r="MHO12" s="5"/>
      <c r="MHP12" s="5"/>
      <c r="MHQ12" s="5"/>
      <c r="MHR12" s="5"/>
      <c r="MHS12" s="5"/>
      <c r="MHT12" s="5"/>
      <c r="MHU12" s="5"/>
      <c r="MHV12" s="5"/>
      <c r="MHW12" s="5"/>
      <c r="MHX12" s="5"/>
      <c r="MHY12" s="5"/>
      <c r="MHZ12" s="5"/>
      <c r="MIA12" s="5"/>
      <c r="MIB12" s="5"/>
      <c r="MIC12" s="5"/>
      <c r="MID12" s="5"/>
      <c r="MIE12" s="5"/>
      <c r="MIF12" s="5"/>
      <c r="MIG12" s="5"/>
      <c r="MIH12" s="5"/>
      <c r="MII12" s="5"/>
      <c r="MIJ12" s="5"/>
      <c r="MIK12" s="5"/>
      <c r="MIL12" s="5"/>
      <c r="MIM12" s="5"/>
      <c r="MIN12" s="5"/>
      <c r="MIO12" s="5"/>
      <c r="MIP12" s="5"/>
      <c r="MIQ12" s="5"/>
      <c r="MIR12" s="5"/>
      <c r="MIS12" s="5"/>
      <c r="MIT12" s="5"/>
      <c r="MIU12" s="5"/>
      <c r="MIV12" s="5"/>
      <c r="MIW12" s="5"/>
      <c r="MIX12" s="5"/>
      <c r="MIY12" s="5"/>
      <c r="MIZ12" s="5"/>
      <c r="MJA12" s="5"/>
      <c r="MJB12" s="5"/>
      <c r="MJC12" s="5"/>
      <c r="MJD12" s="5"/>
      <c r="MJE12" s="5"/>
      <c r="MJF12" s="5"/>
      <c r="MJG12" s="5"/>
      <c r="MJH12" s="5"/>
      <c r="MJI12" s="5"/>
      <c r="MJJ12" s="5"/>
      <c r="MJK12" s="5"/>
      <c r="MJL12" s="5"/>
      <c r="MJM12" s="5"/>
      <c r="MJN12" s="5"/>
      <c r="MJO12" s="5"/>
      <c r="MJP12" s="5"/>
      <c r="MJQ12" s="5"/>
      <c r="MJR12" s="5"/>
      <c r="MJS12" s="5"/>
      <c r="MJT12" s="5"/>
      <c r="MJU12" s="5"/>
      <c r="MJV12" s="5"/>
      <c r="MJW12" s="5"/>
      <c r="MJX12" s="5"/>
      <c r="MJY12" s="5"/>
      <c r="MJZ12" s="5"/>
      <c r="MKA12" s="5"/>
      <c r="MKB12" s="5"/>
      <c r="MKC12" s="5"/>
      <c r="MKD12" s="5"/>
      <c r="MKE12" s="5"/>
      <c r="MKF12" s="5"/>
      <c r="MKG12" s="5"/>
      <c r="MKH12" s="5"/>
      <c r="MKI12" s="5"/>
      <c r="MKJ12" s="5"/>
      <c r="MKK12" s="5"/>
      <c r="MKL12" s="5"/>
      <c r="MKM12" s="5"/>
      <c r="MKN12" s="5"/>
      <c r="MKO12" s="5"/>
      <c r="MKP12" s="5"/>
      <c r="MKQ12" s="5"/>
      <c r="MKR12" s="5"/>
      <c r="MKS12" s="5"/>
      <c r="MKT12" s="5"/>
      <c r="MKU12" s="5"/>
      <c r="MKV12" s="5"/>
      <c r="MKW12" s="5"/>
      <c r="MKX12" s="5"/>
      <c r="MKY12" s="5"/>
      <c r="MKZ12" s="5"/>
      <c r="MLA12" s="5"/>
      <c r="MLB12" s="5"/>
      <c r="MLC12" s="5"/>
      <c r="MLD12" s="5"/>
      <c r="MLE12" s="5"/>
      <c r="MLF12" s="5"/>
      <c r="MLG12" s="5"/>
      <c r="MLH12" s="5"/>
      <c r="MLI12" s="5"/>
      <c r="MLJ12" s="5"/>
      <c r="MLK12" s="5"/>
      <c r="MLL12" s="5"/>
      <c r="MLM12" s="5"/>
      <c r="MLN12" s="5"/>
      <c r="MLO12" s="5"/>
      <c r="MLP12" s="5"/>
      <c r="MLQ12" s="5"/>
      <c r="MLR12" s="5"/>
      <c r="MLS12" s="5"/>
      <c r="MLT12" s="5"/>
      <c r="MLU12" s="5"/>
      <c r="MLV12" s="5"/>
      <c r="MLW12" s="5"/>
      <c r="MLX12" s="5"/>
      <c r="MLY12" s="5"/>
      <c r="MLZ12" s="5"/>
      <c r="MMA12" s="5"/>
      <c r="MMB12" s="5"/>
      <c r="MMC12" s="5"/>
      <c r="MMD12" s="5"/>
      <c r="MME12" s="5"/>
      <c r="MMF12" s="5"/>
      <c r="MMG12" s="5"/>
      <c r="MMH12" s="5"/>
      <c r="MMI12" s="5"/>
      <c r="MMJ12" s="5"/>
      <c r="MMK12" s="5"/>
      <c r="MML12" s="5"/>
      <c r="MMM12" s="5"/>
      <c r="MMN12" s="5"/>
      <c r="MMO12" s="5"/>
      <c r="MMP12" s="5"/>
      <c r="MMQ12" s="5"/>
      <c r="MMR12" s="5"/>
      <c r="MMS12" s="5"/>
      <c r="MMT12" s="5"/>
      <c r="MMU12" s="5"/>
      <c r="MMV12" s="5"/>
      <c r="MMW12" s="5"/>
      <c r="MMX12" s="5"/>
      <c r="MMY12" s="5"/>
      <c r="MMZ12" s="5"/>
      <c r="MNA12" s="5"/>
      <c r="MNB12" s="5"/>
      <c r="MNC12" s="5"/>
      <c r="MND12" s="5"/>
      <c r="MNE12" s="5"/>
      <c r="MNF12" s="5"/>
      <c r="MNG12" s="5"/>
      <c r="MNH12" s="5"/>
      <c r="MNI12" s="5"/>
      <c r="MNJ12" s="5"/>
      <c r="MNK12" s="5"/>
      <c r="MNL12" s="5"/>
      <c r="MNM12" s="5"/>
      <c r="MNN12" s="5"/>
      <c r="MNO12" s="5"/>
      <c r="MNP12" s="5"/>
      <c r="MNQ12" s="5"/>
      <c r="MNR12" s="5"/>
      <c r="MNS12" s="5"/>
      <c r="MNT12" s="5"/>
      <c r="MNU12" s="5"/>
      <c r="MNV12" s="5"/>
      <c r="MNW12" s="5"/>
      <c r="MNX12" s="5"/>
      <c r="MNY12" s="5"/>
      <c r="MNZ12" s="5"/>
      <c r="MOA12" s="5"/>
      <c r="MOB12" s="5"/>
      <c r="MOC12" s="5"/>
      <c r="MOD12" s="5"/>
      <c r="MOE12" s="5"/>
      <c r="MOF12" s="5"/>
      <c r="MOG12" s="5"/>
      <c r="MOH12" s="5"/>
      <c r="MOI12" s="5"/>
      <c r="MOJ12" s="5"/>
      <c r="MOK12" s="5"/>
      <c r="MOL12" s="5"/>
      <c r="MOM12" s="5"/>
      <c r="MON12" s="5"/>
      <c r="MOO12" s="5"/>
      <c r="MOP12" s="5"/>
      <c r="MOQ12" s="5"/>
      <c r="MOR12" s="5"/>
      <c r="MOS12" s="5"/>
      <c r="MOT12" s="5"/>
      <c r="MOU12" s="5"/>
      <c r="MOV12" s="5"/>
      <c r="MOW12" s="5"/>
      <c r="MOX12" s="5"/>
      <c r="MOY12" s="5"/>
      <c r="MOZ12" s="5"/>
      <c r="MPA12" s="5"/>
      <c r="MPB12" s="5"/>
      <c r="MPC12" s="5"/>
      <c r="MPD12" s="5"/>
      <c r="MPE12" s="5"/>
      <c r="MPF12" s="5"/>
      <c r="MPG12" s="5"/>
      <c r="MPH12" s="5"/>
      <c r="MPI12" s="5"/>
      <c r="MPJ12" s="5"/>
      <c r="MPK12" s="5"/>
      <c r="MPL12" s="5"/>
      <c r="MPM12" s="5"/>
      <c r="MPN12" s="5"/>
      <c r="MPO12" s="5"/>
      <c r="MPP12" s="5"/>
      <c r="MPQ12" s="5"/>
      <c r="MPR12" s="5"/>
      <c r="MPS12" s="5"/>
      <c r="MPT12" s="5"/>
      <c r="MPU12" s="5"/>
      <c r="MPV12" s="5"/>
      <c r="MPW12" s="5"/>
      <c r="MPX12" s="5"/>
      <c r="MPY12" s="5"/>
      <c r="MPZ12" s="5"/>
      <c r="MQA12" s="5"/>
      <c r="MQB12" s="5"/>
      <c r="MQC12" s="5"/>
      <c r="MQD12" s="5"/>
      <c r="MQE12" s="5"/>
      <c r="MQF12" s="5"/>
      <c r="MQG12" s="5"/>
      <c r="MQH12" s="5"/>
      <c r="MQI12" s="5"/>
      <c r="MQJ12" s="5"/>
      <c r="MQK12" s="5"/>
      <c r="MQL12" s="5"/>
      <c r="MQM12" s="5"/>
      <c r="MQN12" s="5"/>
      <c r="MQO12" s="5"/>
      <c r="MQP12" s="5"/>
      <c r="MQQ12" s="5"/>
      <c r="MQR12" s="5"/>
      <c r="MQS12" s="5"/>
      <c r="MQT12" s="5"/>
      <c r="MQU12" s="5"/>
      <c r="MQV12" s="5"/>
      <c r="MQW12" s="5"/>
      <c r="MQX12" s="5"/>
      <c r="MQY12" s="5"/>
      <c r="MQZ12" s="5"/>
      <c r="MRA12" s="5"/>
      <c r="MRB12" s="5"/>
      <c r="MRC12" s="5"/>
      <c r="MRD12" s="5"/>
      <c r="MRE12" s="5"/>
      <c r="MRF12" s="5"/>
      <c r="MRG12" s="5"/>
      <c r="MRH12" s="5"/>
      <c r="MRI12" s="5"/>
      <c r="MRJ12" s="5"/>
      <c r="MRK12" s="5"/>
      <c r="MRL12" s="5"/>
      <c r="MRM12" s="5"/>
      <c r="MRN12" s="5"/>
      <c r="MRO12" s="5"/>
      <c r="MRP12" s="5"/>
      <c r="MRQ12" s="5"/>
      <c r="MRR12" s="5"/>
      <c r="MRS12" s="5"/>
      <c r="MRT12" s="5"/>
      <c r="MRU12" s="5"/>
      <c r="MRV12" s="5"/>
      <c r="MRW12" s="5"/>
      <c r="MRX12" s="5"/>
      <c r="MRY12" s="5"/>
      <c r="MRZ12" s="5"/>
      <c r="MSA12" s="5"/>
      <c r="MSB12" s="5"/>
      <c r="MSC12" s="5"/>
      <c r="MSD12" s="5"/>
      <c r="MSE12" s="5"/>
      <c r="MSF12" s="5"/>
      <c r="MSG12" s="5"/>
      <c r="MSH12" s="5"/>
      <c r="MSI12" s="5"/>
      <c r="MSJ12" s="5"/>
      <c r="MSK12" s="5"/>
      <c r="MSL12" s="5"/>
      <c r="MSM12" s="5"/>
      <c r="MSN12" s="5"/>
      <c r="MSO12" s="5"/>
      <c r="MSP12" s="5"/>
      <c r="MSQ12" s="5"/>
      <c r="MSR12" s="5"/>
      <c r="MSS12" s="5"/>
      <c r="MST12" s="5"/>
      <c r="MSU12" s="5"/>
      <c r="MSV12" s="5"/>
      <c r="MSW12" s="5"/>
      <c r="MSX12" s="5"/>
      <c r="MSY12" s="5"/>
      <c r="MSZ12" s="5"/>
      <c r="MTA12" s="5"/>
      <c r="MTB12" s="5"/>
      <c r="MTC12" s="5"/>
      <c r="MTD12" s="5"/>
      <c r="MTE12" s="5"/>
      <c r="MTF12" s="5"/>
      <c r="MTG12" s="5"/>
      <c r="MTH12" s="5"/>
      <c r="MTI12" s="5"/>
      <c r="MTJ12" s="5"/>
      <c r="MTK12" s="5"/>
      <c r="MTL12" s="5"/>
      <c r="MTM12" s="5"/>
      <c r="MTN12" s="5"/>
      <c r="MTO12" s="5"/>
      <c r="MTP12" s="5"/>
      <c r="MTQ12" s="5"/>
      <c r="MTR12" s="5"/>
      <c r="MTS12" s="5"/>
      <c r="MTT12" s="5"/>
      <c r="MTU12" s="5"/>
      <c r="MTV12" s="5"/>
      <c r="MTW12" s="5"/>
      <c r="MTX12" s="5"/>
      <c r="MTY12" s="5"/>
      <c r="MTZ12" s="5"/>
      <c r="MUA12" s="5"/>
      <c r="MUB12" s="5"/>
      <c r="MUC12" s="5"/>
      <c r="MUD12" s="5"/>
      <c r="MUE12" s="5"/>
      <c r="MUF12" s="5"/>
      <c r="MUG12" s="5"/>
      <c r="MUH12" s="5"/>
      <c r="MUI12" s="5"/>
      <c r="MUJ12" s="5"/>
      <c r="MUK12" s="5"/>
      <c r="MUL12" s="5"/>
      <c r="MUM12" s="5"/>
      <c r="MUN12" s="5"/>
      <c r="MUO12" s="5"/>
      <c r="MUP12" s="5"/>
      <c r="MUQ12" s="5"/>
      <c r="MUR12" s="5"/>
      <c r="MUS12" s="5"/>
      <c r="MUT12" s="5"/>
      <c r="MUU12" s="5"/>
      <c r="MUV12" s="5"/>
      <c r="MUW12" s="5"/>
      <c r="MUX12" s="5"/>
      <c r="MUY12" s="5"/>
      <c r="MUZ12" s="5"/>
      <c r="MVA12" s="5"/>
      <c r="MVB12" s="5"/>
      <c r="MVC12" s="5"/>
      <c r="MVD12" s="5"/>
      <c r="MVE12" s="5"/>
      <c r="MVF12" s="5"/>
      <c r="MVG12" s="5"/>
      <c r="MVH12" s="5"/>
      <c r="MVI12" s="5"/>
      <c r="MVJ12" s="5"/>
      <c r="MVK12" s="5"/>
      <c r="MVL12" s="5"/>
      <c r="MVM12" s="5"/>
      <c r="MVN12" s="5"/>
      <c r="MVO12" s="5"/>
      <c r="MVP12" s="5"/>
      <c r="MVQ12" s="5"/>
      <c r="MVR12" s="5"/>
      <c r="MVS12" s="5"/>
      <c r="MVT12" s="5"/>
      <c r="MVU12" s="5"/>
      <c r="MVV12" s="5"/>
      <c r="MVW12" s="5"/>
      <c r="MVX12" s="5"/>
      <c r="MVY12" s="5"/>
      <c r="MVZ12" s="5"/>
      <c r="MWA12" s="5"/>
      <c r="MWB12" s="5"/>
      <c r="MWC12" s="5"/>
      <c r="MWD12" s="5"/>
      <c r="MWE12" s="5"/>
      <c r="MWF12" s="5"/>
      <c r="MWG12" s="5"/>
      <c r="MWH12" s="5"/>
      <c r="MWI12" s="5"/>
      <c r="MWJ12" s="5"/>
      <c r="MWK12" s="5"/>
      <c r="MWL12" s="5"/>
      <c r="MWM12" s="5"/>
      <c r="MWN12" s="5"/>
      <c r="MWO12" s="5"/>
      <c r="MWP12" s="5"/>
      <c r="MWQ12" s="5"/>
      <c r="MWR12" s="5"/>
      <c r="MWS12" s="5"/>
      <c r="MWT12" s="5"/>
      <c r="MWU12" s="5"/>
      <c r="MWV12" s="5"/>
      <c r="MWW12" s="5"/>
      <c r="MWX12" s="5"/>
      <c r="MWY12" s="5"/>
      <c r="MWZ12" s="5"/>
      <c r="MXA12" s="5"/>
      <c r="MXB12" s="5"/>
      <c r="MXC12" s="5"/>
      <c r="MXD12" s="5"/>
      <c r="MXE12" s="5"/>
      <c r="MXF12" s="5"/>
      <c r="MXG12" s="5"/>
      <c r="MXH12" s="5"/>
      <c r="MXI12" s="5"/>
      <c r="MXJ12" s="5"/>
      <c r="MXK12" s="5"/>
      <c r="MXL12" s="5"/>
      <c r="MXM12" s="5"/>
      <c r="MXN12" s="5"/>
      <c r="MXO12" s="5"/>
      <c r="MXP12" s="5"/>
      <c r="MXQ12" s="5"/>
      <c r="MXR12" s="5"/>
      <c r="MXS12" s="5"/>
      <c r="MXT12" s="5"/>
      <c r="MXU12" s="5"/>
      <c r="MXV12" s="5"/>
      <c r="MXW12" s="5"/>
      <c r="MXX12" s="5"/>
      <c r="MXY12" s="5"/>
      <c r="MXZ12" s="5"/>
      <c r="MYA12" s="5"/>
      <c r="MYB12" s="5"/>
      <c r="MYC12" s="5"/>
      <c r="MYD12" s="5"/>
      <c r="MYE12" s="5"/>
      <c r="MYF12" s="5"/>
      <c r="MYG12" s="5"/>
      <c r="MYH12" s="5"/>
      <c r="MYI12" s="5"/>
      <c r="MYJ12" s="5"/>
      <c r="MYK12" s="5"/>
      <c r="MYL12" s="5"/>
      <c r="MYM12" s="5"/>
      <c r="MYN12" s="5"/>
      <c r="MYO12" s="5"/>
      <c r="MYP12" s="5"/>
      <c r="MYQ12" s="5"/>
      <c r="MYR12" s="5"/>
      <c r="MYS12" s="5"/>
      <c r="MYT12" s="5"/>
      <c r="MYU12" s="5"/>
      <c r="MYV12" s="5"/>
      <c r="MYW12" s="5"/>
      <c r="MYX12" s="5"/>
      <c r="MYY12" s="5"/>
      <c r="MYZ12" s="5"/>
      <c r="MZA12" s="5"/>
      <c r="MZB12" s="5"/>
      <c r="MZC12" s="5"/>
      <c r="MZD12" s="5"/>
      <c r="MZE12" s="5"/>
      <c r="MZF12" s="5"/>
      <c r="MZG12" s="5"/>
      <c r="MZH12" s="5"/>
      <c r="MZI12" s="5"/>
      <c r="MZJ12" s="5"/>
      <c r="MZK12" s="5"/>
      <c r="MZL12" s="5"/>
      <c r="MZM12" s="5"/>
      <c r="MZN12" s="5"/>
      <c r="MZO12" s="5"/>
      <c r="MZP12" s="5"/>
      <c r="MZQ12" s="5"/>
      <c r="MZR12" s="5"/>
      <c r="MZS12" s="5"/>
      <c r="MZT12" s="5"/>
      <c r="MZU12" s="5"/>
      <c r="MZV12" s="5"/>
      <c r="MZW12" s="5"/>
      <c r="MZX12" s="5"/>
      <c r="MZY12" s="5"/>
      <c r="MZZ12" s="5"/>
      <c r="NAA12" s="5"/>
      <c r="NAB12" s="5"/>
      <c r="NAC12" s="5"/>
      <c r="NAD12" s="5"/>
      <c r="NAE12" s="5"/>
      <c r="NAF12" s="5"/>
      <c r="NAG12" s="5"/>
      <c r="NAH12" s="5"/>
      <c r="NAI12" s="5"/>
      <c r="NAJ12" s="5"/>
      <c r="NAK12" s="5"/>
      <c r="NAL12" s="5"/>
      <c r="NAM12" s="5"/>
      <c r="NAN12" s="5"/>
      <c r="NAO12" s="5"/>
      <c r="NAP12" s="5"/>
      <c r="NAQ12" s="5"/>
      <c r="NAR12" s="5"/>
      <c r="NAS12" s="5"/>
      <c r="NAT12" s="5"/>
      <c r="NAU12" s="5"/>
      <c r="NAV12" s="5"/>
      <c r="NAW12" s="5"/>
      <c r="NAX12" s="5"/>
      <c r="NAY12" s="5"/>
      <c r="NAZ12" s="5"/>
      <c r="NBA12" s="5"/>
      <c r="NBB12" s="5"/>
      <c r="NBC12" s="5"/>
      <c r="NBD12" s="5"/>
      <c r="NBE12" s="5"/>
      <c r="NBF12" s="5"/>
      <c r="NBG12" s="5"/>
      <c r="NBH12" s="5"/>
      <c r="NBI12" s="5"/>
      <c r="NBJ12" s="5"/>
      <c r="NBK12" s="5"/>
      <c r="NBL12" s="5"/>
      <c r="NBM12" s="5"/>
      <c r="NBN12" s="5"/>
      <c r="NBO12" s="5"/>
      <c r="NBP12" s="5"/>
      <c r="NBQ12" s="5"/>
      <c r="NBR12" s="5"/>
      <c r="NBS12" s="5"/>
      <c r="NBT12" s="5"/>
      <c r="NBU12" s="5"/>
      <c r="NBV12" s="5"/>
      <c r="NBW12" s="5"/>
      <c r="NBX12" s="5"/>
      <c r="NBY12" s="5"/>
      <c r="NBZ12" s="5"/>
      <c r="NCA12" s="5"/>
      <c r="NCB12" s="5"/>
      <c r="NCC12" s="5"/>
      <c r="NCD12" s="5"/>
      <c r="NCE12" s="5"/>
      <c r="NCF12" s="5"/>
      <c r="NCG12" s="5"/>
      <c r="NCH12" s="5"/>
      <c r="NCI12" s="5"/>
      <c r="NCJ12" s="5"/>
      <c r="NCK12" s="5"/>
      <c r="NCL12" s="5"/>
      <c r="NCM12" s="5"/>
      <c r="NCN12" s="5"/>
      <c r="NCO12" s="5"/>
      <c r="NCP12" s="5"/>
      <c r="NCQ12" s="5"/>
      <c r="NCR12" s="5"/>
      <c r="NCS12" s="5"/>
      <c r="NCT12" s="5"/>
      <c r="NCU12" s="5"/>
      <c r="NCV12" s="5"/>
      <c r="NCW12" s="5"/>
      <c r="NCX12" s="5"/>
      <c r="NCY12" s="5"/>
      <c r="NCZ12" s="5"/>
      <c r="NDA12" s="5"/>
      <c r="NDB12" s="5"/>
      <c r="NDC12" s="5"/>
      <c r="NDD12" s="5"/>
      <c r="NDE12" s="5"/>
      <c r="NDF12" s="5"/>
      <c r="NDG12" s="5"/>
      <c r="NDH12" s="5"/>
      <c r="NDI12" s="5"/>
      <c r="NDJ12" s="5"/>
      <c r="NDK12" s="5"/>
      <c r="NDL12" s="5"/>
      <c r="NDM12" s="5"/>
      <c r="NDN12" s="5"/>
      <c r="NDO12" s="5"/>
      <c r="NDP12" s="5"/>
      <c r="NDQ12" s="5"/>
      <c r="NDR12" s="5"/>
      <c r="NDS12" s="5"/>
      <c r="NDT12" s="5"/>
      <c r="NDU12" s="5"/>
      <c r="NDV12" s="5"/>
      <c r="NDW12" s="5"/>
      <c r="NDX12" s="5"/>
      <c r="NDY12" s="5"/>
      <c r="NDZ12" s="5"/>
      <c r="NEA12" s="5"/>
      <c r="NEB12" s="5"/>
      <c r="NEC12" s="5"/>
      <c r="NED12" s="5"/>
      <c r="NEE12" s="5"/>
      <c r="NEF12" s="5"/>
      <c r="NEG12" s="5"/>
      <c r="NEH12" s="5"/>
      <c r="NEI12" s="5"/>
      <c r="NEJ12" s="5"/>
      <c r="NEK12" s="5"/>
      <c r="NEL12" s="5"/>
      <c r="NEM12" s="5"/>
      <c r="NEN12" s="5"/>
      <c r="NEO12" s="5"/>
      <c r="NEP12" s="5"/>
      <c r="NEQ12" s="5"/>
      <c r="NER12" s="5"/>
      <c r="NES12" s="5"/>
      <c r="NET12" s="5"/>
      <c r="NEU12" s="5"/>
      <c r="NEV12" s="5"/>
      <c r="NEW12" s="5"/>
      <c r="NEX12" s="5"/>
      <c r="NEY12" s="5"/>
      <c r="NEZ12" s="5"/>
      <c r="NFA12" s="5"/>
      <c r="NFB12" s="5"/>
      <c r="NFC12" s="5"/>
      <c r="NFD12" s="5"/>
      <c r="NFE12" s="5"/>
      <c r="NFF12" s="5"/>
      <c r="NFG12" s="5"/>
      <c r="NFH12" s="5"/>
      <c r="NFI12" s="5"/>
      <c r="NFJ12" s="5"/>
      <c r="NFK12" s="5"/>
      <c r="NFL12" s="5"/>
      <c r="NFM12" s="5"/>
      <c r="NFN12" s="5"/>
      <c r="NFO12" s="5"/>
      <c r="NFP12" s="5"/>
      <c r="NFQ12" s="5"/>
      <c r="NFR12" s="5"/>
      <c r="NFS12" s="5"/>
      <c r="NFT12" s="5"/>
      <c r="NFU12" s="5"/>
      <c r="NFV12" s="5"/>
      <c r="NFW12" s="5"/>
      <c r="NFX12" s="5"/>
      <c r="NFY12" s="5"/>
      <c r="NFZ12" s="5"/>
      <c r="NGA12" s="5"/>
      <c r="NGB12" s="5"/>
      <c r="NGC12" s="5"/>
      <c r="NGD12" s="5"/>
      <c r="NGE12" s="5"/>
      <c r="NGF12" s="5"/>
      <c r="NGG12" s="5"/>
      <c r="NGH12" s="5"/>
      <c r="NGI12" s="5"/>
      <c r="NGJ12" s="5"/>
      <c r="NGK12" s="5"/>
      <c r="NGL12" s="5"/>
      <c r="NGM12" s="5"/>
      <c r="NGN12" s="5"/>
      <c r="NGO12" s="5"/>
      <c r="NGP12" s="5"/>
      <c r="NGQ12" s="5"/>
      <c r="NGR12" s="5"/>
      <c r="NGS12" s="5"/>
      <c r="NGT12" s="5"/>
      <c r="NGU12" s="5"/>
      <c r="NGV12" s="5"/>
      <c r="NGW12" s="5"/>
      <c r="NGX12" s="5"/>
      <c r="NGY12" s="5"/>
      <c r="NGZ12" s="5"/>
      <c r="NHA12" s="5"/>
      <c r="NHB12" s="5"/>
      <c r="NHC12" s="5"/>
      <c r="NHD12" s="5"/>
      <c r="NHE12" s="5"/>
      <c r="NHF12" s="5"/>
      <c r="NHG12" s="5"/>
      <c r="NHH12" s="5"/>
      <c r="NHI12" s="5"/>
      <c r="NHJ12" s="5"/>
      <c r="NHK12" s="5"/>
      <c r="NHL12" s="5"/>
      <c r="NHM12" s="5"/>
      <c r="NHN12" s="5"/>
      <c r="NHO12" s="5"/>
      <c r="NHP12" s="5"/>
      <c r="NHQ12" s="5"/>
      <c r="NHR12" s="5"/>
      <c r="NHS12" s="5"/>
      <c r="NHT12" s="5"/>
      <c r="NHU12" s="5"/>
      <c r="NHV12" s="5"/>
      <c r="NHW12" s="5"/>
      <c r="NHX12" s="5"/>
      <c r="NHY12" s="5"/>
      <c r="NHZ12" s="5"/>
      <c r="NIA12" s="5"/>
      <c r="NIB12" s="5"/>
      <c r="NIC12" s="5"/>
      <c r="NID12" s="5"/>
      <c r="NIE12" s="5"/>
      <c r="NIF12" s="5"/>
      <c r="NIG12" s="5"/>
      <c r="NIH12" s="5"/>
      <c r="NII12" s="5"/>
      <c r="NIJ12" s="5"/>
      <c r="NIK12" s="5"/>
      <c r="NIL12" s="5"/>
      <c r="NIM12" s="5"/>
      <c r="NIN12" s="5"/>
      <c r="NIO12" s="5"/>
      <c r="NIP12" s="5"/>
      <c r="NIQ12" s="5"/>
      <c r="NIR12" s="5"/>
      <c r="NIS12" s="5"/>
      <c r="NIT12" s="5"/>
      <c r="NIU12" s="5"/>
      <c r="NIV12" s="5"/>
      <c r="NIW12" s="5"/>
      <c r="NIX12" s="5"/>
      <c r="NIY12" s="5"/>
      <c r="NIZ12" s="5"/>
      <c r="NJA12" s="5"/>
      <c r="NJB12" s="5"/>
      <c r="NJC12" s="5"/>
      <c r="NJD12" s="5"/>
      <c r="NJE12" s="5"/>
      <c r="NJF12" s="5"/>
      <c r="NJG12" s="5"/>
      <c r="NJH12" s="5"/>
      <c r="NJI12" s="5"/>
      <c r="NJJ12" s="5"/>
      <c r="NJK12" s="5"/>
      <c r="NJL12" s="5"/>
      <c r="NJM12" s="5"/>
      <c r="NJN12" s="5"/>
      <c r="NJO12" s="5"/>
      <c r="NJP12" s="5"/>
      <c r="NJQ12" s="5"/>
      <c r="NJR12" s="5"/>
      <c r="NJS12" s="5"/>
      <c r="NJT12" s="5"/>
      <c r="NJU12" s="5"/>
      <c r="NJV12" s="5"/>
      <c r="NJW12" s="5"/>
      <c r="NJX12" s="5"/>
      <c r="NJY12" s="5"/>
      <c r="NJZ12" s="5"/>
      <c r="NKA12" s="5"/>
      <c r="NKB12" s="5"/>
      <c r="NKC12" s="5"/>
      <c r="NKD12" s="5"/>
      <c r="NKE12" s="5"/>
      <c r="NKF12" s="5"/>
      <c r="NKG12" s="5"/>
      <c r="NKH12" s="5"/>
      <c r="NKI12" s="5"/>
      <c r="NKJ12" s="5"/>
      <c r="NKK12" s="5"/>
      <c r="NKL12" s="5"/>
      <c r="NKM12" s="5"/>
      <c r="NKN12" s="5"/>
      <c r="NKO12" s="5"/>
      <c r="NKP12" s="5"/>
      <c r="NKQ12" s="5"/>
      <c r="NKR12" s="5"/>
      <c r="NKS12" s="5"/>
      <c r="NKT12" s="5"/>
      <c r="NKU12" s="5"/>
      <c r="NKV12" s="5"/>
      <c r="NKW12" s="5"/>
      <c r="NKX12" s="5"/>
      <c r="NKY12" s="5"/>
      <c r="NKZ12" s="5"/>
      <c r="NLA12" s="5"/>
      <c r="NLB12" s="5"/>
      <c r="NLC12" s="5"/>
      <c r="NLD12" s="5"/>
      <c r="NLE12" s="5"/>
      <c r="NLF12" s="5"/>
      <c r="NLG12" s="5"/>
      <c r="NLH12" s="5"/>
      <c r="NLI12" s="5"/>
      <c r="NLJ12" s="5"/>
      <c r="NLK12" s="5"/>
      <c r="NLL12" s="5"/>
      <c r="NLM12" s="5"/>
      <c r="NLN12" s="5"/>
      <c r="NLO12" s="5"/>
      <c r="NLP12" s="5"/>
      <c r="NLQ12" s="5"/>
      <c r="NLR12" s="5"/>
      <c r="NLS12" s="5"/>
      <c r="NLT12" s="5"/>
      <c r="NLU12" s="5"/>
      <c r="NLV12" s="5"/>
      <c r="NLW12" s="5"/>
      <c r="NLX12" s="5"/>
      <c r="NLY12" s="5"/>
      <c r="NLZ12" s="5"/>
      <c r="NMA12" s="5"/>
      <c r="NMB12" s="5"/>
      <c r="NMC12" s="5"/>
      <c r="NMD12" s="5"/>
      <c r="NME12" s="5"/>
      <c r="NMF12" s="5"/>
      <c r="NMG12" s="5"/>
      <c r="NMH12" s="5"/>
      <c r="NMI12" s="5"/>
      <c r="NMJ12" s="5"/>
      <c r="NMK12" s="5"/>
      <c r="NML12" s="5"/>
      <c r="NMM12" s="5"/>
      <c r="NMN12" s="5"/>
      <c r="NMO12" s="5"/>
      <c r="NMP12" s="5"/>
      <c r="NMQ12" s="5"/>
      <c r="NMR12" s="5"/>
      <c r="NMS12" s="5"/>
      <c r="NMT12" s="5"/>
      <c r="NMU12" s="5"/>
      <c r="NMV12" s="5"/>
      <c r="NMW12" s="5"/>
      <c r="NMX12" s="5"/>
      <c r="NMY12" s="5"/>
      <c r="NMZ12" s="5"/>
      <c r="NNA12" s="5"/>
      <c r="NNB12" s="5"/>
      <c r="NNC12" s="5"/>
      <c r="NND12" s="5"/>
      <c r="NNE12" s="5"/>
      <c r="NNF12" s="5"/>
      <c r="NNG12" s="5"/>
      <c r="NNH12" s="5"/>
      <c r="NNI12" s="5"/>
      <c r="NNJ12" s="5"/>
      <c r="NNK12" s="5"/>
      <c r="NNL12" s="5"/>
      <c r="NNM12" s="5"/>
      <c r="NNN12" s="5"/>
      <c r="NNO12" s="5"/>
      <c r="NNP12" s="5"/>
      <c r="NNQ12" s="5"/>
      <c r="NNR12" s="5"/>
      <c r="NNS12" s="5"/>
      <c r="NNT12" s="5"/>
      <c r="NNU12" s="5"/>
      <c r="NNV12" s="5"/>
      <c r="NNW12" s="5"/>
      <c r="NNX12" s="5"/>
      <c r="NNY12" s="5"/>
      <c r="NNZ12" s="5"/>
      <c r="NOA12" s="5"/>
      <c r="NOB12" s="5"/>
      <c r="NOC12" s="5"/>
      <c r="NOD12" s="5"/>
      <c r="NOE12" s="5"/>
      <c r="NOF12" s="5"/>
      <c r="NOG12" s="5"/>
      <c r="NOH12" s="5"/>
      <c r="NOI12" s="5"/>
      <c r="NOJ12" s="5"/>
      <c r="NOK12" s="5"/>
      <c r="NOL12" s="5"/>
      <c r="NOM12" s="5"/>
      <c r="NON12" s="5"/>
      <c r="NOO12" s="5"/>
      <c r="NOP12" s="5"/>
      <c r="NOQ12" s="5"/>
      <c r="NOR12" s="5"/>
      <c r="NOS12" s="5"/>
      <c r="NOT12" s="5"/>
      <c r="NOU12" s="5"/>
      <c r="NOV12" s="5"/>
      <c r="NOW12" s="5"/>
      <c r="NOX12" s="5"/>
      <c r="NOY12" s="5"/>
      <c r="NOZ12" s="5"/>
      <c r="NPA12" s="5"/>
      <c r="NPB12" s="5"/>
      <c r="NPC12" s="5"/>
      <c r="NPD12" s="5"/>
      <c r="NPE12" s="5"/>
      <c r="NPF12" s="5"/>
      <c r="NPG12" s="5"/>
      <c r="NPH12" s="5"/>
      <c r="NPI12" s="5"/>
      <c r="NPJ12" s="5"/>
      <c r="NPK12" s="5"/>
      <c r="NPL12" s="5"/>
      <c r="NPM12" s="5"/>
      <c r="NPN12" s="5"/>
      <c r="NPO12" s="5"/>
      <c r="NPP12" s="5"/>
      <c r="NPQ12" s="5"/>
      <c r="NPR12" s="5"/>
      <c r="NPS12" s="5"/>
      <c r="NPT12" s="5"/>
      <c r="NPU12" s="5"/>
      <c r="NPV12" s="5"/>
      <c r="NPW12" s="5"/>
      <c r="NPX12" s="5"/>
      <c r="NPY12" s="5"/>
      <c r="NPZ12" s="5"/>
      <c r="NQA12" s="5"/>
      <c r="NQB12" s="5"/>
      <c r="NQC12" s="5"/>
      <c r="NQD12" s="5"/>
      <c r="NQE12" s="5"/>
      <c r="NQF12" s="5"/>
      <c r="NQG12" s="5"/>
      <c r="NQH12" s="5"/>
      <c r="NQI12" s="5"/>
      <c r="NQJ12" s="5"/>
      <c r="NQK12" s="5"/>
      <c r="NQL12" s="5"/>
      <c r="NQM12" s="5"/>
      <c r="NQN12" s="5"/>
      <c r="NQO12" s="5"/>
      <c r="NQP12" s="5"/>
      <c r="NQQ12" s="5"/>
      <c r="NQR12" s="5"/>
      <c r="NQS12" s="5"/>
      <c r="NQT12" s="5"/>
      <c r="NQU12" s="5"/>
      <c r="NQV12" s="5"/>
      <c r="NQW12" s="5"/>
      <c r="NQX12" s="5"/>
      <c r="NQY12" s="5"/>
      <c r="NQZ12" s="5"/>
      <c r="NRA12" s="5"/>
      <c r="NRB12" s="5"/>
      <c r="NRC12" s="5"/>
      <c r="NRD12" s="5"/>
      <c r="NRE12" s="5"/>
      <c r="NRF12" s="5"/>
      <c r="NRG12" s="5"/>
      <c r="NRH12" s="5"/>
      <c r="NRI12" s="5"/>
      <c r="NRJ12" s="5"/>
      <c r="NRK12" s="5"/>
      <c r="NRL12" s="5"/>
      <c r="NRM12" s="5"/>
      <c r="NRN12" s="5"/>
      <c r="NRO12" s="5"/>
      <c r="NRP12" s="5"/>
      <c r="NRQ12" s="5"/>
      <c r="NRR12" s="5"/>
      <c r="NRS12" s="5"/>
      <c r="NRT12" s="5"/>
      <c r="NRU12" s="5"/>
      <c r="NRV12" s="5"/>
      <c r="NRW12" s="5"/>
      <c r="NRX12" s="5"/>
      <c r="NRY12" s="5"/>
      <c r="NRZ12" s="5"/>
      <c r="NSA12" s="5"/>
      <c r="NSB12" s="5"/>
      <c r="NSC12" s="5"/>
      <c r="NSD12" s="5"/>
      <c r="NSE12" s="5"/>
      <c r="NSF12" s="5"/>
      <c r="NSG12" s="5"/>
      <c r="NSH12" s="5"/>
      <c r="NSI12" s="5"/>
      <c r="NSJ12" s="5"/>
      <c r="NSK12" s="5"/>
      <c r="NSL12" s="5"/>
      <c r="NSM12" s="5"/>
      <c r="NSN12" s="5"/>
      <c r="NSO12" s="5"/>
      <c r="NSP12" s="5"/>
      <c r="NSQ12" s="5"/>
      <c r="NSR12" s="5"/>
      <c r="NSS12" s="5"/>
      <c r="NST12" s="5"/>
      <c r="NSU12" s="5"/>
      <c r="NSV12" s="5"/>
      <c r="NSW12" s="5"/>
      <c r="NSX12" s="5"/>
      <c r="NSY12" s="5"/>
      <c r="NSZ12" s="5"/>
      <c r="NTA12" s="5"/>
      <c r="NTB12" s="5"/>
      <c r="NTC12" s="5"/>
      <c r="NTD12" s="5"/>
      <c r="NTE12" s="5"/>
      <c r="NTF12" s="5"/>
      <c r="NTG12" s="5"/>
      <c r="NTH12" s="5"/>
      <c r="NTI12" s="5"/>
      <c r="NTJ12" s="5"/>
      <c r="NTK12" s="5"/>
      <c r="NTL12" s="5"/>
      <c r="NTM12" s="5"/>
      <c r="NTN12" s="5"/>
      <c r="NTO12" s="5"/>
      <c r="NTP12" s="5"/>
      <c r="NTQ12" s="5"/>
      <c r="NTR12" s="5"/>
      <c r="NTS12" s="5"/>
      <c r="NTT12" s="5"/>
      <c r="NTU12" s="5"/>
      <c r="NTV12" s="5"/>
      <c r="NTW12" s="5"/>
      <c r="NTX12" s="5"/>
      <c r="NTY12" s="5"/>
      <c r="NTZ12" s="5"/>
      <c r="NUA12" s="5"/>
      <c r="NUB12" s="5"/>
      <c r="NUC12" s="5"/>
      <c r="NUD12" s="5"/>
      <c r="NUE12" s="5"/>
      <c r="NUF12" s="5"/>
      <c r="NUG12" s="5"/>
      <c r="NUH12" s="5"/>
      <c r="NUI12" s="5"/>
      <c r="NUJ12" s="5"/>
      <c r="NUK12" s="5"/>
      <c r="NUL12" s="5"/>
      <c r="NUM12" s="5"/>
      <c r="NUN12" s="5"/>
      <c r="NUO12" s="5"/>
      <c r="NUP12" s="5"/>
      <c r="NUQ12" s="5"/>
      <c r="NUR12" s="5"/>
      <c r="NUS12" s="5"/>
      <c r="NUT12" s="5"/>
      <c r="NUU12" s="5"/>
      <c r="NUV12" s="5"/>
      <c r="NUW12" s="5"/>
      <c r="NUX12" s="5"/>
      <c r="NUY12" s="5"/>
      <c r="NUZ12" s="5"/>
      <c r="NVA12" s="5"/>
      <c r="NVB12" s="5"/>
      <c r="NVC12" s="5"/>
      <c r="NVD12" s="5"/>
      <c r="NVE12" s="5"/>
      <c r="NVF12" s="5"/>
      <c r="NVG12" s="5"/>
      <c r="NVH12" s="5"/>
      <c r="NVI12" s="5"/>
      <c r="NVJ12" s="5"/>
      <c r="NVK12" s="5"/>
      <c r="NVL12" s="5"/>
      <c r="NVM12" s="5"/>
      <c r="NVN12" s="5"/>
      <c r="NVO12" s="5"/>
      <c r="NVP12" s="5"/>
      <c r="NVQ12" s="5"/>
      <c r="NVR12" s="5"/>
      <c r="NVS12" s="5"/>
      <c r="NVT12" s="5"/>
      <c r="NVU12" s="5"/>
      <c r="NVV12" s="5"/>
      <c r="NVW12" s="5"/>
      <c r="NVX12" s="5"/>
      <c r="NVY12" s="5"/>
      <c r="NVZ12" s="5"/>
      <c r="NWA12" s="5"/>
      <c r="NWB12" s="5"/>
      <c r="NWC12" s="5"/>
      <c r="NWD12" s="5"/>
      <c r="NWE12" s="5"/>
      <c r="NWF12" s="5"/>
      <c r="NWG12" s="5"/>
      <c r="NWH12" s="5"/>
      <c r="NWI12" s="5"/>
      <c r="NWJ12" s="5"/>
      <c r="NWK12" s="5"/>
      <c r="NWL12" s="5"/>
      <c r="NWM12" s="5"/>
      <c r="NWN12" s="5"/>
      <c r="NWO12" s="5"/>
      <c r="NWP12" s="5"/>
      <c r="NWQ12" s="5"/>
      <c r="NWR12" s="5"/>
      <c r="NWS12" s="5"/>
      <c r="NWT12" s="5"/>
      <c r="NWU12" s="5"/>
      <c r="NWV12" s="5"/>
      <c r="NWW12" s="5"/>
      <c r="NWX12" s="5"/>
      <c r="NWY12" s="5"/>
      <c r="NWZ12" s="5"/>
      <c r="NXA12" s="5"/>
      <c r="NXB12" s="5"/>
      <c r="NXC12" s="5"/>
      <c r="NXD12" s="5"/>
      <c r="NXE12" s="5"/>
      <c r="NXF12" s="5"/>
      <c r="NXG12" s="5"/>
      <c r="NXH12" s="5"/>
      <c r="NXI12" s="5"/>
      <c r="NXJ12" s="5"/>
      <c r="NXK12" s="5"/>
      <c r="NXL12" s="5"/>
      <c r="NXM12" s="5"/>
      <c r="NXN12" s="5"/>
      <c r="NXO12" s="5"/>
      <c r="NXP12" s="5"/>
      <c r="NXQ12" s="5"/>
      <c r="NXR12" s="5"/>
      <c r="NXS12" s="5"/>
      <c r="NXT12" s="5"/>
      <c r="NXU12" s="5"/>
      <c r="NXV12" s="5"/>
      <c r="NXW12" s="5"/>
      <c r="NXX12" s="5"/>
      <c r="NXY12" s="5"/>
      <c r="NXZ12" s="5"/>
      <c r="NYA12" s="5"/>
      <c r="NYB12" s="5"/>
      <c r="NYC12" s="5"/>
      <c r="NYD12" s="5"/>
      <c r="NYE12" s="5"/>
      <c r="NYF12" s="5"/>
      <c r="NYG12" s="5"/>
      <c r="NYH12" s="5"/>
      <c r="NYI12" s="5"/>
      <c r="NYJ12" s="5"/>
      <c r="NYK12" s="5"/>
      <c r="NYL12" s="5"/>
      <c r="NYM12" s="5"/>
      <c r="NYN12" s="5"/>
      <c r="NYO12" s="5"/>
      <c r="NYP12" s="5"/>
      <c r="NYQ12" s="5"/>
      <c r="NYR12" s="5"/>
      <c r="NYS12" s="5"/>
      <c r="NYT12" s="5"/>
      <c r="NYU12" s="5"/>
      <c r="NYV12" s="5"/>
      <c r="NYW12" s="5"/>
      <c r="NYX12" s="5"/>
      <c r="NYY12" s="5"/>
      <c r="NYZ12" s="5"/>
      <c r="NZA12" s="5"/>
      <c r="NZB12" s="5"/>
      <c r="NZC12" s="5"/>
      <c r="NZD12" s="5"/>
      <c r="NZE12" s="5"/>
      <c r="NZF12" s="5"/>
      <c r="NZG12" s="5"/>
      <c r="NZH12" s="5"/>
      <c r="NZI12" s="5"/>
      <c r="NZJ12" s="5"/>
      <c r="NZK12" s="5"/>
      <c r="NZL12" s="5"/>
      <c r="NZM12" s="5"/>
      <c r="NZN12" s="5"/>
      <c r="NZO12" s="5"/>
      <c r="NZP12" s="5"/>
      <c r="NZQ12" s="5"/>
      <c r="NZR12" s="5"/>
      <c r="NZS12" s="5"/>
      <c r="NZT12" s="5"/>
      <c r="NZU12" s="5"/>
      <c r="NZV12" s="5"/>
      <c r="NZW12" s="5"/>
      <c r="NZX12" s="5"/>
      <c r="NZY12" s="5"/>
      <c r="NZZ12" s="5"/>
      <c r="OAA12" s="5"/>
      <c r="OAB12" s="5"/>
      <c r="OAC12" s="5"/>
      <c r="OAD12" s="5"/>
      <c r="OAE12" s="5"/>
      <c r="OAF12" s="5"/>
      <c r="OAG12" s="5"/>
      <c r="OAH12" s="5"/>
      <c r="OAI12" s="5"/>
      <c r="OAJ12" s="5"/>
      <c r="OAK12" s="5"/>
      <c r="OAL12" s="5"/>
      <c r="OAM12" s="5"/>
      <c r="OAN12" s="5"/>
      <c r="OAO12" s="5"/>
      <c r="OAP12" s="5"/>
      <c r="OAQ12" s="5"/>
      <c r="OAR12" s="5"/>
      <c r="OAS12" s="5"/>
      <c r="OAT12" s="5"/>
      <c r="OAU12" s="5"/>
      <c r="OAV12" s="5"/>
      <c r="OAW12" s="5"/>
      <c r="OAX12" s="5"/>
      <c r="OAY12" s="5"/>
      <c r="OAZ12" s="5"/>
      <c r="OBA12" s="5"/>
      <c r="OBB12" s="5"/>
      <c r="OBC12" s="5"/>
      <c r="OBD12" s="5"/>
      <c r="OBE12" s="5"/>
      <c r="OBF12" s="5"/>
      <c r="OBG12" s="5"/>
      <c r="OBH12" s="5"/>
      <c r="OBI12" s="5"/>
      <c r="OBJ12" s="5"/>
      <c r="OBK12" s="5"/>
      <c r="OBL12" s="5"/>
      <c r="OBM12" s="5"/>
      <c r="OBN12" s="5"/>
      <c r="OBO12" s="5"/>
      <c r="OBP12" s="5"/>
      <c r="OBQ12" s="5"/>
      <c r="OBR12" s="5"/>
      <c r="OBS12" s="5"/>
      <c r="OBT12" s="5"/>
      <c r="OBU12" s="5"/>
      <c r="OBV12" s="5"/>
      <c r="OBW12" s="5"/>
      <c r="OBX12" s="5"/>
      <c r="OBY12" s="5"/>
      <c r="OBZ12" s="5"/>
      <c r="OCA12" s="5"/>
      <c r="OCB12" s="5"/>
      <c r="OCC12" s="5"/>
      <c r="OCD12" s="5"/>
      <c r="OCE12" s="5"/>
      <c r="OCF12" s="5"/>
      <c r="OCG12" s="5"/>
      <c r="OCH12" s="5"/>
      <c r="OCI12" s="5"/>
      <c r="OCJ12" s="5"/>
      <c r="OCK12" s="5"/>
      <c r="OCL12" s="5"/>
      <c r="OCM12" s="5"/>
      <c r="OCN12" s="5"/>
      <c r="OCO12" s="5"/>
      <c r="OCP12" s="5"/>
      <c r="OCQ12" s="5"/>
      <c r="OCR12" s="5"/>
      <c r="OCS12" s="5"/>
      <c r="OCT12" s="5"/>
      <c r="OCU12" s="5"/>
      <c r="OCV12" s="5"/>
      <c r="OCW12" s="5"/>
      <c r="OCX12" s="5"/>
      <c r="OCY12" s="5"/>
      <c r="OCZ12" s="5"/>
      <c r="ODA12" s="5"/>
      <c r="ODB12" s="5"/>
      <c r="ODC12" s="5"/>
      <c r="ODD12" s="5"/>
      <c r="ODE12" s="5"/>
      <c r="ODF12" s="5"/>
      <c r="ODG12" s="5"/>
      <c r="ODH12" s="5"/>
      <c r="ODI12" s="5"/>
      <c r="ODJ12" s="5"/>
      <c r="ODK12" s="5"/>
      <c r="ODL12" s="5"/>
      <c r="ODM12" s="5"/>
      <c r="ODN12" s="5"/>
      <c r="ODO12" s="5"/>
      <c r="ODP12" s="5"/>
      <c r="ODQ12" s="5"/>
      <c r="ODR12" s="5"/>
      <c r="ODS12" s="5"/>
      <c r="ODT12" s="5"/>
      <c r="ODU12" s="5"/>
      <c r="ODV12" s="5"/>
      <c r="ODW12" s="5"/>
      <c r="ODX12" s="5"/>
      <c r="ODY12" s="5"/>
      <c r="ODZ12" s="5"/>
      <c r="OEA12" s="5"/>
      <c r="OEB12" s="5"/>
      <c r="OEC12" s="5"/>
      <c r="OED12" s="5"/>
      <c r="OEE12" s="5"/>
      <c r="OEF12" s="5"/>
      <c r="OEG12" s="5"/>
      <c r="OEH12" s="5"/>
      <c r="OEI12" s="5"/>
      <c r="OEJ12" s="5"/>
      <c r="OEK12" s="5"/>
      <c r="OEL12" s="5"/>
      <c r="OEM12" s="5"/>
      <c r="OEN12" s="5"/>
      <c r="OEO12" s="5"/>
      <c r="OEP12" s="5"/>
      <c r="OEQ12" s="5"/>
      <c r="OER12" s="5"/>
      <c r="OES12" s="5"/>
      <c r="OET12" s="5"/>
      <c r="OEU12" s="5"/>
      <c r="OEV12" s="5"/>
      <c r="OEW12" s="5"/>
      <c r="OEX12" s="5"/>
      <c r="OEY12" s="5"/>
      <c r="OEZ12" s="5"/>
      <c r="OFA12" s="5"/>
      <c r="OFB12" s="5"/>
      <c r="OFC12" s="5"/>
      <c r="OFD12" s="5"/>
      <c r="OFE12" s="5"/>
      <c r="OFF12" s="5"/>
      <c r="OFG12" s="5"/>
      <c r="OFH12" s="5"/>
      <c r="OFI12" s="5"/>
      <c r="OFJ12" s="5"/>
      <c r="OFK12" s="5"/>
      <c r="OFL12" s="5"/>
      <c r="OFM12" s="5"/>
      <c r="OFN12" s="5"/>
      <c r="OFO12" s="5"/>
      <c r="OFP12" s="5"/>
      <c r="OFQ12" s="5"/>
      <c r="OFR12" s="5"/>
      <c r="OFS12" s="5"/>
      <c r="OFT12" s="5"/>
      <c r="OFU12" s="5"/>
      <c r="OFV12" s="5"/>
      <c r="OFW12" s="5"/>
      <c r="OFX12" s="5"/>
      <c r="OFY12" s="5"/>
      <c r="OFZ12" s="5"/>
      <c r="OGA12" s="5"/>
      <c r="OGB12" s="5"/>
      <c r="OGC12" s="5"/>
      <c r="OGD12" s="5"/>
      <c r="OGE12" s="5"/>
      <c r="OGF12" s="5"/>
      <c r="OGG12" s="5"/>
      <c r="OGH12" s="5"/>
      <c r="OGI12" s="5"/>
      <c r="OGJ12" s="5"/>
      <c r="OGK12" s="5"/>
      <c r="OGL12" s="5"/>
      <c r="OGM12" s="5"/>
      <c r="OGN12" s="5"/>
      <c r="OGO12" s="5"/>
      <c r="OGP12" s="5"/>
      <c r="OGQ12" s="5"/>
      <c r="OGR12" s="5"/>
      <c r="OGS12" s="5"/>
      <c r="OGT12" s="5"/>
      <c r="OGU12" s="5"/>
      <c r="OGV12" s="5"/>
      <c r="OGW12" s="5"/>
      <c r="OGX12" s="5"/>
      <c r="OGY12" s="5"/>
      <c r="OGZ12" s="5"/>
      <c r="OHA12" s="5"/>
      <c r="OHB12" s="5"/>
      <c r="OHC12" s="5"/>
      <c r="OHD12" s="5"/>
      <c r="OHE12" s="5"/>
      <c r="OHF12" s="5"/>
      <c r="OHG12" s="5"/>
      <c r="OHH12" s="5"/>
      <c r="OHI12" s="5"/>
      <c r="OHJ12" s="5"/>
      <c r="OHK12" s="5"/>
      <c r="OHL12" s="5"/>
      <c r="OHM12" s="5"/>
      <c r="OHN12" s="5"/>
      <c r="OHO12" s="5"/>
      <c r="OHP12" s="5"/>
      <c r="OHQ12" s="5"/>
      <c r="OHR12" s="5"/>
      <c r="OHS12" s="5"/>
      <c r="OHT12" s="5"/>
      <c r="OHU12" s="5"/>
      <c r="OHV12" s="5"/>
      <c r="OHW12" s="5"/>
      <c r="OHX12" s="5"/>
      <c r="OHY12" s="5"/>
      <c r="OHZ12" s="5"/>
      <c r="OIA12" s="5"/>
      <c r="OIB12" s="5"/>
      <c r="OIC12" s="5"/>
      <c r="OID12" s="5"/>
      <c r="OIE12" s="5"/>
      <c r="OIF12" s="5"/>
      <c r="OIG12" s="5"/>
      <c r="OIH12" s="5"/>
      <c r="OII12" s="5"/>
      <c r="OIJ12" s="5"/>
      <c r="OIK12" s="5"/>
      <c r="OIL12" s="5"/>
      <c r="OIM12" s="5"/>
      <c r="OIN12" s="5"/>
      <c r="OIO12" s="5"/>
      <c r="OIP12" s="5"/>
      <c r="OIQ12" s="5"/>
      <c r="OIR12" s="5"/>
      <c r="OIS12" s="5"/>
      <c r="OIT12" s="5"/>
      <c r="OIU12" s="5"/>
      <c r="OIV12" s="5"/>
      <c r="OIW12" s="5"/>
      <c r="OIX12" s="5"/>
      <c r="OIY12" s="5"/>
      <c r="OIZ12" s="5"/>
      <c r="OJA12" s="5"/>
      <c r="OJB12" s="5"/>
      <c r="OJC12" s="5"/>
      <c r="OJD12" s="5"/>
      <c r="OJE12" s="5"/>
      <c r="OJF12" s="5"/>
      <c r="OJG12" s="5"/>
      <c r="OJH12" s="5"/>
      <c r="OJI12" s="5"/>
      <c r="OJJ12" s="5"/>
      <c r="OJK12" s="5"/>
      <c r="OJL12" s="5"/>
      <c r="OJM12" s="5"/>
      <c r="OJN12" s="5"/>
      <c r="OJO12" s="5"/>
      <c r="OJP12" s="5"/>
      <c r="OJQ12" s="5"/>
      <c r="OJR12" s="5"/>
      <c r="OJS12" s="5"/>
      <c r="OJT12" s="5"/>
      <c r="OJU12" s="5"/>
      <c r="OJV12" s="5"/>
      <c r="OJW12" s="5"/>
      <c r="OJX12" s="5"/>
      <c r="OJY12" s="5"/>
      <c r="OJZ12" s="5"/>
      <c r="OKA12" s="5"/>
      <c r="OKB12" s="5"/>
      <c r="OKC12" s="5"/>
      <c r="OKD12" s="5"/>
      <c r="OKE12" s="5"/>
      <c r="OKF12" s="5"/>
      <c r="OKG12" s="5"/>
      <c r="OKH12" s="5"/>
      <c r="OKI12" s="5"/>
      <c r="OKJ12" s="5"/>
      <c r="OKK12" s="5"/>
      <c r="OKL12" s="5"/>
      <c r="OKM12" s="5"/>
      <c r="OKN12" s="5"/>
      <c r="OKO12" s="5"/>
      <c r="OKP12" s="5"/>
      <c r="OKQ12" s="5"/>
      <c r="OKR12" s="5"/>
      <c r="OKS12" s="5"/>
      <c r="OKT12" s="5"/>
      <c r="OKU12" s="5"/>
      <c r="OKV12" s="5"/>
      <c r="OKW12" s="5"/>
      <c r="OKX12" s="5"/>
      <c r="OKY12" s="5"/>
      <c r="OKZ12" s="5"/>
      <c r="OLA12" s="5"/>
      <c r="OLB12" s="5"/>
      <c r="OLC12" s="5"/>
      <c r="OLD12" s="5"/>
      <c r="OLE12" s="5"/>
      <c r="OLF12" s="5"/>
      <c r="OLG12" s="5"/>
      <c r="OLH12" s="5"/>
      <c r="OLI12" s="5"/>
      <c r="OLJ12" s="5"/>
      <c r="OLK12" s="5"/>
      <c r="OLL12" s="5"/>
      <c r="OLM12" s="5"/>
      <c r="OLN12" s="5"/>
      <c r="OLO12" s="5"/>
      <c r="OLP12" s="5"/>
      <c r="OLQ12" s="5"/>
      <c r="OLR12" s="5"/>
      <c r="OLS12" s="5"/>
      <c r="OLT12" s="5"/>
      <c r="OLU12" s="5"/>
      <c r="OLV12" s="5"/>
      <c r="OLW12" s="5"/>
      <c r="OLX12" s="5"/>
      <c r="OLY12" s="5"/>
      <c r="OLZ12" s="5"/>
      <c r="OMA12" s="5"/>
      <c r="OMB12" s="5"/>
      <c r="OMC12" s="5"/>
      <c r="OMD12" s="5"/>
      <c r="OME12" s="5"/>
      <c r="OMF12" s="5"/>
      <c r="OMG12" s="5"/>
      <c r="OMH12" s="5"/>
      <c r="OMI12" s="5"/>
      <c r="OMJ12" s="5"/>
      <c r="OMK12" s="5"/>
      <c r="OML12" s="5"/>
      <c r="OMM12" s="5"/>
      <c r="OMN12" s="5"/>
      <c r="OMO12" s="5"/>
      <c r="OMP12" s="5"/>
      <c r="OMQ12" s="5"/>
      <c r="OMR12" s="5"/>
      <c r="OMS12" s="5"/>
      <c r="OMT12" s="5"/>
      <c r="OMU12" s="5"/>
      <c r="OMV12" s="5"/>
      <c r="OMW12" s="5"/>
      <c r="OMX12" s="5"/>
      <c r="OMY12" s="5"/>
      <c r="OMZ12" s="5"/>
      <c r="ONA12" s="5"/>
      <c r="ONB12" s="5"/>
      <c r="ONC12" s="5"/>
      <c r="OND12" s="5"/>
      <c r="ONE12" s="5"/>
      <c r="ONF12" s="5"/>
      <c r="ONG12" s="5"/>
      <c r="ONH12" s="5"/>
      <c r="ONI12" s="5"/>
      <c r="ONJ12" s="5"/>
      <c r="ONK12" s="5"/>
      <c r="ONL12" s="5"/>
      <c r="ONM12" s="5"/>
      <c r="ONN12" s="5"/>
      <c r="ONO12" s="5"/>
      <c r="ONP12" s="5"/>
      <c r="ONQ12" s="5"/>
      <c r="ONR12" s="5"/>
      <c r="ONS12" s="5"/>
      <c r="ONT12" s="5"/>
      <c r="ONU12" s="5"/>
      <c r="ONV12" s="5"/>
      <c r="ONW12" s="5"/>
      <c r="ONX12" s="5"/>
      <c r="ONY12" s="5"/>
      <c r="ONZ12" s="5"/>
      <c r="OOA12" s="5"/>
      <c r="OOB12" s="5"/>
      <c r="OOC12" s="5"/>
      <c r="OOD12" s="5"/>
      <c r="OOE12" s="5"/>
      <c r="OOF12" s="5"/>
      <c r="OOG12" s="5"/>
      <c r="OOH12" s="5"/>
      <c r="OOI12" s="5"/>
      <c r="OOJ12" s="5"/>
      <c r="OOK12" s="5"/>
      <c r="OOL12" s="5"/>
      <c r="OOM12" s="5"/>
      <c r="OON12" s="5"/>
      <c r="OOO12" s="5"/>
      <c r="OOP12" s="5"/>
      <c r="OOQ12" s="5"/>
      <c r="OOR12" s="5"/>
      <c r="OOS12" s="5"/>
      <c r="OOT12" s="5"/>
      <c r="OOU12" s="5"/>
      <c r="OOV12" s="5"/>
      <c r="OOW12" s="5"/>
      <c r="OOX12" s="5"/>
      <c r="OOY12" s="5"/>
      <c r="OOZ12" s="5"/>
      <c r="OPA12" s="5"/>
      <c r="OPB12" s="5"/>
      <c r="OPC12" s="5"/>
      <c r="OPD12" s="5"/>
      <c r="OPE12" s="5"/>
      <c r="OPF12" s="5"/>
      <c r="OPG12" s="5"/>
      <c r="OPH12" s="5"/>
      <c r="OPI12" s="5"/>
      <c r="OPJ12" s="5"/>
      <c r="OPK12" s="5"/>
      <c r="OPL12" s="5"/>
      <c r="OPM12" s="5"/>
      <c r="OPN12" s="5"/>
      <c r="OPO12" s="5"/>
      <c r="OPP12" s="5"/>
      <c r="OPQ12" s="5"/>
      <c r="OPR12" s="5"/>
      <c r="OPS12" s="5"/>
      <c r="OPT12" s="5"/>
      <c r="OPU12" s="5"/>
      <c r="OPV12" s="5"/>
      <c r="OPW12" s="5"/>
      <c r="OPX12" s="5"/>
      <c r="OPY12" s="5"/>
      <c r="OPZ12" s="5"/>
      <c r="OQA12" s="5"/>
      <c r="OQB12" s="5"/>
      <c r="OQC12" s="5"/>
      <c r="OQD12" s="5"/>
      <c r="OQE12" s="5"/>
      <c r="OQF12" s="5"/>
      <c r="OQG12" s="5"/>
      <c r="OQH12" s="5"/>
      <c r="OQI12" s="5"/>
      <c r="OQJ12" s="5"/>
      <c r="OQK12" s="5"/>
      <c r="OQL12" s="5"/>
      <c r="OQM12" s="5"/>
      <c r="OQN12" s="5"/>
      <c r="OQO12" s="5"/>
      <c r="OQP12" s="5"/>
      <c r="OQQ12" s="5"/>
      <c r="OQR12" s="5"/>
      <c r="OQS12" s="5"/>
      <c r="OQT12" s="5"/>
      <c r="OQU12" s="5"/>
      <c r="OQV12" s="5"/>
      <c r="OQW12" s="5"/>
      <c r="OQX12" s="5"/>
      <c r="OQY12" s="5"/>
      <c r="OQZ12" s="5"/>
      <c r="ORA12" s="5"/>
      <c r="ORB12" s="5"/>
      <c r="ORC12" s="5"/>
      <c r="ORD12" s="5"/>
      <c r="ORE12" s="5"/>
      <c r="ORF12" s="5"/>
      <c r="ORG12" s="5"/>
      <c r="ORH12" s="5"/>
      <c r="ORI12" s="5"/>
      <c r="ORJ12" s="5"/>
      <c r="ORK12" s="5"/>
      <c r="ORL12" s="5"/>
      <c r="ORM12" s="5"/>
      <c r="ORN12" s="5"/>
      <c r="ORO12" s="5"/>
      <c r="ORP12" s="5"/>
      <c r="ORQ12" s="5"/>
      <c r="ORR12" s="5"/>
      <c r="ORS12" s="5"/>
      <c r="ORT12" s="5"/>
      <c r="ORU12" s="5"/>
      <c r="ORV12" s="5"/>
      <c r="ORW12" s="5"/>
      <c r="ORX12" s="5"/>
      <c r="ORY12" s="5"/>
      <c r="ORZ12" s="5"/>
      <c r="OSA12" s="5"/>
      <c r="OSB12" s="5"/>
      <c r="OSC12" s="5"/>
      <c r="OSD12" s="5"/>
      <c r="OSE12" s="5"/>
      <c r="OSF12" s="5"/>
      <c r="OSG12" s="5"/>
      <c r="OSH12" s="5"/>
      <c r="OSI12" s="5"/>
      <c r="OSJ12" s="5"/>
      <c r="OSK12" s="5"/>
      <c r="OSL12" s="5"/>
      <c r="OSM12" s="5"/>
      <c r="OSN12" s="5"/>
      <c r="OSO12" s="5"/>
      <c r="OSP12" s="5"/>
      <c r="OSQ12" s="5"/>
      <c r="OSR12" s="5"/>
      <c r="OSS12" s="5"/>
      <c r="OST12" s="5"/>
      <c r="OSU12" s="5"/>
      <c r="OSV12" s="5"/>
      <c r="OSW12" s="5"/>
      <c r="OSX12" s="5"/>
      <c r="OSY12" s="5"/>
      <c r="OSZ12" s="5"/>
      <c r="OTA12" s="5"/>
      <c r="OTB12" s="5"/>
      <c r="OTC12" s="5"/>
      <c r="OTD12" s="5"/>
      <c r="OTE12" s="5"/>
      <c r="OTF12" s="5"/>
      <c r="OTG12" s="5"/>
      <c r="OTH12" s="5"/>
      <c r="OTI12" s="5"/>
      <c r="OTJ12" s="5"/>
      <c r="OTK12" s="5"/>
      <c r="OTL12" s="5"/>
      <c r="OTM12" s="5"/>
      <c r="OTN12" s="5"/>
      <c r="OTO12" s="5"/>
      <c r="OTP12" s="5"/>
      <c r="OTQ12" s="5"/>
      <c r="OTR12" s="5"/>
      <c r="OTS12" s="5"/>
      <c r="OTT12" s="5"/>
      <c r="OTU12" s="5"/>
      <c r="OTV12" s="5"/>
      <c r="OTW12" s="5"/>
      <c r="OTX12" s="5"/>
      <c r="OTY12" s="5"/>
      <c r="OTZ12" s="5"/>
      <c r="OUA12" s="5"/>
      <c r="OUB12" s="5"/>
      <c r="OUC12" s="5"/>
      <c r="OUD12" s="5"/>
      <c r="OUE12" s="5"/>
      <c r="OUF12" s="5"/>
      <c r="OUG12" s="5"/>
      <c r="OUH12" s="5"/>
      <c r="OUI12" s="5"/>
      <c r="OUJ12" s="5"/>
      <c r="OUK12" s="5"/>
      <c r="OUL12" s="5"/>
      <c r="OUM12" s="5"/>
      <c r="OUN12" s="5"/>
      <c r="OUO12" s="5"/>
      <c r="OUP12" s="5"/>
      <c r="OUQ12" s="5"/>
      <c r="OUR12" s="5"/>
      <c r="OUS12" s="5"/>
      <c r="OUT12" s="5"/>
      <c r="OUU12" s="5"/>
      <c r="OUV12" s="5"/>
      <c r="OUW12" s="5"/>
      <c r="OUX12" s="5"/>
      <c r="OUY12" s="5"/>
      <c r="OUZ12" s="5"/>
      <c r="OVA12" s="5"/>
      <c r="OVB12" s="5"/>
      <c r="OVC12" s="5"/>
      <c r="OVD12" s="5"/>
      <c r="OVE12" s="5"/>
      <c r="OVF12" s="5"/>
      <c r="OVG12" s="5"/>
      <c r="OVH12" s="5"/>
      <c r="OVI12" s="5"/>
      <c r="OVJ12" s="5"/>
      <c r="OVK12" s="5"/>
      <c r="OVL12" s="5"/>
      <c r="OVM12" s="5"/>
      <c r="OVN12" s="5"/>
      <c r="OVO12" s="5"/>
      <c r="OVP12" s="5"/>
      <c r="OVQ12" s="5"/>
      <c r="OVR12" s="5"/>
      <c r="OVS12" s="5"/>
      <c r="OVT12" s="5"/>
      <c r="OVU12" s="5"/>
      <c r="OVV12" s="5"/>
      <c r="OVW12" s="5"/>
      <c r="OVX12" s="5"/>
      <c r="OVY12" s="5"/>
      <c r="OVZ12" s="5"/>
      <c r="OWA12" s="5"/>
      <c r="OWB12" s="5"/>
      <c r="OWC12" s="5"/>
      <c r="OWD12" s="5"/>
      <c r="OWE12" s="5"/>
      <c r="OWF12" s="5"/>
      <c r="OWG12" s="5"/>
      <c r="OWH12" s="5"/>
      <c r="OWI12" s="5"/>
      <c r="OWJ12" s="5"/>
      <c r="OWK12" s="5"/>
      <c r="OWL12" s="5"/>
      <c r="OWM12" s="5"/>
      <c r="OWN12" s="5"/>
      <c r="OWO12" s="5"/>
      <c r="OWP12" s="5"/>
      <c r="OWQ12" s="5"/>
      <c r="OWR12" s="5"/>
      <c r="OWS12" s="5"/>
      <c r="OWT12" s="5"/>
      <c r="OWU12" s="5"/>
      <c r="OWV12" s="5"/>
      <c r="OWW12" s="5"/>
      <c r="OWX12" s="5"/>
      <c r="OWY12" s="5"/>
      <c r="OWZ12" s="5"/>
      <c r="OXA12" s="5"/>
      <c r="OXB12" s="5"/>
      <c r="OXC12" s="5"/>
      <c r="OXD12" s="5"/>
      <c r="OXE12" s="5"/>
      <c r="OXF12" s="5"/>
      <c r="OXG12" s="5"/>
      <c r="OXH12" s="5"/>
      <c r="OXI12" s="5"/>
      <c r="OXJ12" s="5"/>
      <c r="OXK12" s="5"/>
      <c r="OXL12" s="5"/>
      <c r="OXM12" s="5"/>
      <c r="OXN12" s="5"/>
      <c r="OXO12" s="5"/>
      <c r="OXP12" s="5"/>
      <c r="OXQ12" s="5"/>
      <c r="OXR12" s="5"/>
      <c r="OXS12" s="5"/>
      <c r="OXT12" s="5"/>
      <c r="OXU12" s="5"/>
      <c r="OXV12" s="5"/>
      <c r="OXW12" s="5"/>
      <c r="OXX12" s="5"/>
      <c r="OXY12" s="5"/>
      <c r="OXZ12" s="5"/>
      <c r="OYA12" s="5"/>
      <c r="OYB12" s="5"/>
      <c r="OYC12" s="5"/>
      <c r="OYD12" s="5"/>
      <c r="OYE12" s="5"/>
      <c r="OYF12" s="5"/>
      <c r="OYG12" s="5"/>
      <c r="OYH12" s="5"/>
      <c r="OYI12" s="5"/>
      <c r="OYJ12" s="5"/>
      <c r="OYK12" s="5"/>
      <c r="OYL12" s="5"/>
      <c r="OYM12" s="5"/>
      <c r="OYN12" s="5"/>
      <c r="OYO12" s="5"/>
      <c r="OYP12" s="5"/>
      <c r="OYQ12" s="5"/>
      <c r="OYR12" s="5"/>
      <c r="OYS12" s="5"/>
      <c r="OYT12" s="5"/>
      <c r="OYU12" s="5"/>
      <c r="OYV12" s="5"/>
      <c r="OYW12" s="5"/>
      <c r="OYX12" s="5"/>
      <c r="OYY12" s="5"/>
      <c r="OYZ12" s="5"/>
      <c r="OZA12" s="5"/>
      <c r="OZB12" s="5"/>
      <c r="OZC12" s="5"/>
      <c r="OZD12" s="5"/>
      <c r="OZE12" s="5"/>
      <c r="OZF12" s="5"/>
      <c r="OZG12" s="5"/>
      <c r="OZH12" s="5"/>
      <c r="OZI12" s="5"/>
      <c r="OZJ12" s="5"/>
      <c r="OZK12" s="5"/>
      <c r="OZL12" s="5"/>
      <c r="OZM12" s="5"/>
      <c r="OZN12" s="5"/>
      <c r="OZO12" s="5"/>
      <c r="OZP12" s="5"/>
      <c r="OZQ12" s="5"/>
      <c r="OZR12" s="5"/>
      <c r="OZS12" s="5"/>
      <c r="OZT12" s="5"/>
      <c r="OZU12" s="5"/>
      <c r="OZV12" s="5"/>
      <c r="OZW12" s="5"/>
      <c r="OZX12" s="5"/>
      <c r="OZY12" s="5"/>
      <c r="OZZ12" s="5"/>
      <c r="PAA12" s="5"/>
      <c r="PAB12" s="5"/>
      <c r="PAC12" s="5"/>
      <c r="PAD12" s="5"/>
      <c r="PAE12" s="5"/>
      <c r="PAF12" s="5"/>
      <c r="PAG12" s="5"/>
      <c r="PAH12" s="5"/>
      <c r="PAI12" s="5"/>
      <c r="PAJ12" s="5"/>
      <c r="PAK12" s="5"/>
      <c r="PAL12" s="5"/>
      <c r="PAM12" s="5"/>
      <c r="PAN12" s="5"/>
      <c r="PAO12" s="5"/>
      <c r="PAP12" s="5"/>
      <c r="PAQ12" s="5"/>
      <c r="PAR12" s="5"/>
      <c r="PAS12" s="5"/>
      <c r="PAT12" s="5"/>
      <c r="PAU12" s="5"/>
      <c r="PAV12" s="5"/>
      <c r="PAW12" s="5"/>
      <c r="PAX12" s="5"/>
      <c r="PAY12" s="5"/>
      <c r="PAZ12" s="5"/>
      <c r="PBA12" s="5"/>
      <c r="PBB12" s="5"/>
      <c r="PBC12" s="5"/>
      <c r="PBD12" s="5"/>
      <c r="PBE12" s="5"/>
      <c r="PBF12" s="5"/>
      <c r="PBG12" s="5"/>
      <c r="PBH12" s="5"/>
      <c r="PBI12" s="5"/>
      <c r="PBJ12" s="5"/>
      <c r="PBK12" s="5"/>
      <c r="PBL12" s="5"/>
      <c r="PBM12" s="5"/>
      <c r="PBN12" s="5"/>
      <c r="PBO12" s="5"/>
      <c r="PBP12" s="5"/>
      <c r="PBQ12" s="5"/>
      <c r="PBR12" s="5"/>
      <c r="PBS12" s="5"/>
      <c r="PBT12" s="5"/>
      <c r="PBU12" s="5"/>
      <c r="PBV12" s="5"/>
      <c r="PBW12" s="5"/>
      <c r="PBX12" s="5"/>
      <c r="PBY12" s="5"/>
      <c r="PBZ12" s="5"/>
      <c r="PCA12" s="5"/>
      <c r="PCB12" s="5"/>
      <c r="PCC12" s="5"/>
      <c r="PCD12" s="5"/>
      <c r="PCE12" s="5"/>
      <c r="PCF12" s="5"/>
      <c r="PCG12" s="5"/>
      <c r="PCH12" s="5"/>
      <c r="PCI12" s="5"/>
      <c r="PCJ12" s="5"/>
      <c r="PCK12" s="5"/>
      <c r="PCL12" s="5"/>
      <c r="PCM12" s="5"/>
      <c r="PCN12" s="5"/>
      <c r="PCO12" s="5"/>
      <c r="PCP12" s="5"/>
      <c r="PCQ12" s="5"/>
      <c r="PCR12" s="5"/>
      <c r="PCS12" s="5"/>
      <c r="PCT12" s="5"/>
      <c r="PCU12" s="5"/>
      <c r="PCV12" s="5"/>
      <c r="PCW12" s="5"/>
      <c r="PCX12" s="5"/>
      <c r="PCY12" s="5"/>
      <c r="PCZ12" s="5"/>
      <c r="PDA12" s="5"/>
      <c r="PDB12" s="5"/>
      <c r="PDC12" s="5"/>
      <c r="PDD12" s="5"/>
      <c r="PDE12" s="5"/>
      <c r="PDF12" s="5"/>
      <c r="PDG12" s="5"/>
      <c r="PDH12" s="5"/>
      <c r="PDI12" s="5"/>
      <c r="PDJ12" s="5"/>
      <c r="PDK12" s="5"/>
      <c r="PDL12" s="5"/>
      <c r="PDM12" s="5"/>
      <c r="PDN12" s="5"/>
      <c r="PDO12" s="5"/>
      <c r="PDP12" s="5"/>
      <c r="PDQ12" s="5"/>
      <c r="PDR12" s="5"/>
      <c r="PDS12" s="5"/>
      <c r="PDT12" s="5"/>
      <c r="PDU12" s="5"/>
      <c r="PDV12" s="5"/>
      <c r="PDW12" s="5"/>
      <c r="PDX12" s="5"/>
      <c r="PDY12" s="5"/>
      <c r="PDZ12" s="5"/>
      <c r="PEA12" s="5"/>
      <c r="PEB12" s="5"/>
      <c r="PEC12" s="5"/>
      <c r="PED12" s="5"/>
      <c r="PEE12" s="5"/>
      <c r="PEF12" s="5"/>
      <c r="PEG12" s="5"/>
      <c r="PEH12" s="5"/>
      <c r="PEI12" s="5"/>
      <c r="PEJ12" s="5"/>
      <c r="PEK12" s="5"/>
      <c r="PEL12" s="5"/>
      <c r="PEM12" s="5"/>
      <c r="PEN12" s="5"/>
      <c r="PEO12" s="5"/>
      <c r="PEP12" s="5"/>
      <c r="PEQ12" s="5"/>
      <c r="PER12" s="5"/>
      <c r="PES12" s="5"/>
      <c r="PET12" s="5"/>
      <c r="PEU12" s="5"/>
      <c r="PEV12" s="5"/>
      <c r="PEW12" s="5"/>
      <c r="PEX12" s="5"/>
      <c r="PEY12" s="5"/>
      <c r="PEZ12" s="5"/>
      <c r="PFA12" s="5"/>
      <c r="PFB12" s="5"/>
      <c r="PFC12" s="5"/>
      <c r="PFD12" s="5"/>
      <c r="PFE12" s="5"/>
      <c r="PFF12" s="5"/>
      <c r="PFG12" s="5"/>
      <c r="PFH12" s="5"/>
      <c r="PFI12" s="5"/>
      <c r="PFJ12" s="5"/>
      <c r="PFK12" s="5"/>
      <c r="PFL12" s="5"/>
      <c r="PFM12" s="5"/>
      <c r="PFN12" s="5"/>
      <c r="PFO12" s="5"/>
      <c r="PFP12" s="5"/>
      <c r="PFQ12" s="5"/>
      <c r="PFR12" s="5"/>
      <c r="PFS12" s="5"/>
      <c r="PFT12" s="5"/>
      <c r="PFU12" s="5"/>
      <c r="PFV12" s="5"/>
      <c r="PFW12" s="5"/>
      <c r="PFX12" s="5"/>
      <c r="PFY12" s="5"/>
      <c r="PFZ12" s="5"/>
      <c r="PGA12" s="5"/>
      <c r="PGB12" s="5"/>
      <c r="PGC12" s="5"/>
      <c r="PGD12" s="5"/>
      <c r="PGE12" s="5"/>
      <c r="PGF12" s="5"/>
      <c r="PGG12" s="5"/>
      <c r="PGH12" s="5"/>
      <c r="PGI12" s="5"/>
      <c r="PGJ12" s="5"/>
      <c r="PGK12" s="5"/>
      <c r="PGL12" s="5"/>
      <c r="PGM12" s="5"/>
      <c r="PGN12" s="5"/>
      <c r="PGO12" s="5"/>
      <c r="PGP12" s="5"/>
      <c r="PGQ12" s="5"/>
      <c r="PGR12" s="5"/>
      <c r="PGS12" s="5"/>
      <c r="PGT12" s="5"/>
      <c r="PGU12" s="5"/>
      <c r="PGV12" s="5"/>
      <c r="PGW12" s="5"/>
      <c r="PGX12" s="5"/>
      <c r="PGY12" s="5"/>
      <c r="PGZ12" s="5"/>
      <c r="PHA12" s="5"/>
      <c r="PHB12" s="5"/>
      <c r="PHC12" s="5"/>
      <c r="PHD12" s="5"/>
      <c r="PHE12" s="5"/>
      <c r="PHF12" s="5"/>
      <c r="PHG12" s="5"/>
      <c r="PHH12" s="5"/>
      <c r="PHI12" s="5"/>
      <c r="PHJ12" s="5"/>
      <c r="PHK12" s="5"/>
      <c r="PHL12" s="5"/>
      <c r="PHM12" s="5"/>
      <c r="PHN12" s="5"/>
      <c r="PHO12" s="5"/>
      <c r="PHP12" s="5"/>
      <c r="PHQ12" s="5"/>
      <c r="PHR12" s="5"/>
      <c r="PHS12" s="5"/>
      <c r="PHT12" s="5"/>
      <c r="PHU12" s="5"/>
      <c r="PHV12" s="5"/>
      <c r="PHW12" s="5"/>
      <c r="PHX12" s="5"/>
      <c r="PHY12" s="5"/>
      <c r="PHZ12" s="5"/>
      <c r="PIA12" s="5"/>
      <c r="PIB12" s="5"/>
      <c r="PIC12" s="5"/>
      <c r="PID12" s="5"/>
      <c r="PIE12" s="5"/>
      <c r="PIF12" s="5"/>
      <c r="PIG12" s="5"/>
      <c r="PIH12" s="5"/>
      <c r="PII12" s="5"/>
      <c r="PIJ12" s="5"/>
      <c r="PIK12" s="5"/>
      <c r="PIL12" s="5"/>
      <c r="PIM12" s="5"/>
      <c r="PIN12" s="5"/>
      <c r="PIO12" s="5"/>
      <c r="PIP12" s="5"/>
      <c r="PIQ12" s="5"/>
      <c r="PIR12" s="5"/>
      <c r="PIS12" s="5"/>
      <c r="PIT12" s="5"/>
      <c r="PIU12" s="5"/>
      <c r="PIV12" s="5"/>
      <c r="PIW12" s="5"/>
      <c r="PIX12" s="5"/>
      <c r="PIY12" s="5"/>
      <c r="PIZ12" s="5"/>
      <c r="PJA12" s="5"/>
      <c r="PJB12" s="5"/>
      <c r="PJC12" s="5"/>
      <c r="PJD12" s="5"/>
      <c r="PJE12" s="5"/>
      <c r="PJF12" s="5"/>
      <c r="PJG12" s="5"/>
      <c r="PJH12" s="5"/>
      <c r="PJI12" s="5"/>
      <c r="PJJ12" s="5"/>
      <c r="PJK12" s="5"/>
      <c r="PJL12" s="5"/>
      <c r="PJM12" s="5"/>
      <c r="PJN12" s="5"/>
      <c r="PJO12" s="5"/>
      <c r="PJP12" s="5"/>
      <c r="PJQ12" s="5"/>
      <c r="PJR12" s="5"/>
      <c r="PJS12" s="5"/>
      <c r="PJT12" s="5"/>
      <c r="PJU12" s="5"/>
      <c r="PJV12" s="5"/>
      <c r="PJW12" s="5"/>
      <c r="PJX12" s="5"/>
      <c r="PJY12" s="5"/>
      <c r="PJZ12" s="5"/>
      <c r="PKA12" s="5"/>
      <c r="PKB12" s="5"/>
      <c r="PKC12" s="5"/>
      <c r="PKD12" s="5"/>
      <c r="PKE12" s="5"/>
      <c r="PKF12" s="5"/>
      <c r="PKG12" s="5"/>
      <c r="PKH12" s="5"/>
      <c r="PKI12" s="5"/>
      <c r="PKJ12" s="5"/>
      <c r="PKK12" s="5"/>
      <c r="PKL12" s="5"/>
      <c r="PKM12" s="5"/>
      <c r="PKN12" s="5"/>
      <c r="PKO12" s="5"/>
      <c r="PKP12" s="5"/>
      <c r="PKQ12" s="5"/>
      <c r="PKR12" s="5"/>
      <c r="PKS12" s="5"/>
      <c r="PKT12" s="5"/>
      <c r="PKU12" s="5"/>
      <c r="PKV12" s="5"/>
      <c r="PKW12" s="5"/>
      <c r="PKX12" s="5"/>
      <c r="PKY12" s="5"/>
      <c r="PKZ12" s="5"/>
      <c r="PLA12" s="5"/>
      <c r="PLB12" s="5"/>
      <c r="PLC12" s="5"/>
      <c r="PLD12" s="5"/>
      <c r="PLE12" s="5"/>
      <c r="PLF12" s="5"/>
      <c r="PLG12" s="5"/>
      <c r="PLH12" s="5"/>
      <c r="PLI12" s="5"/>
      <c r="PLJ12" s="5"/>
      <c r="PLK12" s="5"/>
      <c r="PLL12" s="5"/>
      <c r="PLM12" s="5"/>
      <c r="PLN12" s="5"/>
      <c r="PLO12" s="5"/>
      <c r="PLP12" s="5"/>
      <c r="PLQ12" s="5"/>
      <c r="PLR12" s="5"/>
      <c r="PLS12" s="5"/>
      <c r="PLT12" s="5"/>
      <c r="PLU12" s="5"/>
      <c r="PLV12" s="5"/>
      <c r="PLW12" s="5"/>
      <c r="PLX12" s="5"/>
      <c r="PLY12" s="5"/>
      <c r="PLZ12" s="5"/>
      <c r="PMA12" s="5"/>
      <c r="PMB12" s="5"/>
      <c r="PMC12" s="5"/>
      <c r="PMD12" s="5"/>
      <c r="PME12" s="5"/>
      <c r="PMF12" s="5"/>
      <c r="PMG12" s="5"/>
      <c r="PMH12" s="5"/>
      <c r="PMI12" s="5"/>
      <c r="PMJ12" s="5"/>
      <c r="PMK12" s="5"/>
      <c r="PML12" s="5"/>
      <c r="PMM12" s="5"/>
      <c r="PMN12" s="5"/>
      <c r="PMO12" s="5"/>
      <c r="PMP12" s="5"/>
      <c r="PMQ12" s="5"/>
      <c r="PMR12" s="5"/>
      <c r="PMS12" s="5"/>
      <c r="PMT12" s="5"/>
      <c r="PMU12" s="5"/>
      <c r="PMV12" s="5"/>
      <c r="PMW12" s="5"/>
      <c r="PMX12" s="5"/>
      <c r="PMY12" s="5"/>
      <c r="PMZ12" s="5"/>
      <c r="PNA12" s="5"/>
      <c r="PNB12" s="5"/>
      <c r="PNC12" s="5"/>
      <c r="PND12" s="5"/>
      <c r="PNE12" s="5"/>
      <c r="PNF12" s="5"/>
      <c r="PNG12" s="5"/>
      <c r="PNH12" s="5"/>
      <c r="PNI12" s="5"/>
      <c r="PNJ12" s="5"/>
      <c r="PNK12" s="5"/>
      <c r="PNL12" s="5"/>
      <c r="PNM12" s="5"/>
      <c r="PNN12" s="5"/>
      <c r="PNO12" s="5"/>
      <c r="PNP12" s="5"/>
      <c r="PNQ12" s="5"/>
      <c r="PNR12" s="5"/>
      <c r="PNS12" s="5"/>
      <c r="PNT12" s="5"/>
      <c r="PNU12" s="5"/>
      <c r="PNV12" s="5"/>
      <c r="PNW12" s="5"/>
      <c r="PNX12" s="5"/>
      <c r="PNY12" s="5"/>
      <c r="PNZ12" s="5"/>
      <c r="POA12" s="5"/>
      <c r="POB12" s="5"/>
      <c r="POC12" s="5"/>
      <c r="POD12" s="5"/>
      <c r="POE12" s="5"/>
      <c r="POF12" s="5"/>
      <c r="POG12" s="5"/>
      <c r="POH12" s="5"/>
      <c r="POI12" s="5"/>
      <c r="POJ12" s="5"/>
      <c r="POK12" s="5"/>
      <c r="POL12" s="5"/>
      <c r="POM12" s="5"/>
      <c r="PON12" s="5"/>
      <c r="POO12" s="5"/>
      <c r="POP12" s="5"/>
      <c r="POQ12" s="5"/>
      <c r="POR12" s="5"/>
      <c r="POS12" s="5"/>
      <c r="POT12" s="5"/>
      <c r="POU12" s="5"/>
      <c r="POV12" s="5"/>
      <c r="POW12" s="5"/>
      <c r="POX12" s="5"/>
      <c r="POY12" s="5"/>
      <c r="POZ12" s="5"/>
      <c r="PPA12" s="5"/>
      <c r="PPB12" s="5"/>
      <c r="PPC12" s="5"/>
      <c r="PPD12" s="5"/>
      <c r="PPE12" s="5"/>
      <c r="PPF12" s="5"/>
      <c r="PPG12" s="5"/>
      <c r="PPH12" s="5"/>
      <c r="PPI12" s="5"/>
      <c r="PPJ12" s="5"/>
      <c r="PPK12" s="5"/>
      <c r="PPL12" s="5"/>
      <c r="PPM12" s="5"/>
      <c r="PPN12" s="5"/>
      <c r="PPO12" s="5"/>
      <c r="PPP12" s="5"/>
      <c r="PPQ12" s="5"/>
      <c r="PPR12" s="5"/>
      <c r="PPS12" s="5"/>
      <c r="PPT12" s="5"/>
      <c r="PPU12" s="5"/>
      <c r="PPV12" s="5"/>
      <c r="PPW12" s="5"/>
      <c r="PPX12" s="5"/>
      <c r="PPY12" s="5"/>
      <c r="PPZ12" s="5"/>
      <c r="PQA12" s="5"/>
      <c r="PQB12" s="5"/>
      <c r="PQC12" s="5"/>
      <c r="PQD12" s="5"/>
      <c r="PQE12" s="5"/>
      <c r="PQF12" s="5"/>
      <c r="PQG12" s="5"/>
      <c r="PQH12" s="5"/>
      <c r="PQI12" s="5"/>
      <c r="PQJ12" s="5"/>
      <c r="PQK12" s="5"/>
      <c r="PQL12" s="5"/>
      <c r="PQM12" s="5"/>
      <c r="PQN12" s="5"/>
      <c r="PQO12" s="5"/>
      <c r="PQP12" s="5"/>
      <c r="PQQ12" s="5"/>
      <c r="PQR12" s="5"/>
      <c r="PQS12" s="5"/>
      <c r="PQT12" s="5"/>
      <c r="PQU12" s="5"/>
      <c r="PQV12" s="5"/>
      <c r="PQW12" s="5"/>
      <c r="PQX12" s="5"/>
      <c r="PQY12" s="5"/>
      <c r="PQZ12" s="5"/>
      <c r="PRA12" s="5"/>
      <c r="PRB12" s="5"/>
      <c r="PRC12" s="5"/>
      <c r="PRD12" s="5"/>
      <c r="PRE12" s="5"/>
      <c r="PRF12" s="5"/>
      <c r="PRG12" s="5"/>
      <c r="PRH12" s="5"/>
      <c r="PRI12" s="5"/>
      <c r="PRJ12" s="5"/>
      <c r="PRK12" s="5"/>
      <c r="PRL12" s="5"/>
      <c r="PRM12" s="5"/>
      <c r="PRN12" s="5"/>
      <c r="PRO12" s="5"/>
      <c r="PRP12" s="5"/>
      <c r="PRQ12" s="5"/>
      <c r="PRR12" s="5"/>
      <c r="PRS12" s="5"/>
      <c r="PRT12" s="5"/>
      <c r="PRU12" s="5"/>
      <c r="PRV12" s="5"/>
      <c r="PRW12" s="5"/>
      <c r="PRX12" s="5"/>
      <c r="PRY12" s="5"/>
      <c r="PRZ12" s="5"/>
      <c r="PSA12" s="5"/>
      <c r="PSB12" s="5"/>
      <c r="PSC12" s="5"/>
      <c r="PSD12" s="5"/>
      <c r="PSE12" s="5"/>
      <c r="PSF12" s="5"/>
      <c r="PSG12" s="5"/>
      <c r="PSH12" s="5"/>
      <c r="PSI12" s="5"/>
      <c r="PSJ12" s="5"/>
      <c r="PSK12" s="5"/>
      <c r="PSL12" s="5"/>
      <c r="PSM12" s="5"/>
      <c r="PSN12" s="5"/>
      <c r="PSO12" s="5"/>
      <c r="PSP12" s="5"/>
      <c r="PSQ12" s="5"/>
      <c r="PSR12" s="5"/>
      <c r="PSS12" s="5"/>
      <c r="PST12" s="5"/>
      <c r="PSU12" s="5"/>
      <c r="PSV12" s="5"/>
      <c r="PSW12" s="5"/>
      <c r="PSX12" s="5"/>
      <c r="PSY12" s="5"/>
      <c r="PSZ12" s="5"/>
      <c r="PTA12" s="5"/>
      <c r="PTB12" s="5"/>
      <c r="PTC12" s="5"/>
      <c r="PTD12" s="5"/>
      <c r="PTE12" s="5"/>
      <c r="PTF12" s="5"/>
      <c r="PTG12" s="5"/>
      <c r="PTH12" s="5"/>
      <c r="PTI12" s="5"/>
      <c r="PTJ12" s="5"/>
      <c r="PTK12" s="5"/>
      <c r="PTL12" s="5"/>
      <c r="PTM12" s="5"/>
      <c r="PTN12" s="5"/>
      <c r="PTO12" s="5"/>
      <c r="PTP12" s="5"/>
      <c r="PTQ12" s="5"/>
      <c r="PTR12" s="5"/>
      <c r="PTS12" s="5"/>
      <c r="PTT12" s="5"/>
      <c r="PTU12" s="5"/>
      <c r="PTV12" s="5"/>
      <c r="PTW12" s="5"/>
      <c r="PTX12" s="5"/>
      <c r="PTY12" s="5"/>
      <c r="PTZ12" s="5"/>
      <c r="PUA12" s="5"/>
      <c r="PUB12" s="5"/>
      <c r="PUC12" s="5"/>
      <c r="PUD12" s="5"/>
      <c r="PUE12" s="5"/>
      <c r="PUF12" s="5"/>
      <c r="PUG12" s="5"/>
      <c r="PUH12" s="5"/>
      <c r="PUI12" s="5"/>
      <c r="PUJ12" s="5"/>
      <c r="PUK12" s="5"/>
      <c r="PUL12" s="5"/>
      <c r="PUM12" s="5"/>
      <c r="PUN12" s="5"/>
      <c r="PUO12" s="5"/>
      <c r="PUP12" s="5"/>
      <c r="PUQ12" s="5"/>
      <c r="PUR12" s="5"/>
      <c r="PUS12" s="5"/>
      <c r="PUT12" s="5"/>
      <c r="PUU12" s="5"/>
      <c r="PUV12" s="5"/>
      <c r="PUW12" s="5"/>
      <c r="PUX12" s="5"/>
      <c r="PUY12" s="5"/>
      <c r="PUZ12" s="5"/>
      <c r="PVA12" s="5"/>
      <c r="PVB12" s="5"/>
      <c r="PVC12" s="5"/>
      <c r="PVD12" s="5"/>
      <c r="PVE12" s="5"/>
      <c r="PVF12" s="5"/>
      <c r="PVG12" s="5"/>
      <c r="PVH12" s="5"/>
      <c r="PVI12" s="5"/>
      <c r="PVJ12" s="5"/>
      <c r="PVK12" s="5"/>
      <c r="PVL12" s="5"/>
      <c r="PVM12" s="5"/>
      <c r="PVN12" s="5"/>
      <c r="PVO12" s="5"/>
      <c r="PVP12" s="5"/>
      <c r="PVQ12" s="5"/>
      <c r="PVR12" s="5"/>
      <c r="PVS12" s="5"/>
      <c r="PVT12" s="5"/>
      <c r="PVU12" s="5"/>
      <c r="PVV12" s="5"/>
      <c r="PVW12" s="5"/>
      <c r="PVX12" s="5"/>
      <c r="PVY12" s="5"/>
      <c r="PVZ12" s="5"/>
      <c r="PWA12" s="5"/>
      <c r="PWB12" s="5"/>
      <c r="PWC12" s="5"/>
      <c r="PWD12" s="5"/>
      <c r="PWE12" s="5"/>
      <c r="PWF12" s="5"/>
      <c r="PWG12" s="5"/>
      <c r="PWH12" s="5"/>
      <c r="PWI12" s="5"/>
      <c r="PWJ12" s="5"/>
      <c r="PWK12" s="5"/>
      <c r="PWL12" s="5"/>
      <c r="PWM12" s="5"/>
      <c r="PWN12" s="5"/>
      <c r="PWO12" s="5"/>
      <c r="PWP12" s="5"/>
      <c r="PWQ12" s="5"/>
      <c r="PWR12" s="5"/>
      <c r="PWS12" s="5"/>
      <c r="PWT12" s="5"/>
      <c r="PWU12" s="5"/>
      <c r="PWV12" s="5"/>
      <c r="PWW12" s="5"/>
      <c r="PWX12" s="5"/>
      <c r="PWY12" s="5"/>
      <c r="PWZ12" s="5"/>
      <c r="PXA12" s="5"/>
      <c r="PXB12" s="5"/>
      <c r="PXC12" s="5"/>
      <c r="PXD12" s="5"/>
      <c r="PXE12" s="5"/>
      <c r="PXF12" s="5"/>
      <c r="PXG12" s="5"/>
      <c r="PXH12" s="5"/>
      <c r="PXI12" s="5"/>
      <c r="PXJ12" s="5"/>
      <c r="PXK12" s="5"/>
      <c r="PXL12" s="5"/>
      <c r="PXM12" s="5"/>
      <c r="PXN12" s="5"/>
      <c r="PXO12" s="5"/>
      <c r="PXP12" s="5"/>
      <c r="PXQ12" s="5"/>
      <c r="PXR12" s="5"/>
      <c r="PXS12" s="5"/>
      <c r="PXT12" s="5"/>
      <c r="PXU12" s="5"/>
      <c r="PXV12" s="5"/>
      <c r="PXW12" s="5"/>
      <c r="PXX12" s="5"/>
      <c r="PXY12" s="5"/>
      <c r="PXZ12" s="5"/>
      <c r="PYA12" s="5"/>
      <c r="PYB12" s="5"/>
      <c r="PYC12" s="5"/>
      <c r="PYD12" s="5"/>
      <c r="PYE12" s="5"/>
      <c r="PYF12" s="5"/>
      <c r="PYG12" s="5"/>
      <c r="PYH12" s="5"/>
      <c r="PYI12" s="5"/>
      <c r="PYJ12" s="5"/>
      <c r="PYK12" s="5"/>
      <c r="PYL12" s="5"/>
      <c r="PYM12" s="5"/>
      <c r="PYN12" s="5"/>
      <c r="PYO12" s="5"/>
      <c r="PYP12" s="5"/>
      <c r="PYQ12" s="5"/>
      <c r="PYR12" s="5"/>
      <c r="PYS12" s="5"/>
      <c r="PYT12" s="5"/>
      <c r="PYU12" s="5"/>
      <c r="PYV12" s="5"/>
      <c r="PYW12" s="5"/>
      <c r="PYX12" s="5"/>
      <c r="PYY12" s="5"/>
      <c r="PYZ12" s="5"/>
      <c r="PZA12" s="5"/>
      <c r="PZB12" s="5"/>
      <c r="PZC12" s="5"/>
      <c r="PZD12" s="5"/>
      <c r="PZE12" s="5"/>
      <c r="PZF12" s="5"/>
      <c r="PZG12" s="5"/>
      <c r="PZH12" s="5"/>
      <c r="PZI12" s="5"/>
      <c r="PZJ12" s="5"/>
      <c r="PZK12" s="5"/>
      <c r="PZL12" s="5"/>
      <c r="PZM12" s="5"/>
      <c r="PZN12" s="5"/>
      <c r="PZO12" s="5"/>
      <c r="PZP12" s="5"/>
      <c r="PZQ12" s="5"/>
      <c r="PZR12" s="5"/>
      <c r="PZS12" s="5"/>
      <c r="PZT12" s="5"/>
      <c r="PZU12" s="5"/>
      <c r="PZV12" s="5"/>
      <c r="PZW12" s="5"/>
      <c r="PZX12" s="5"/>
      <c r="PZY12" s="5"/>
      <c r="PZZ12" s="5"/>
      <c r="QAA12" s="5"/>
      <c r="QAB12" s="5"/>
      <c r="QAC12" s="5"/>
      <c r="QAD12" s="5"/>
      <c r="QAE12" s="5"/>
      <c r="QAF12" s="5"/>
      <c r="QAG12" s="5"/>
      <c r="QAH12" s="5"/>
      <c r="QAI12" s="5"/>
      <c r="QAJ12" s="5"/>
      <c r="QAK12" s="5"/>
      <c r="QAL12" s="5"/>
      <c r="QAM12" s="5"/>
      <c r="QAN12" s="5"/>
      <c r="QAO12" s="5"/>
      <c r="QAP12" s="5"/>
      <c r="QAQ12" s="5"/>
      <c r="QAR12" s="5"/>
      <c r="QAS12" s="5"/>
      <c r="QAT12" s="5"/>
      <c r="QAU12" s="5"/>
      <c r="QAV12" s="5"/>
      <c r="QAW12" s="5"/>
      <c r="QAX12" s="5"/>
      <c r="QAY12" s="5"/>
      <c r="QAZ12" s="5"/>
      <c r="QBA12" s="5"/>
      <c r="QBB12" s="5"/>
      <c r="QBC12" s="5"/>
      <c r="QBD12" s="5"/>
      <c r="QBE12" s="5"/>
      <c r="QBF12" s="5"/>
      <c r="QBG12" s="5"/>
      <c r="QBH12" s="5"/>
      <c r="QBI12" s="5"/>
      <c r="QBJ12" s="5"/>
      <c r="QBK12" s="5"/>
      <c r="QBL12" s="5"/>
      <c r="QBM12" s="5"/>
      <c r="QBN12" s="5"/>
      <c r="QBO12" s="5"/>
      <c r="QBP12" s="5"/>
      <c r="QBQ12" s="5"/>
      <c r="QBR12" s="5"/>
      <c r="QBS12" s="5"/>
      <c r="QBT12" s="5"/>
      <c r="QBU12" s="5"/>
      <c r="QBV12" s="5"/>
      <c r="QBW12" s="5"/>
      <c r="QBX12" s="5"/>
      <c r="QBY12" s="5"/>
      <c r="QBZ12" s="5"/>
      <c r="QCA12" s="5"/>
      <c r="QCB12" s="5"/>
      <c r="QCC12" s="5"/>
      <c r="QCD12" s="5"/>
      <c r="QCE12" s="5"/>
      <c r="QCF12" s="5"/>
      <c r="QCG12" s="5"/>
      <c r="QCH12" s="5"/>
      <c r="QCI12" s="5"/>
      <c r="QCJ12" s="5"/>
      <c r="QCK12" s="5"/>
      <c r="QCL12" s="5"/>
      <c r="QCM12" s="5"/>
      <c r="QCN12" s="5"/>
      <c r="QCO12" s="5"/>
      <c r="QCP12" s="5"/>
      <c r="QCQ12" s="5"/>
      <c r="QCR12" s="5"/>
      <c r="QCS12" s="5"/>
      <c r="QCT12" s="5"/>
      <c r="QCU12" s="5"/>
      <c r="QCV12" s="5"/>
      <c r="QCW12" s="5"/>
      <c r="QCX12" s="5"/>
      <c r="QCY12" s="5"/>
      <c r="QCZ12" s="5"/>
      <c r="QDA12" s="5"/>
      <c r="QDB12" s="5"/>
      <c r="QDC12" s="5"/>
      <c r="QDD12" s="5"/>
      <c r="QDE12" s="5"/>
      <c r="QDF12" s="5"/>
      <c r="QDG12" s="5"/>
      <c r="QDH12" s="5"/>
      <c r="QDI12" s="5"/>
      <c r="QDJ12" s="5"/>
      <c r="QDK12" s="5"/>
      <c r="QDL12" s="5"/>
      <c r="QDM12" s="5"/>
      <c r="QDN12" s="5"/>
      <c r="QDO12" s="5"/>
      <c r="QDP12" s="5"/>
      <c r="QDQ12" s="5"/>
      <c r="QDR12" s="5"/>
      <c r="QDS12" s="5"/>
      <c r="QDT12" s="5"/>
      <c r="QDU12" s="5"/>
      <c r="QDV12" s="5"/>
      <c r="QDW12" s="5"/>
      <c r="QDX12" s="5"/>
      <c r="QDY12" s="5"/>
      <c r="QDZ12" s="5"/>
      <c r="QEA12" s="5"/>
      <c r="QEB12" s="5"/>
      <c r="QEC12" s="5"/>
      <c r="QED12" s="5"/>
      <c r="QEE12" s="5"/>
      <c r="QEF12" s="5"/>
      <c r="QEG12" s="5"/>
      <c r="QEH12" s="5"/>
      <c r="QEI12" s="5"/>
      <c r="QEJ12" s="5"/>
      <c r="QEK12" s="5"/>
      <c r="QEL12" s="5"/>
      <c r="QEM12" s="5"/>
      <c r="QEN12" s="5"/>
      <c r="QEO12" s="5"/>
      <c r="QEP12" s="5"/>
      <c r="QEQ12" s="5"/>
      <c r="QER12" s="5"/>
      <c r="QES12" s="5"/>
      <c r="QET12" s="5"/>
      <c r="QEU12" s="5"/>
      <c r="QEV12" s="5"/>
      <c r="QEW12" s="5"/>
      <c r="QEX12" s="5"/>
      <c r="QEY12" s="5"/>
      <c r="QEZ12" s="5"/>
      <c r="QFA12" s="5"/>
      <c r="QFB12" s="5"/>
      <c r="QFC12" s="5"/>
      <c r="QFD12" s="5"/>
      <c r="QFE12" s="5"/>
      <c r="QFF12" s="5"/>
      <c r="QFG12" s="5"/>
      <c r="QFH12" s="5"/>
      <c r="QFI12" s="5"/>
      <c r="QFJ12" s="5"/>
      <c r="QFK12" s="5"/>
      <c r="QFL12" s="5"/>
      <c r="QFM12" s="5"/>
      <c r="QFN12" s="5"/>
      <c r="QFO12" s="5"/>
      <c r="QFP12" s="5"/>
      <c r="QFQ12" s="5"/>
      <c r="QFR12" s="5"/>
      <c r="QFS12" s="5"/>
      <c r="QFT12" s="5"/>
      <c r="QFU12" s="5"/>
      <c r="QFV12" s="5"/>
      <c r="QFW12" s="5"/>
      <c r="QFX12" s="5"/>
      <c r="QFY12" s="5"/>
      <c r="QFZ12" s="5"/>
      <c r="QGA12" s="5"/>
      <c r="QGB12" s="5"/>
      <c r="QGC12" s="5"/>
      <c r="QGD12" s="5"/>
      <c r="QGE12" s="5"/>
      <c r="QGF12" s="5"/>
      <c r="QGG12" s="5"/>
      <c r="QGH12" s="5"/>
      <c r="QGI12" s="5"/>
      <c r="QGJ12" s="5"/>
      <c r="QGK12" s="5"/>
      <c r="QGL12" s="5"/>
      <c r="QGM12" s="5"/>
      <c r="QGN12" s="5"/>
      <c r="QGO12" s="5"/>
      <c r="QGP12" s="5"/>
      <c r="QGQ12" s="5"/>
      <c r="QGR12" s="5"/>
      <c r="QGS12" s="5"/>
      <c r="QGT12" s="5"/>
      <c r="QGU12" s="5"/>
      <c r="QGV12" s="5"/>
      <c r="QGW12" s="5"/>
      <c r="QGX12" s="5"/>
      <c r="QGY12" s="5"/>
      <c r="QGZ12" s="5"/>
      <c r="QHA12" s="5"/>
      <c r="QHB12" s="5"/>
      <c r="QHC12" s="5"/>
      <c r="QHD12" s="5"/>
      <c r="QHE12" s="5"/>
      <c r="QHF12" s="5"/>
      <c r="QHG12" s="5"/>
      <c r="QHH12" s="5"/>
      <c r="QHI12" s="5"/>
      <c r="QHJ12" s="5"/>
      <c r="QHK12" s="5"/>
      <c r="QHL12" s="5"/>
      <c r="QHM12" s="5"/>
      <c r="QHN12" s="5"/>
      <c r="QHO12" s="5"/>
      <c r="QHP12" s="5"/>
      <c r="QHQ12" s="5"/>
      <c r="QHR12" s="5"/>
      <c r="QHS12" s="5"/>
      <c r="QHT12" s="5"/>
      <c r="QHU12" s="5"/>
      <c r="QHV12" s="5"/>
      <c r="QHW12" s="5"/>
      <c r="QHX12" s="5"/>
      <c r="QHY12" s="5"/>
      <c r="QHZ12" s="5"/>
      <c r="QIA12" s="5"/>
      <c r="QIB12" s="5"/>
      <c r="QIC12" s="5"/>
      <c r="QID12" s="5"/>
      <c r="QIE12" s="5"/>
      <c r="QIF12" s="5"/>
      <c r="QIG12" s="5"/>
      <c r="QIH12" s="5"/>
      <c r="QII12" s="5"/>
      <c r="QIJ12" s="5"/>
      <c r="QIK12" s="5"/>
      <c r="QIL12" s="5"/>
      <c r="QIM12" s="5"/>
      <c r="QIN12" s="5"/>
      <c r="QIO12" s="5"/>
      <c r="QIP12" s="5"/>
      <c r="QIQ12" s="5"/>
      <c r="QIR12" s="5"/>
      <c r="QIS12" s="5"/>
      <c r="QIT12" s="5"/>
      <c r="QIU12" s="5"/>
      <c r="QIV12" s="5"/>
      <c r="QIW12" s="5"/>
      <c r="QIX12" s="5"/>
      <c r="QIY12" s="5"/>
      <c r="QIZ12" s="5"/>
      <c r="QJA12" s="5"/>
      <c r="QJB12" s="5"/>
      <c r="QJC12" s="5"/>
      <c r="QJD12" s="5"/>
      <c r="QJE12" s="5"/>
      <c r="QJF12" s="5"/>
      <c r="QJG12" s="5"/>
      <c r="QJH12" s="5"/>
      <c r="QJI12" s="5"/>
      <c r="QJJ12" s="5"/>
      <c r="QJK12" s="5"/>
      <c r="QJL12" s="5"/>
      <c r="QJM12" s="5"/>
      <c r="QJN12" s="5"/>
      <c r="QJO12" s="5"/>
      <c r="QJP12" s="5"/>
      <c r="QJQ12" s="5"/>
      <c r="QJR12" s="5"/>
      <c r="QJS12" s="5"/>
      <c r="QJT12" s="5"/>
      <c r="QJU12" s="5"/>
      <c r="QJV12" s="5"/>
      <c r="QJW12" s="5"/>
      <c r="QJX12" s="5"/>
      <c r="QJY12" s="5"/>
      <c r="QJZ12" s="5"/>
      <c r="QKA12" s="5"/>
      <c r="QKB12" s="5"/>
      <c r="QKC12" s="5"/>
      <c r="QKD12" s="5"/>
      <c r="QKE12" s="5"/>
      <c r="QKF12" s="5"/>
      <c r="QKG12" s="5"/>
      <c r="QKH12" s="5"/>
      <c r="QKI12" s="5"/>
      <c r="QKJ12" s="5"/>
      <c r="QKK12" s="5"/>
      <c r="QKL12" s="5"/>
      <c r="QKM12" s="5"/>
      <c r="QKN12" s="5"/>
      <c r="QKO12" s="5"/>
      <c r="QKP12" s="5"/>
      <c r="QKQ12" s="5"/>
      <c r="QKR12" s="5"/>
      <c r="QKS12" s="5"/>
      <c r="QKT12" s="5"/>
      <c r="QKU12" s="5"/>
      <c r="QKV12" s="5"/>
      <c r="QKW12" s="5"/>
      <c r="QKX12" s="5"/>
      <c r="QKY12" s="5"/>
      <c r="QKZ12" s="5"/>
      <c r="QLA12" s="5"/>
      <c r="QLB12" s="5"/>
      <c r="QLC12" s="5"/>
      <c r="QLD12" s="5"/>
      <c r="QLE12" s="5"/>
      <c r="QLF12" s="5"/>
      <c r="QLG12" s="5"/>
      <c r="QLH12" s="5"/>
      <c r="QLI12" s="5"/>
      <c r="QLJ12" s="5"/>
      <c r="QLK12" s="5"/>
      <c r="QLL12" s="5"/>
      <c r="QLM12" s="5"/>
      <c r="QLN12" s="5"/>
      <c r="QLO12" s="5"/>
      <c r="QLP12" s="5"/>
      <c r="QLQ12" s="5"/>
      <c r="QLR12" s="5"/>
      <c r="QLS12" s="5"/>
      <c r="QLT12" s="5"/>
      <c r="QLU12" s="5"/>
      <c r="QLV12" s="5"/>
      <c r="QLW12" s="5"/>
      <c r="QLX12" s="5"/>
      <c r="QLY12" s="5"/>
      <c r="QLZ12" s="5"/>
      <c r="QMA12" s="5"/>
      <c r="QMB12" s="5"/>
      <c r="QMC12" s="5"/>
      <c r="QMD12" s="5"/>
      <c r="QME12" s="5"/>
      <c r="QMF12" s="5"/>
      <c r="QMG12" s="5"/>
      <c r="QMH12" s="5"/>
      <c r="QMI12" s="5"/>
      <c r="QMJ12" s="5"/>
      <c r="QMK12" s="5"/>
      <c r="QML12" s="5"/>
      <c r="QMM12" s="5"/>
      <c r="QMN12" s="5"/>
      <c r="QMO12" s="5"/>
      <c r="QMP12" s="5"/>
      <c r="QMQ12" s="5"/>
      <c r="QMR12" s="5"/>
      <c r="QMS12" s="5"/>
      <c r="QMT12" s="5"/>
      <c r="QMU12" s="5"/>
      <c r="QMV12" s="5"/>
      <c r="QMW12" s="5"/>
      <c r="QMX12" s="5"/>
      <c r="QMY12" s="5"/>
      <c r="QMZ12" s="5"/>
      <c r="QNA12" s="5"/>
      <c r="QNB12" s="5"/>
      <c r="QNC12" s="5"/>
      <c r="QND12" s="5"/>
      <c r="QNE12" s="5"/>
      <c r="QNF12" s="5"/>
      <c r="QNG12" s="5"/>
      <c r="QNH12" s="5"/>
      <c r="QNI12" s="5"/>
      <c r="QNJ12" s="5"/>
      <c r="QNK12" s="5"/>
      <c r="QNL12" s="5"/>
      <c r="QNM12" s="5"/>
      <c r="QNN12" s="5"/>
      <c r="QNO12" s="5"/>
      <c r="QNP12" s="5"/>
      <c r="QNQ12" s="5"/>
      <c r="QNR12" s="5"/>
      <c r="QNS12" s="5"/>
      <c r="QNT12" s="5"/>
      <c r="QNU12" s="5"/>
      <c r="QNV12" s="5"/>
      <c r="QNW12" s="5"/>
      <c r="QNX12" s="5"/>
      <c r="QNY12" s="5"/>
      <c r="QNZ12" s="5"/>
      <c r="QOA12" s="5"/>
      <c r="QOB12" s="5"/>
      <c r="QOC12" s="5"/>
      <c r="QOD12" s="5"/>
      <c r="QOE12" s="5"/>
      <c r="QOF12" s="5"/>
      <c r="QOG12" s="5"/>
      <c r="QOH12" s="5"/>
      <c r="QOI12" s="5"/>
      <c r="QOJ12" s="5"/>
      <c r="QOK12" s="5"/>
      <c r="QOL12" s="5"/>
      <c r="QOM12" s="5"/>
      <c r="QON12" s="5"/>
      <c r="QOO12" s="5"/>
      <c r="QOP12" s="5"/>
      <c r="QOQ12" s="5"/>
      <c r="QOR12" s="5"/>
      <c r="QOS12" s="5"/>
      <c r="QOT12" s="5"/>
      <c r="QOU12" s="5"/>
      <c r="QOV12" s="5"/>
      <c r="QOW12" s="5"/>
      <c r="QOX12" s="5"/>
      <c r="QOY12" s="5"/>
      <c r="QOZ12" s="5"/>
      <c r="QPA12" s="5"/>
      <c r="QPB12" s="5"/>
      <c r="QPC12" s="5"/>
      <c r="QPD12" s="5"/>
      <c r="QPE12" s="5"/>
      <c r="QPF12" s="5"/>
      <c r="QPG12" s="5"/>
      <c r="QPH12" s="5"/>
      <c r="QPI12" s="5"/>
      <c r="QPJ12" s="5"/>
      <c r="QPK12" s="5"/>
      <c r="QPL12" s="5"/>
      <c r="QPM12" s="5"/>
      <c r="QPN12" s="5"/>
      <c r="QPO12" s="5"/>
      <c r="QPP12" s="5"/>
      <c r="QPQ12" s="5"/>
      <c r="QPR12" s="5"/>
      <c r="QPS12" s="5"/>
      <c r="QPT12" s="5"/>
      <c r="QPU12" s="5"/>
      <c r="QPV12" s="5"/>
      <c r="QPW12" s="5"/>
      <c r="QPX12" s="5"/>
      <c r="QPY12" s="5"/>
      <c r="QPZ12" s="5"/>
      <c r="QQA12" s="5"/>
      <c r="QQB12" s="5"/>
      <c r="QQC12" s="5"/>
      <c r="QQD12" s="5"/>
      <c r="QQE12" s="5"/>
      <c r="QQF12" s="5"/>
      <c r="QQG12" s="5"/>
      <c r="QQH12" s="5"/>
      <c r="QQI12" s="5"/>
      <c r="QQJ12" s="5"/>
      <c r="QQK12" s="5"/>
      <c r="QQL12" s="5"/>
      <c r="QQM12" s="5"/>
      <c r="QQN12" s="5"/>
      <c r="QQO12" s="5"/>
      <c r="QQP12" s="5"/>
      <c r="QQQ12" s="5"/>
      <c r="QQR12" s="5"/>
      <c r="QQS12" s="5"/>
      <c r="QQT12" s="5"/>
      <c r="QQU12" s="5"/>
      <c r="QQV12" s="5"/>
      <c r="QQW12" s="5"/>
      <c r="QQX12" s="5"/>
      <c r="QQY12" s="5"/>
      <c r="QQZ12" s="5"/>
      <c r="QRA12" s="5"/>
      <c r="QRB12" s="5"/>
      <c r="QRC12" s="5"/>
      <c r="QRD12" s="5"/>
      <c r="QRE12" s="5"/>
      <c r="QRF12" s="5"/>
      <c r="QRG12" s="5"/>
      <c r="QRH12" s="5"/>
      <c r="QRI12" s="5"/>
      <c r="QRJ12" s="5"/>
      <c r="QRK12" s="5"/>
      <c r="QRL12" s="5"/>
      <c r="QRM12" s="5"/>
      <c r="QRN12" s="5"/>
      <c r="QRO12" s="5"/>
      <c r="QRP12" s="5"/>
      <c r="QRQ12" s="5"/>
      <c r="QRR12" s="5"/>
      <c r="QRS12" s="5"/>
      <c r="QRT12" s="5"/>
      <c r="QRU12" s="5"/>
      <c r="QRV12" s="5"/>
      <c r="QRW12" s="5"/>
      <c r="QRX12" s="5"/>
      <c r="QRY12" s="5"/>
      <c r="QRZ12" s="5"/>
      <c r="QSA12" s="5"/>
      <c r="QSB12" s="5"/>
      <c r="QSC12" s="5"/>
      <c r="QSD12" s="5"/>
      <c r="QSE12" s="5"/>
      <c r="QSF12" s="5"/>
      <c r="QSG12" s="5"/>
      <c r="QSH12" s="5"/>
      <c r="QSI12" s="5"/>
      <c r="QSJ12" s="5"/>
      <c r="QSK12" s="5"/>
      <c r="QSL12" s="5"/>
      <c r="QSM12" s="5"/>
      <c r="QSN12" s="5"/>
      <c r="QSO12" s="5"/>
      <c r="QSP12" s="5"/>
      <c r="QSQ12" s="5"/>
      <c r="QSR12" s="5"/>
      <c r="QSS12" s="5"/>
      <c r="QST12" s="5"/>
      <c r="QSU12" s="5"/>
      <c r="QSV12" s="5"/>
      <c r="QSW12" s="5"/>
      <c r="QSX12" s="5"/>
      <c r="QSY12" s="5"/>
      <c r="QSZ12" s="5"/>
      <c r="QTA12" s="5"/>
      <c r="QTB12" s="5"/>
      <c r="QTC12" s="5"/>
      <c r="QTD12" s="5"/>
      <c r="QTE12" s="5"/>
      <c r="QTF12" s="5"/>
      <c r="QTG12" s="5"/>
      <c r="QTH12" s="5"/>
      <c r="QTI12" s="5"/>
      <c r="QTJ12" s="5"/>
      <c r="QTK12" s="5"/>
      <c r="QTL12" s="5"/>
      <c r="QTM12" s="5"/>
      <c r="QTN12" s="5"/>
      <c r="QTO12" s="5"/>
      <c r="QTP12" s="5"/>
      <c r="QTQ12" s="5"/>
      <c r="QTR12" s="5"/>
      <c r="QTS12" s="5"/>
      <c r="QTT12" s="5"/>
      <c r="QTU12" s="5"/>
      <c r="QTV12" s="5"/>
      <c r="QTW12" s="5"/>
      <c r="QTX12" s="5"/>
      <c r="QTY12" s="5"/>
      <c r="QTZ12" s="5"/>
      <c r="QUA12" s="5"/>
      <c r="QUB12" s="5"/>
      <c r="QUC12" s="5"/>
      <c r="QUD12" s="5"/>
      <c r="QUE12" s="5"/>
      <c r="QUF12" s="5"/>
      <c r="QUG12" s="5"/>
      <c r="QUH12" s="5"/>
      <c r="QUI12" s="5"/>
      <c r="QUJ12" s="5"/>
      <c r="QUK12" s="5"/>
      <c r="QUL12" s="5"/>
      <c r="QUM12" s="5"/>
      <c r="QUN12" s="5"/>
      <c r="QUO12" s="5"/>
      <c r="QUP12" s="5"/>
      <c r="QUQ12" s="5"/>
      <c r="QUR12" s="5"/>
      <c r="QUS12" s="5"/>
      <c r="QUT12" s="5"/>
      <c r="QUU12" s="5"/>
      <c r="QUV12" s="5"/>
      <c r="QUW12" s="5"/>
      <c r="QUX12" s="5"/>
      <c r="QUY12" s="5"/>
      <c r="QUZ12" s="5"/>
      <c r="QVA12" s="5"/>
      <c r="QVB12" s="5"/>
      <c r="QVC12" s="5"/>
      <c r="QVD12" s="5"/>
      <c r="QVE12" s="5"/>
      <c r="QVF12" s="5"/>
      <c r="QVG12" s="5"/>
      <c r="QVH12" s="5"/>
      <c r="QVI12" s="5"/>
      <c r="QVJ12" s="5"/>
      <c r="QVK12" s="5"/>
      <c r="QVL12" s="5"/>
      <c r="QVM12" s="5"/>
      <c r="QVN12" s="5"/>
      <c r="QVO12" s="5"/>
      <c r="QVP12" s="5"/>
      <c r="QVQ12" s="5"/>
      <c r="QVR12" s="5"/>
      <c r="QVS12" s="5"/>
      <c r="QVT12" s="5"/>
      <c r="QVU12" s="5"/>
      <c r="QVV12" s="5"/>
      <c r="QVW12" s="5"/>
      <c r="QVX12" s="5"/>
      <c r="QVY12" s="5"/>
      <c r="QVZ12" s="5"/>
      <c r="QWA12" s="5"/>
      <c r="QWB12" s="5"/>
      <c r="QWC12" s="5"/>
      <c r="QWD12" s="5"/>
      <c r="QWE12" s="5"/>
      <c r="QWF12" s="5"/>
      <c r="QWG12" s="5"/>
      <c r="QWH12" s="5"/>
      <c r="QWI12" s="5"/>
      <c r="QWJ12" s="5"/>
      <c r="QWK12" s="5"/>
      <c r="QWL12" s="5"/>
      <c r="QWM12" s="5"/>
      <c r="QWN12" s="5"/>
      <c r="QWO12" s="5"/>
      <c r="QWP12" s="5"/>
      <c r="QWQ12" s="5"/>
      <c r="QWR12" s="5"/>
      <c r="QWS12" s="5"/>
      <c r="QWT12" s="5"/>
      <c r="QWU12" s="5"/>
      <c r="QWV12" s="5"/>
      <c r="QWW12" s="5"/>
      <c r="QWX12" s="5"/>
      <c r="QWY12" s="5"/>
      <c r="QWZ12" s="5"/>
      <c r="QXA12" s="5"/>
      <c r="QXB12" s="5"/>
      <c r="QXC12" s="5"/>
      <c r="QXD12" s="5"/>
      <c r="QXE12" s="5"/>
      <c r="QXF12" s="5"/>
      <c r="QXG12" s="5"/>
      <c r="QXH12" s="5"/>
      <c r="QXI12" s="5"/>
      <c r="QXJ12" s="5"/>
      <c r="QXK12" s="5"/>
      <c r="QXL12" s="5"/>
      <c r="QXM12" s="5"/>
      <c r="QXN12" s="5"/>
      <c r="QXO12" s="5"/>
      <c r="QXP12" s="5"/>
      <c r="QXQ12" s="5"/>
      <c r="QXR12" s="5"/>
      <c r="QXS12" s="5"/>
      <c r="QXT12" s="5"/>
      <c r="QXU12" s="5"/>
      <c r="QXV12" s="5"/>
      <c r="QXW12" s="5"/>
      <c r="QXX12" s="5"/>
      <c r="QXY12" s="5"/>
      <c r="QXZ12" s="5"/>
      <c r="QYA12" s="5"/>
      <c r="QYB12" s="5"/>
      <c r="QYC12" s="5"/>
      <c r="QYD12" s="5"/>
      <c r="QYE12" s="5"/>
      <c r="QYF12" s="5"/>
      <c r="QYG12" s="5"/>
      <c r="QYH12" s="5"/>
      <c r="QYI12" s="5"/>
      <c r="QYJ12" s="5"/>
      <c r="QYK12" s="5"/>
      <c r="QYL12" s="5"/>
      <c r="QYM12" s="5"/>
      <c r="QYN12" s="5"/>
      <c r="QYO12" s="5"/>
      <c r="QYP12" s="5"/>
      <c r="QYQ12" s="5"/>
      <c r="QYR12" s="5"/>
      <c r="QYS12" s="5"/>
      <c r="QYT12" s="5"/>
      <c r="QYU12" s="5"/>
      <c r="QYV12" s="5"/>
      <c r="QYW12" s="5"/>
      <c r="QYX12" s="5"/>
      <c r="QYY12" s="5"/>
      <c r="QYZ12" s="5"/>
      <c r="QZA12" s="5"/>
      <c r="QZB12" s="5"/>
      <c r="QZC12" s="5"/>
      <c r="QZD12" s="5"/>
      <c r="QZE12" s="5"/>
      <c r="QZF12" s="5"/>
      <c r="QZG12" s="5"/>
      <c r="QZH12" s="5"/>
      <c r="QZI12" s="5"/>
      <c r="QZJ12" s="5"/>
      <c r="QZK12" s="5"/>
      <c r="QZL12" s="5"/>
      <c r="QZM12" s="5"/>
      <c r="QZN12" s="5"/>
      <c r="QZO12" s="5"/>
      <c r="QZP12" s="5"/>
      <c r="QZQ12" s="5"/>
      <c r="QZR12" s="5"/>
      <c r="QZS12" s="5"/>
      <c r="QZT12" s="5"/>
      <c r="QZU12" s="5"/>
      <c r="QZV12" s="5"/>
      <c r="QZW12" s="5"/>
      <c r="QZX12" s="5"/>
      <c r="QZY12" s="5"/>
      <c r="QZZ12" s="5"/>
      <c r="RAA12" s="5"/>
      <c r="RAB12" s="5"/>
      <c r="RAC12" s="5"/>
      <c r="RAD12" s="5"/>
      <c r="RAE12" s="5"/>
      <c r="RAF12" s="5"/>
      <c r="RAG12" s="5"/>
      <c r="RAH12" s="5"/>
      <c r="RAI12" s="5"/>
      <c r="RAJ12" s="5"/>
      <c r="RAK12" s="5"/>
      <c r="RAL12" s="5"/>
      <c r="RAM12" s="5"/>
      <c r="RAN12" s="5"/>
      <c r="RAO12" s="5"/>
      <c r="RAP12" s="5"/>
      <c r="RAQ12" s="5"/>
      <c r="RAR12" s="5"/>
      <c r="RAS12" s="5"/>
      <c r="RAT12" s="5"/>
      <c r="RAU12" s="5"/>
      <c r="RAV12" s="5"/>
      <c r="RAW12" s="5"/>
      <c r="RAX12" s="5"/>
      <c r="RAY12" s="5"/>
      <c r="RAZ12" s="5"/>
      <c r="RBA12" s="5"/>
      <c r="RBB12" s="5"/>
      <c r="RBC12" s="5"/>
      <c r="RBD12" s="5"/>
      <c r="RBE12" s="5"/>
      <c r="RBF12" s="5"/>
      <c r="RBG12" s="5"/>
      <c r="RBH12" s="5"/>
      <c r="RBI12" s="5"/>
      <c r="RBJ12" s="5"/>
      <c r="RBK12" s="5"/>
      <c r="RBL12" s="5"/>
      <c r="RBM12" s="5"/>
      <c r="RBN12" s="5"/>
      <c r="RBO12" s="5"/>
      <c r="RBP12" s="5"/>
      <c r="RBQ12" s="5"/>
      <c r="RBR12" s="5"/>
      <c r="RBS12" s="5"/>
      <c r="RBT12" s="5"/>
      <c r="RBU12" s="5"/>
      <c r="RBV12" s="5"/>
      <c r="RBW12" s="5"/>
      <c r="RBX12" s="5"/>
      <c r="RBY12" s="5"/>
      <c r="RBZ12" s="5"/>
      <c r="RCA12" s="5"/>
      <c r="RCB12" s="5"/>
      <c r="RCC12" s="5"/>
      <c r="RCD12" s="5"/>
      <c r="RCE12" s="5"/>
      <c r="RCF12" s="5"/>
      <c r="RCG12" s="5"/>
      <c r="RCH12" s="5"/>
      <c r="RCI12" s="5"/>
      <c r="RCJ12" s="5"/>
      <c r="RCK12" s="5"/>
      <c r="RCL12" s="5"/>
      <c r="RCM12" s="5"/>
      <c r="RCN12" s="5"/>
      <c r="RCO12" s="5"/>
      <c r="RCP12" s="5"/>
      <c r="RCQ12" s="5"/>
      <c r="RCR12" s="5"/>
      <c r="RCS12" s="5"/>
      <c r="RCT12" s="5"/>
      <c r="RCU12" s="5"/>
      <c r="RCV12" s="5"/>
      <c r="RCW12" s="5"/>
      <c r="RCX12" s="5"/>
      <c r="RCY12" s="5"/>
      <c r="RCZ12" s="5"/>
      <c r="RDA12" s="5"/>
      <c r="RDB12" s="5"/>
      <c r="RDC12" s="5"/>
      <c r="RDD12" s="5"/>
      <c r="RDE12" s="5"/>
      <c r="RDF12" s="5"/>
      <c r="RDG12" s="5"/>
      <c r="RDH12" s="5"/>
      <c r="RDI12" s="5"/>
      <c r="RDJ12" s="5"/>
      <c r="RDK12" s="5"/>
      <c r="RDL12" s="5"/>
      <c r="RDM12" s="5"/>
      <c r="RDN12" s="5"/>
      <c r="RDO12" s="5"/>
      <c r="RDP12" s="5"/>
      <c r="RDQ12" s="5"/>
      <c r="RDR12" s="5"/>
      <c r="RDS12" s="5"/>
      <c r="RDT12" s="5"/>
      <c r="RDU12" s="5"/>
      <c r="RDV12" s="5"/>
      <c r="RDW12" s="5"/>
      <c r="RDX12" s="5"/>
      <c r="RDY12" s="5"/>
      <c r="RDZ12" s="5"/>
      <c r="REA12" s="5"/>
      <c r="REB12" s="5"/>
      <c r="REC12" s="5"/>
      <c r="RED12" s="5"/>
      <c r="REE12" s="5"/>
      <c r="REF12" s="5"/>
      <c r="REG12" s="5"/>
      <c r="REH12" s="5"/>
      <c r="REI12" s="5"/>
      <c r="REJ12" s="5"/>
      <c r="REK12" s="5"/>
      <c r="REL12" s="5"/>
      <c r="REM12" s="5"/>
      <c r="REN12" s="5"/>
      <c r="REO12" s="5"/>
      <c r="REP12" s="5"/>
      <c r="REQ12" s="5"/>
      <c r="RER12" s="5"/>
      <c r="RES12" s="5"/>
      <c r="RET12" s="5"/>
      <c r="REU12" s="5"/>
      <c r="REV12" s="5"/>
      <c r="REW12" s="5"/>
      <c r="REX12" s="5"/>
      <c r="REY12" s="5"/>
      <c r="REZ12" s="5"/>
      <c r="RFA12" s="5"/>
      <c r="RFB12" s="5"/>
      <c r="RFC12" s="5"/>
      <c r="RFD12" s="5"/>
      <c r="RFE12" s="5"/>
      <c r="RFF12" s="5"/>
      <c r="RFG12" s="5"/>
      <c r="RFH12" s="5"/>
      <c r="RFI12" s="5"/>
      <c r="RFJ12" s="5"/>
      <c r="RFK12" s="5"/>
      <c r="RFL12" s="5"/>
      <c r="RFM12" s="5"/>
      <c r="RFN12" s="5"/>
      <c r="RFO12" s="5"/>
      <c r="RFP12" s="5"/>
      <c r="RFQ12" s="5"/>
      <c r="RFR12" s="5"/>
      <c r="RFS12" s="5"/>
      <c r="RFT12" s="5"/>
      <c r="RFU12" s="5"/>
      <c r="RFV12" s="5"/>
      <c r="RFW12" s="5"/>
      <c r="RFX12" s="5"/>
      <c r="RFY12" s="5"/>
      <c r="RFZ12" s="5"/>
      <c r="RGA12" s="5"/>
      <c r="RGB12" s="5"/>
      <c r="RGC12" s="5"/>
      <c r="RGD12" s="5"/>
      <c r="RGE12" s="5"/>
      <c r="RGF12" s="5"/>
      <c r="RGG12" s="5"/>
      <c r="RGH12" s="5"/>
      <c r="RGI12" s="5"/>
      <c r="RGJ12" s="5"/>
      <c r="RGK12" s="5"/>
      <c r="RGL12" s="5"/>
      <c r="RGM12" s="5"/>
      <c r="RGN12" s="5"/>
      <c r="RGO12" s="5"/>
      <c r="RGP12" s="5"/>
      <c r="RGQ12" s="5"/>
      <c r="RGR12" s="5"/>
      <c r="RGS12" s="5"/>
      <c r="RGT12" s="5"/>
      <c r="RGU12" s="5"/>
      <c r="RGV12" s="5"/>
      <c r="RGW12" s="5"/>
      <c r="RGX12" s="5"/>
      <c r="RGY12" s="5"/>
      <c r="RGZ12" s="5"/>
      <c r="RHA12" s="5"/>
      <c r="RHB12" s="5"/>
      <c r="RHC12" s="5"/>
      <c r="RHD12" s="5"/>
      <c r="RHE12" s="5"/>
      <c r="RHF12" s="5"/>
      <c r="RHG12" s="5"/>
      <c r="RHH12" s="5"/>
      <c r="RHI12" s="5"/>
      <c r="RHJ12" s="5"/>
      <c r="RHK12" s="5"/>
      <c r="RHL12" s="5"/>
      <c r="RHM12" s="5"/>
      <c r="RHN12" s="5"/>
      <c r="RHO12" s="5"/>
      <c r="RHP12" s="5"/>
      <c r="RHQ12" s="5"/>
      <c r="RHR12" s="5"/>
      <c r="RHS12" s="5"/>
      <c r="RHT12" s="5"/>
      <c r="RHU12" s="5"/>
      <c r="RHV12" s="5"/>
      <c r="RHW12" s="5"/>
      <c r="RHX12" s="5"/>
      <c r="RHY12" s="5"/>
      <c r="RHZ12" s="5"/>
      <c r="RIA12" s="5"/>
      <c r="RIB12" s="5"/>
      <c r="RIC12" s="5"/>
      <c r="RID12" s="5"/>
      <c r="RIE12" s="5"/>
      <c r="RIF12" s="5"/>
      <c r="RIG12" s="5"/>
      <c r="RIH12" s="5"/>
      <c r="RII12" s="5"/>
      <c r="RIJ12" s="5"/>
      <c r="RIK12" s="5"/>
      <c r="RIL12" s="5"/>
      <c r="RIM12" s="5"/>
      <c r="RIN12" s="5"/>
      <c r="RIO12" s="5"/>
      <c r="RIP12" s="5"/>
      <c r="RIQ12" s="5"/>
      <c r="RIR12" s="5"/>
      <c r="RIS12" s="5"/>
      <c r="RIT12" s="5"/>
      <c r="RIU12" s="5"/>
      <c r="RIV12" s="5"/>
      <c r="RIW12" s="5"/>
      <c r="RIX12" s="5"/>
      <c r="RIY12" s="5"/>
      <c r="RIZ12" s="5"/>
      <c r="RJA12" s="5"/>
      <c r="RJB12" s="5"/>
      <c r="RJC12" s="5"/>
      <c r="RJD12" s="5"/>
      <c r="RJE12" s="5"/>
      <c r="RJF12" s="5"/>
      <c r="RJG12" s="5"/>
      <c r="RJH12" s="5"/>
      <c r="RJI12" s="5"/>
      <c r="RJJ12" s="5"/>
      <c r="RJK12" s="5"/>
      <c r="RJL12" s="5"/>
      <c r="RJM12" s="5"/>
      <c r="RJN12" s="5"/>
      <c r="RJO12" s="5"/>
      <c r="RJP12" s="5"/>
      <c r="RJQ12" s="5"/>
      <c r="RJR12" s="5"/>
      <c r="RJS12" s="5"/>
      <c r="RJT12" s="5"/>
      <c r="RJU12" s="5"/>
      <c r="RJV12" s="5"/>
      <c r="RJW12" s="5"/>
      <c r="RJX12" s="5"/>
      <c r="RJY12" s="5"/>
      <c r="RJZ12" s="5"/>
      <c r="RKA12" s="5"/>
      <c r="RKB12" s="5"/>
      <c r="RKC12" s="5"/>
      <c r="RKD12" s="5"/>
      <c r="RKE12" s="5"/>
      <c r="RKF12" s="5"/>
      <c r="RKG12" s="5"/>
      <c r="RKH12" s="5"/>
      <c r="RKI12" s="5"/>
      <c r="RKJ12" s="5"/>
      <c r="RKK12" s="5"/>
      <c r="RKL12" s="5"/>
      <c r="RKM12" s="5"/>
      <c r="RKN12" s="5"/>
      <c r="RKO12" s="5"/>
      <c r="RKP12" s="5"/>
      <c r="RKQ12" s="5"/>
      <c r="RKR12" s="5"/>
      <c r="RKS12" s="5"/>
      <c r="RKT12" s="5"/>
      <c r="RKU12" s="5"/>
      <c r="RKV12" s="5"/>
      <c r="RKW12" s="5"/>
      <c r="RKX12" s="5"/>
      <c r="RKY12" s="5"/>
      <c r="RKZ12" s="5"/>
      <c r="RLA12" s="5"/>
      <c r="RLB12" s="5"/>
      <c r="RLC12" s="5"/>
      <c r="RLD12" s="5"/>
      <c r="RLE12" s="5"/>
      <c r="RLF12" s="5"/>
      <c r="RLG12" s="5"/>
      <c r="RLH12" s="5"/>
      <c r="RLI12" s="5"/>
      <c r="RLJ12" s="5"/>
      <c r="RLK12" s="5"/>
      <c r="RLL12" s="5"/>
      <c r="RLM12" s="5"/>
      <c r="RLN12" s="5"/>
      <c r="RLO12" s="5"/>
      <c r="RLP12" s="5"/>
      <c r="RLQ12" s="5"/>
      <c r="RLR12" s="5"/>
      <c r="RLS12" s="5"/>
      <c r="RLT12" s="5"/>
      <c r="RLU12" s="5"/>
      <c r="RLV12" s="5"/>
      <c r="RLW12" s="5"/>
      <c r="RLX12" s="5"/>
      <c r="RLY12" s="5"/>
      <c r="RLZ12" s="5"/>
      <c r="RMA12" s="5"/>
      <c r="RMB12" s="5"/>
      <c r="RMC12" s="5"/>
      <c r="RMD12" s="5"/>
      <c r="RME12" s="5"/>
      <c r="RMF12" s="5"/>
      <c r="RMG12" s="5"/>
      <c r="RMH12" s="5"/>
      <c r="RMI12" s="5"/>
      <c r="RMJ12" s="5"/>
      <c r="RMK12" s="5"/>
      <c r="RML12" s="5"/>
      <c r="RMM12" s="5"/>
      <c r="RMN12" s="5"/>
      <c r="RMO12" s="5"/>
      <c r="RMP12" s="5"/>
      <c r="RMQ12" s="5"/>
      <c r="RMR12" s="5"/>
      <c r="RMS12" s="5"/>
      <c r="RMT12" s="5"/>
      <c r="RMU12" s="5"/>
      <c r="RMV12" s="5"/>
      <c r="RMW12" s="5"/>
      <c r="RMX12" s="5"/>
      <c r="RMY12" s="5"/>
      <c r="RMZ12" s="5"/>
      <c r="RNA12" s="5"/>
      <c r="RNB12" s="5"/>
      <c r="RNC12" s="5"/>
      <c r="RND12" s="5"/>
      <c r="RNE12" s="5"/>
      <c r="RNF12" s="5"/>
      <c r="RNG12" s="5"/>
      <c r="RNH12" s="5"/>
      <c r="RNI12" s="5"/>
      <c r="RNJ12" s="5"/>
      <c r="RNK12" s="5"/>
      <c r="RNL12" s="5"/>
      <c r="RNM12" s="5"/>
      <c r="RNN12" s="5"/>
      <c r="RNO12" s="5"/>
      <c r="RNP12" s="5"/>
      <c r="RNQ12" s="5"/>
      <c r="RNR12" s="5"/>
      <c r="RNS12" s="5"/>
      <c r="RNT12" s="5"/>
      <c r="RNU12" s="5"/>
      <c r="RNV12" s="5"/>
      <c r="RNW12" s="5"/>
      <c r="RNX12" s="5"/>
      <c r="RNY12" s="5"/>
      <c r="RNZ12" s="5"/>
      <c r="ROA12" s="5"/>
      <c r="ROB12" s="5"/>
      <c r="ROC12" s="5"/>
      <c r="ROD12" s="5"/>
      <c r="ROE12" s="5"/>
      <c r="ROF12" s="5"/>
      <c r="ROG12" s="5"/>
      <c r="ROH12" s="5"/>
      <c r="ROI12" s="5"/>
      <c r="ROJ12" s="5"/>
      <c r="ROK12" s="5"/>
      <c r="ROL12" s="5"/>
      <c r="ROM12" s="5"/>
      <c r="RON12" s="5"/>
      <c r="ROO12" s="5"/>
      <c r="ROP12" s="5"/>
      <c r="ROQ12" s="5"/>
      <c r="ROR12" s="5"/>
      <c r="ROS12" s="5"/>
      <c r="ROT12" s="5"/>
      <c r="ROU12" s="5"/>
      <c r="ROV12" s="5"/>
      <c r="ROW12" s="5"/>
      <c r="ROX12" s="5"/>
      <c r="ROY12" s="5"/>
      <c r="ROZ12" s="5"/>
      <c r="RPA12" s="5"/>
      <c r="RPB12" s="5"/>
      <c r="RPC12" s="5"/>
      <c r="RPD12" s="5"/>
      <c r="RPE12" s="5"/>
      <c r="RPF12" s="5"/>
      <c r="RPG12" s="5"/>
      <c r="RPH12" s="5"/>
      <c r="RPI12" s="5"/>
      <c r="RPJ12" s="5"/>
      <c r="RPK12" s="5"/>
      <c r="RPL12" s="5"/>
      <c r="RPM12" s="5"/>
      <c r="RPN12" s="5"/>
      <c r="RPO12" s="5"/>
      <c r="RPP12" s="5"/>
      <c r="RPQ12" s="5"/>
      <c r="RPR12" s="5"/>
      <c r="RPS12" s="5"/>
      <c r="RPT12" s="5"/>
      <c r="RPU12" s="5"/>
      <c r="RPV12" s="5"/>
      <c r="RPW12" s="5"/>
      <c r="RPX12" s="5"/>
      <c r="RPY12" s="5"/>
      <c r="RPZ12" s="5"/>
      <c r="RQA12" s="5"/>
      <c r="RQB12" s="5"/>
      <c r="RQC12" s="5"/>
      <c r="RQD12" s="5"/>
      <c r="RQE12" s="5"/>
      <c r="RQF12" s="5"/>
      <c r="RQG12" s="5"/>
      <c r="RQH12" s="5"/>
      <c r="RQI12" s="5"/>
      <c r="RQJ12" s="5"/>
      <c r="RQK12" s="5"/>
      <c r="RQL12" s="5"/>
      <c r="RQM12" s="5"/>
      <c r="RQN12" s="5"/>
      <c r="RQO12" s="5"/>
      <c r="RQP12" s="5"/>
      <c r="RQQ12" s="5"/>
      <c r="RQR12" s="5"/>
      <c r="RQS12" s="5"/>
      <c r="RQT12" s="5"/>
      <c r="RQU12" s="5"/>
      <c r="RQV12" s="5"/>
      <c r="RQW12" s="5"/>
      <c r="RQX12" s="5"/>
      <c r="RQY12" s="5"/>
      <c r="RQZ12" s="5"/>
      <c r="RRA12" s="5"/>
      <c r="RRB12" s="5"/>
      <c r="RRC12" s="5"/>
      <c r="RRD12" s="5"/>
      <c r="RRE12" s="5"/>
      <c r="RRF12" s="5"/>
      <c r="RRG12" s="5"/>
      <c r="RRH12" s="5"/>
      <c r="RRI12" s="5"/>
      <c r="RRJ12" s="5"/>
      <c r="RRK12" s="5"/>
      <c r="RRL12" s="5"/>
      <c r="RRM12" s="5"/>
      <c r="RRN12" s="5"/>
      <c r="RRO12" s="5"/>
      <c r="RRP12" s="5"/>
      <c r="RRQ12" s="5"/>
      <c r="RRR12" s="5"/>
      <c r="RRS12" s="5"/>
      <c r="RRT12" s="5"/>
      <c r="RRU12" s="5"/>
      <c r="RRV12" s="5"/>
      <c r="RRW12" s="5"/>
      <c r="RRX12" s="5"/>
      <c r="RRY12" s="5"/>
      <c r="RRZ12" s="5"/>
      <c r="RSA12" s="5"/>
      <c r="RSB12" s="5"/>
      <c r="RSC12" s="5"/>
      <c r="RSD12" s="5"/>
      <c r="RSE12" s="5"/>
      <c r="RSF12" s="5"/>
      <c r="RSG12" s="5"/>
      <c r="RSH12" s="5"/>
      <c r="RSI12" s="5"/>
      <c r="RSJ12" s="5"/>
      <c r="RSK12" s="5"/>
      <c r="RSL12" s="5"/>
      <c r="RSM12" s="5"/>
      <c r="RSN12" s="5"/>
      <c r="RSO12" s="5"/>
      <c r="RSP12" s="5"/>
      <c r="RSQ12" s="5"/>
      <c r="RSR12" s="5"/>
      <c r="RSS12" s="5"/>
      <c r="RST12" s="5"/>
      <c r="RSU12" s="5"/>
      <c r="RSV12" s="5"/>
      <c r="RSW12" s="5"/>
      <c r="RSX12" s="5"/>
      <c r="RSY12" s="5"/>
      <c r="RSZ12" s="5"/>
      <c r="RTA12" s="5"/>
      <c r="RTB12" s="5"/>
      <c r="RTC12" s="5"/>
      <c r="RTD12" s="5"/>
      <c r="RTE12" s="5"/>
      <c r="RTF12" s="5"/>
      <c r="RTG12" s="5"/>
      <c r="RTH12" s="5"/>
      <c r="RTI12" s="5"/>
      <c r="RTJ12" s="5"/>
      <c r="RTK12" s="5"/>
      <c r="RTL12" s="5"/>
      <c r="RTM12" s="5"/>
      <c r="RTN12" s="5"/>
      <c r="RTO12" s="5"/>
      <c r="RTP12" s="5"/>
      <c r="RTQ12" s="5"/>
      <c r="RTR12" s="5"/>
      <c r="RTS12" s="5"/>
      <c r="RTT12" s="5"/>
      <c r="RTU12" s="5"/>
      <c r="RTV12" s="5"/>
      <c r="RTW12" s="5"/>
      <c r="RTX12" s="5"/>
      <c r="RTY12" s="5"/>
      <c r="RTZ12" s="5"/>
      <c r="RUA12" s="5"/>
      <c r="RUB12" s="5"/>
      <c r="RUC12" s="5"/>
      <c r="RUD12" s="5"/>
      <c r="RUE12" s="5"/>
      <c r="RUF12" s="5"/>
      <c r="RUG12" s="5"/>
      <c r="RUH12" s="5"/>
      <c r="RUI12" s="5"/>
      <c r="RUJ12" s="5"/>
      <c r="RUK12" s="5"/>
      <c r="RUL12" s="5"/>
      <c r="RUM12" s="5"/>
      <c r="RUN12" s="5"/>
      <c r="RUO12" s="5"/>
      <c r="RUP12" s="5"/>
      <c r="RUQ12" s="5"/>
      <c r="RUR12" s="5"/>
      <c r="RUS12" s="5"/>
      <c r="RUT12" s="5"/>
      <c r="RUU12" s="5"/>
      <c r="RUV12" s="5"/>
      <c r="RUW12" s="5"/>
      <c r="RUX12" s="5"/>
      <c r="RUY12" s="5"/>
      <c r="RUZ12" s="5"/>
      <c r="RVA12" s="5"/>
      <c r="RVB12" s="5"/>
      <c r="RVC12" s="5"/>
      <c r="RVD12" s="5"/>
      <c r="RVE12" s="5"/>
      <c r="RVF12" s="5"/>
      <c r="RVG12" s="5"/>
      <c r="RVH12" s="5"/>
      <c r="RVI12" s="5"/>
      <c r="RVJ12" s="5"/>
      <c r="RVK12" s="5"/>
      <c r="RVL12" s="5"/>
      <c r="RVM12" s="5"/>
      <c r="RVN12" s="5"/>
      <c r="RVO12" s="5"/>
      <c r="RVP12" s="5"/>
      <c r="RVQ12" s="5"/>
      <c r="RVR12" s="5"/>
      <c r="RVS12" s="5"/>
      <c r="RVT12" s="5"/>
      <c r="RVU12" s="5"/>
      <c r="RVV12" s="5"/>
      <c r="RVW12" s="5"/>
      <c r="RVX12" s="5"/>
      <c r="RVY12" s="5"/>
      <c r="RVZ12" s="5"/>
      <c r="RWA12" s="5"/>
      <c r="RWB12" s="5"/>
      <c r="RWC12" s="5"/>
      <c r="RWD12" s="5"/>
      <c r="RWE12" s="5"/>
      <c r="RWF12" s="5"/>
      <c r="RWG12" s="5"/>
      <c r="RWH12" s="5"/>
      <c r="RWI12" s="5"/>
      <c r="RWJ12" s="5"/>
      <c r="RWK12" s="5"/>
      <c r="RWL12" s="5"/>
      <c r="RWM12" s="5"/>
      <c r="RWN12" s="5"/>
      <c r="RWO12" s="5"/>
      <c r="RWP12" s="5"/>
      <c r="RWQ12" s="5"/>
      <c r="RWR12" s="5"/>
      <c r="RWS12" s="5"/>
      <c r="RWT12" s="5"/>
      <c r="RWU12" s="5"/>
      <c r="RWV12" s="5"/>
      <c r="RWW12" s="5"/>
      <c r="RWX12" s="5"/>
      <c r="RWY12" s="5"/>
      <c r="RWZ12" s="5"/>
      <c r="RXA12" s="5"/>
      <c r="RXB12" s="5"/>
      <c r="RXC12" s="5"/>
      <c r="RXD12" s="5"/>
      <c r="RXE12" s="5"/>
      <c r="RXF12" s="5"/>
      <c r="RXG12" s="5"/>
      <c r="RXH12" s="5"/>
      <c r="RXI12" s="5"/>
      <c r="RXJ12" s="5"/>
      <c r="RXK12" s="5"/>
      <c r="RXL12" s="5"/>
      <c r="RXM12" s="5"/>
      <c r="RXN12" s="5"/>
      <c r="RXO12" s="5"/>
      <c r="RXP12" s="5"/>
      <c r="RXQ12" s="5"/>
      <c r="RXR12" s="5"/>
      <c r="RXS12" s="5"/>
      <c r="RXT12" s="5"/>
      <c r="RXU12" s="5"/>
      <c r="RXV12" s="5"/>
      <c r="RXW12" s="5"/>
      <c r="RXX12" s="5"/>
      <c r="RXY12" s="5"/>
      <c r="RXZ12" s="5"/>
      <c r="RYA12" s="5"/>
      <c r="RYB12" s="5"/>
      <c r="RYC12" s="5"/>
      <c r="RYD12" s="5"/>
      <c r="RYE12" s="5"/>
      <c r="RYF12" s="5"/>
      <c r="RYG12" s="5"/>
      <c r="RYH12" s="5"/>
      <c r="RYI12" s="5"/>
      <c r="RYJ12" s="5"/>
      <c r="RYK12" s="5"/>
      <c r="RYL12" s="5"/>
      <c r="RYM12" s="5"/>
      <c r="RYN12" s="5"/>
      <c r="RYO12" s="5"/>
      <c r="RYP12" s="5"/>
      <c r="RYQ12" s="5"/>
      <c r="RYR12" s="5"/>
      <c r="RYS12" s="5"/>
      <c r="RYT12" s="5"/>
      <c r="RYU12" s="5"/>
      <c r="RYV12" s="5"/>
      <c r="RYW12" s="5"/>
      <c r="RYX12" s="5"/>
      <c r="RYY12" s="5"/>
      <c r="RYZ12" s="5"/>
      <c r="RZA12" s="5"/>
      <c r="RZB12" s="5"/>
      <c r="RZC12" s="5"/>
      <c r="RZD12" s="5"/>
      <c r="RZE12" s="5"/>
      <c r="RZF12" s="5"/>
      <c r="RZG12" s="5"/>
      <c r="RZH12" s="5"/>
      <c r="RZI12" s="5"/>
      <c r="RZJ12" s="5"/>
      <c r="RZK12" s="5"/>
      <c r="RZL12" s="5"/>
      <c r="RZM12" s="5"/>
      <c r="RZN12" s="5"/>
      <c r="RZO12" s="5"/>
      <c r="RZP12" s="5"/>
      <c r="RZQ12" s="5"/>
      <c r="RZR12" s="5"/>
      <c r="RZS12" s="5"/>
      <c r="RZT12" s="5"/>
      <c r="RZU12" s="5"/>
      <c r="RZV12" s="5"/>
      <c r="RZW12" s="5"/>
      <c r="RZX12" s="5"/>
      <c r="RZY12" s="5"/>
      <c r="RZZ12" s="5"/>
      <c r="SAA12" s="5"/>
      <c r="SAB12" s="5"/>
      <c r="SAC12" s="5"/>
      <c r="SAD12" s="5"/>
      <c r="SAE12" s="5"/>
      <c r="SAF12" s="5"/>
      <c r="SAG12" s="5"/>
      <c r="SAH12" s="5"/>
      <c r="SAI12" s="5"/>
      <c r="SAJ12" s="5"/>
      <c r="SAK12" s="5"/>
      <c r="SAL12" s="5"/>
      <c r="SAM12" s="5"/>
      <c r="SAN12" s="5"/>
      <c r="SAO12" s="5"/>
      <c r="SAP12" s="5"/>
      <c r="SAQ12" s="5"/>
      <c r="SAR12" s="5"/>
      <c r="SAS12" s="5"/>
      <c r="SAT12" s="5"/>
      <c r="SAU12" s="5"/>
      <c r="SAV12" s="5"/>
      <c r="SAW12" s="5"/>
      <c r="SAX12" s="5"/>
      <c r="SAY12" s="5"/>
      <c r="SAZ12" s="5"/>
      <c r="SBA12" s="5"/>
      <c r="SBB12" s="5"/>
      <c r="SBC12" s="5"/>
      <c r="SBD12" s="5"/>
      <c r="SBE12" s="5"/>
      <c r="SBF12" s="5"/>
      <c r="SBG12" s="5"/>
      <c r="SBH12" s="5"/>
      <c r="SBI12" s="5"/>
      <c r="SBJ12" s="5"/>
      <c r="SBK12" s="5"/>
      <c r="SBL12" s="5"/>
      <c r="SBM12" s="5"/>
      <c r="SBN12" s="5"/>
      <c r="SBO12" s="5"/>
      <c r="SBP12" s="5"/>
      <c r="SBQ12" s="5"/>
      <c r="SBR12" s="5"/>
      <c r="SBS12" s="5"/>
      <c r="SBT12" s="5"/>
      <c r="SBU12" s="5"/>
      <c r="SBV12" s="5"/>
      <c r="SBW12" s="5"/>
      <c r="SBX12" s="5"/>
      <c r="SBY12" s="5"/>
      <c r="SBZ12" s="5"/>
      <c r="SCA12" s="5"/>
      <c r="SCB12" s="5"/>
      <c r="SCC12" s="5"/>
      <c r="SCD12" s="5"/>
      <c r="SCE12" s="5"/>
      <c r="SCF12" s="5"/>
      <c r="SCG12" s="5"/>
      <c r="SCH12" s="5"/>
      <c r="SCI12" s="5"/>
      <c r="SCJ12" s="5"/>
      <c r="SCK12" s="5"/>
      <c r="SCL12" s="5"/>
      <c r="SCM12" s="5"/>
      <c r="SCN12" s="5"/>
      <c r="SCO12" s="5"/>
      <c r="SCP12" s="5"/>
      <c r="SCQ12" s="5"/>
      <c r="SCR12" s="5"/>
      <c r="SCS12" s="5"/>
      <c r="SCT12" s="5"/>
      <c r="SCU12" s="5"/>
      <c r="SCV12" s="5"/>
      <c r="SCW12" s="5"/>
      <c r="SCX12" s="5"/>
      <c r="SCY12" s="5"/>
      <c r="SCZ12" s="5"/>
      <c r="SDA12" s="5"/>
      <c r="SDB12" s="5"/>
      <c r="SDC12" s="5"/>
      <c r="SDD12" s="5"/>
      <c r="SDE12" s="5"/>
      <c r="SDF12" s="5"/>
      <c r="SDG12" s="5"/>
      <c r="SDH12" s="5"/>
      <c r="SDI12" s="5"/>
      <c r="SDJ12" s="5"/>
      <c r="SDK12" s="5"/>
      <c r="SDL12" s="5"/>
      <c r="SDM12" s="5"/>
      <c r="SDN12" s="5"/>
      <c r="SDO12" s="5"/>
      <c r="SDP12" s="5"/>
      <c r="SDQ12" s="5"/>
      <c r="SDR12" s="5"/>
      <c r="SDS12" s="5"/>
      <c r="SDT12" s="5"/>
      <c r="SDU12" s="5"/>
      <c r="SDV12" s="5"/>
      <c r="SDW12" s="5"/>
      <c r="SDX12" s="5"/>
      <c r="SDY12" s="5"/>
      <c r="SDZ12" s="5"/>
      <c r="SEA12" s="5"/>
      <c r="SEB12" s="5"/>
      <c r="SEC12" s="5"/>
      <c r="SED12" s="5"/>
      <c r="SEE12" s="5"/>
      <c r="SEF12" s="5"/>
      <c r="SEG12" s="5"/>
      <c r="SEH12" s="5"/>
      <c r="SEI12" s="5"/>
      <c r="SEJ12" s="5"/>
      <c r="SEK12" s="5"/>
      <c r="SEL12" s="5"/>
      <c r="SEM12" s="5"/>
      <c r="SEN12" s="5"/>
      <c r="SEO12" s="5"/>
      <c r="SEP12" s="5"/>
      <c r="SEQ12" s="5"/>
      <c r="SER12" s="5"/>
      <c r="SES12" s="5"/>
      <c r="SET12" s="5"/>
      <c r="SEU12" s="5"/>
      <c r="SEV12" s="5"/>
      <c r="SEW12" s="5"/>
      <c r="SEX12" s="5"/>
      <c r="SEY12" s="5"/>
      <c r="SEZ12" s="5"/>
      <c r="SFA12" s="5"/>
      <c r="SFB12" s="5"/>
      <c r="SFC12" s="5"/>
      <c r="SFD12" s="5"/>
      <c r="SFE12" s="5"/>
      <c r="SFF12" s="5"/>
      <c r="SFG12" s="5"/>
      <c r="SFH12" s="5"/>
      <c r="SFI12" s="5"/>
      <c r="SFJ12" s="5"/>
      <c r="SFK12" s="5"/>
      <c r="SFL12" s="5"/>
      <c r="SFM12" s="5"/>
      <c r="SFN12" s="5"/>
      <c r="SFO12" s="5"/>
      <c r="SFP12" s="5"/>
      <c r="SFQ12" s="5"/>
      <c r="SFR12" s="5"/>
      <c r="SFS12" s="5"/>
      <c r="SFT12" s="5"/>
      <c r="SFU12" s="5"/>
      <c r="SFV12" s="5"/>
      <c r="SFW12" s="5"/>
      <c r="SFX12" s="5"/>
      <c r="SFY12" s="5"/>
      <c r="SFZ12" s="5"/>
      <c r="SGA12" s="5"/>
      <c r="SGB12" s="5"/>
      <c r="SGC12" s="5"/>
      <c r="SGD12" s="5"/>
      <c r="SGE12" s="5"/>
      <c r="SGF12" s="5"/>
      <c r="SGG12" s="5"/>
      <c r="SGH12" s="5"/>
      <c r="SGI12" s="5"/>
      <c r="SGJ12" s="5"/>
      <c r="SGK12" s="5"/>
      <c r="SGL12" s="5"/>
      <c r="SGM12" s="5"/>
      <c r="SGN12" s="5"/>
      <c r="SGO12" s="5"/>
      <c r="SGP12" s="5"/>
      <c r="SGQ12" s="5"/>
      <c r="SGR12" s="5"/>
      <c r="SGS12" s="5"/>
      <c r="SGT12" s="5"/>
      <c r="SGU12" s="5"/>
      <c r="SGV12" s="5"/>
      <c r="SGW12" s="5"/>
      <c r="SGX12" s="5"/>
      <c r="SGY12" s="5"/>
      <c r="SGZ12" s="5"/>
      <c r="SHA12" s="5"/>
      <c r="SHB12" s="5"/>
      <c r="SHC12" s="5"/>
      <c r="SHD12" s="5"/>
      <c r="SHE12" s="5"/>
      <c r="SHF12" s="5"/>
      <c r="SHG12" s="5"/>
      <c r="SHH12" s="5"/>
      <c r="SHI12" s="5"/>
      <c r="SHJ12" s="5"/>
      <c r="SHK12" s="5"/>
      <c r="SHL12" s="5"/>
      <c r="SHM12" s="5"/>
      <c r="SHN12" s="5"/>
      <c r="SHO12" s="5"/>
      <c r="SHP12" s="5"/>
      <c r="SHQ12" s="5"/>
      <c r="SHR12" s="5"/>
      <c r="SHS12" s="5"/>
      <c r="SHT12" s="5"/>
      <c r="SHU12" s="5"/>
      <c r="SHV12" s="5"/>
      <c r="SHW12" s="5"/>
      <c r="SHX12" s="5"/>
      <c r="SHY12" s="5"/>
      <c r="SHZ12" s="5"/>
      <c r="SIA12" s="5"/>
      <c r="SIB12" s="5"/>
      <c r="SIC12" s="5"/>
      <c r="SID12" s="5"/>
      <c r="SIE12" s="5"/>
      <c r="SIF12" s="5"/>
      <c r="SIG12" s="5"/>
      <c r="SIH12" s="5"/>
      <c r="SII12" s="5"/>
      <c r="SIJ12" s="5"/>
      <c r="SIK12" s="5"/>
      <c r="SIL12" s="5"/>
      <c r="SIM12" s="5"/>
      <c r="SIN12" s="5"/>
      <c r="SIO12" s="5"/>
      <c r="SIP12" s="5"/>
      <c r="SIQ12" s="5"/>
      <c r="SIR12" s="5"/>
      <c r="SIS12" s="5"/>
      <c r="SIT12" s="5"/>
      <c r="SIU12" s="5"/>
      <c r="SIV12" s="5"/>
      <c r="SIW12" s="5"/>
      <c r="SIX12" s="5"/>
      <c r="SIY12" s="5"/>
      <c r="SIZ12" s="5"/>
      <c r="SJA12" s="5"/>
      <c r="SJB12" s="5"/>
      <c r="SJC12" s="5"/>
      <c r="SJD12" s="5"/>
      <c r="SJE12" s="5"/>
      <c r="SJF12" s="5"/>
      <c r="SJG12" s="5"/>
      <c r="SJH12" s="5"/>
      <c r="SJI12" s="5"/>
      <c r="SJJ12" s="5"/>
      <c r="SJK12" s="5"/>
      <c r="SJL12" s="5"/>
      <c r="SJM12" s="5"/>
      <c r="SJN12" s="5"/>
      <c r="SJO12" s="5"/>
      <c r="SJP12" s="5"/>
      <c r="SJQ12" s="5"/>
      <c r="SJR12" s="5"/>
      <c r="SJS12" s="5"/>
      <c r="SJT12" s="5"/>
      <c r="SJU12" s="5"/>
      <c r="SJV12" s="5"/>
      <c r="SJW12" s="5"/>
      <c r="SJX12" s="5"/>
      <c r="SJY12" s="5"/>
      <c r="SJZ12" s="5"/>
      <c r="SKA12" s="5"/>
      <c r="SKB12" s="5"/>
      <c r="SKC12" s="5"/>
      <c r="SKD12" s="5"/>
      <c r="SKE12" s="5"/>
      <c r="SKF12" s="5"/>
      <c r="SKG12" s="5"/>
      <c r="SKH12" s="5"/>
      <c r="SKI12" s="5"/>
      <c r="SKJ12" s="5"/>
      <c r="SKK12" s="5"/>
      <c r="SKL12" s="5"/>
      <c r="SKM12" s="5"/>
      <c r="SKN12" s="5"/>
      <c r="SKO12" s="5"/>
      <c r="SKP12" s="5"/>
      <c r="SKQ12" s="5"/>
      <c r="SKR12" s="5"/>
      <c r="SKS12" s="5"/>
      <c r="SKT12" s="5"/>
      <c r="SKU12" s="5"/>
      <c r="SKV12" s="5"/>
      <c r="SKW12" s="5"/>
      <c r="SKX12" s="5"/>
      <c r="SKY12" s="5"/>
      <c r="SKZ12" s="5"/>
      <c r="SLA12" s="5"/>
      <c r="SLB12" s="5"/>
      <c r="SLC12" s="5"/>
      <c r="SLD12" s="5"/>
      <c r="SLE12" s="5"/>
      <c r="SLF12" s="5"/>
      <c r="SLG12" s="5"/>
      <c r="SLH12" s="5"/>
      <c r="SLI12" s="5"/>
      <c r="SLJ12" s="5"/>
      <c r="SLK12" s="5"/>
      <c r="SLL12" s="5"/>
      <c r="SLM12" s="5"/>
      <c r="SLN12" s="5"/>
      <c r="SLO12" s="5"/>
      <c r="SLP12" s="5"/>
      <c r="SLQ12" s="5"/>
      <c r="SLR12" s="5"/>
      <c r="SLS12" s="5"/>
      <c r="SLT12" s="5"/>
      <c r="SLU12" s="5"/>
      <c r="SLV12" s="5"/>
      <c r="SLW12" s="5"/>
      <c r="SLX12" s="5"/>
      <c r="SLY12" s="5"/>
      <c r="SLZ12" s="5"/>
      <c r="SMA12" s="5"/>
      <c r="SMB12" s="5"/>
      <c r="SMC12" s="5"/>
      <c r="SMD12" s="5"/>
      <c r="SME12" s="5"/>
      <c r="SMF12" s="5"/>
      <c r="SMG12" s="5"/>
      <c r="SMH12" s="5"/>
      <c r="SMI12" s="5"/>
      <c r="SMJ12" s="5"/>
      <c r="SMK12" s="5"/>
      <c r="SML12" s="5"/>
      <c r="SMM12" s="5"/>
      <c r="SMN12" s="5"/>
      <c r="SMO12" s="5"/>
      <c r="SMP12" s="5"/>
      <c r="SMQ12" s="5"/>
      <c r="SMR12" s="5"/>
      <c r="SMS12" s="5"/>
      <c r="SMT12" s="5"/>
      <c r="SMU12" s="5"/>
      <c r="SMV12" s="5"/>
      <c r="SMW12" s="5"/>
      <c r="SMX12" s="5"/>
      <c r="SMY12" s="5"/>
      <c r="SMZ12" s="5"/>
      <c r="SNA12" s="5"/>
      <c r="SNB12" s="5"/>
      <c r="SNC12" s="5"/>
      <c r="SND12" s="5"/>
      <c r="SNE12" s="5"/>
      <c r="SNF12" s="5"/>
      <c r="SNG12" s="5"/>
      <c r="SNH12" s="5"/>
      <c r="SNI12" s="5"/>
      <c r="SNJ12" s="5"/>
      <c r="SNK12" s="5"/>
      <c r="SNL12" s="5"/>
      <c r="SNM12" s="5"/>
      <c r="SNN12" s="5"/>
      <c r="SNO12" s="5"/>
      <c r="SNP12" s="5"/>
      <c r="SNQ12" s="5"/>
      <c r="SNR12" s="5"/>
      <c r="SNS12" s="5"/>
      <c r="SNT12" s="5"/>
      <c r="SNU12" s="5"/>
      <c r="SNV12" s="5"/>
      <c r="SNW12" s="5"/>
      <c r="SNX12" s="5"/>
      <c r="SNY12" s="5"/>
      <c r="SNZ12" s="5"/>
      <c r="SOA12" s="5"/>
      <c r="SOB12" s="5"/>
      <c r="SOC12" s="5"/>
      <c r="SOD12" s="5"/>
      <c r="SOE12" s="5"/>
      <c r="SOF12" s="5"/>
      <c r="SOG12" s="5"/>
      <c r="SOH12" s="5"/>
      <c r="SOI12" s="5"/>
      <c r="SOJ12" s="5"/>
      <c r="SOK12" s="5"/>
      <c r="SOL12" s="5"/>
      <c r="SOM12" s="5"/>
      <c r="SON12" s="5"/>
      <c r="SOO12" s="5"/>
      <c r="SOP12" s="5"/>
      <c r="SOQ12" s="5"/>
      <c r="SOR12" s="5"/>
      <c r="SOS12" s="5"/>
      <c r="SOT12" s="5"/>
      <c r="SOU12" s="5"/>
      <c r="SOV12" s="5"/>
      <c r="SOW12" s="5"/>
      <c r="SOX12" s="5"/>
      <c r="SOY12" s="5"/>
      <c r="SOZ12" s="5"/>
      <c r="SPA12" s="5"/>
      <c r="SPB12" s="5"/>
      <c r="SPC12" s="5"/>
      <c r="SPD12" s="5"/>
      <c r="SPE12" s="5"/>
      <c r="SPF12" s="5"/>
      <c r="SPG12" s="5"/>
      <c r="SPH12" s="5"/>
      <c r="SPI12" s="5"/>
      <c r="SPJ12" s="5"/>
      <c r="SPK12" s="5"/>
      <c r="SPL12" s="5"/>
      <c r="SPM12" s="5"/>
      <c r="SPN12" s="5"/>
      <c r="SPO12" s="5"/>
      <c r="SPP12" s="5"/>
      <c r="SPQ12" s="5"/>
      <c r="SPR12" s="5"/>
      <c r="SPS12" s="5"/>
      <c r="SPT12" s="5"/>
      <c r="SPU12" s="5"/>
      <c r="SPV12" s="5"/>
      <c r="SPW12" s="5"/>
      <c r="SPX12" s="5"/>
      <c r="SPY12" s="5"/>
      <c r="SPZ12" s="5"/>
      <c r="SQA12" s="5"/>
      <c r="SQB12" s="5"/>
      <c r="SQC12" s="5"/>
      <c r="SQD12" s="5"/>
      <c r="SQE12" s="5"/>
      <c r="SQF12" s="5"/>
      <c r="SQG12" s="5"/>
      <c r="SQH12" s="5"/>
      <c r="SQI12" s="5"/>
      <c r="SQJ12" s="5"/>
      <c r="SQK12" s="5"/>
      <c r="SQL12" s="5"/>
      <c r="SQM12" s="5"/>
      <c r="SQN12" s="5"/>
      <c r="SQO12" s="5"/>
      <c r="SQP12" s="5"/>
      <c r="SQQ12" s="5"/>
      <c r="SQR12" s="5"/>
      <c r="SQS12" s="5"/>
      <c r="SQT12" s="5"/>
      <c r="SQU12" s="5"/>
      <c r="SQV12" s="5"/>
      <c r="SQW12" s="5"/>
      <c r="SQX12" s="5"/>
      <c r="SQY12" s="5"/>
      <c r="SQZ12" s="5"/>
      <c r="SRA12" s="5"/>
      <c r="SRB12" s="5"/>
      <c r="SRC12" s="5"/>
      <c r="SRD12" s="5"/>
      <c r="SRE12" s="5"/>
      <c r="SRF12" s="5"/>
      <c r="SRG12" s="5"/>
      <c r="SRH12" s="5"/>
      <c r="SRI12" s="5"/>
      <c r="SRJ12" s="5"/>
      <c r="SRK12" s="5"/>
      <c r="SRL12" s="5"/>
      <c r="SRM12" s="5"/>
      <c r="SRN12" s="5"/>
      <c r="SRO12" s="5"/>
      <c r="SRP12" s="5"/>
      <c r="SRQ12" s="5"/>
      <c r="SRR12" s="5"/>
      <c r="SRS12" s="5"/>
      <c r="SRT12" s="5"/>
      <c r="SRU12" s="5"/>
      <c r="SRV12" s="5"/>
      <c r="SRW12" s="5"/>
      <c r="SRX12" s="5"/>
      <c r="SRY12" s="5"/>
      <c r="SRZ12" s="5"/>
      <c r="SSA12" s="5"/>
      <c r="SSB12" s="5"/>
      <c r="SSC12" s="5"/>
      <c r="SSD12" s="5"/>
      <c r="SSE12" s="5"/>
      <c r="SSF12" s="5"/>
      <c r="SSG12" s="5"/>
      <c r="SSH12" s="5"/>
      <c r="SSI12" s="5"/>
      <c r="SSJ12" s="5"/>
      <c r="SSK12" s="5"/>
      <c r="SSL12" s="5"/>
      <c r="SSM12" s="5"/>
      <c r="SSN12" s="5"/>
      <c r="SSO12" s="5"/>
      <c r="SSP12" s="5"/>
      <c r="SSQ12" s="5"/>
      <c r="SSR12" s="5"/>
      <c r="SSS12" s="5"/>
      <c r="SST12" s="5"/>
      <c r="SSU12" s="5"/>
      <c r="SSV12" s="5"/>
      <c r="SSW12" s="5"/>
      <c r="SSX12" s="5"/>
      <c r="SSY12" s="5"/>
      <c r="SSZ12" s="5"/>
      <c r="STA12" s="5"/>
      <c r="STB12" s="5"/>
      <c r="STC12" s="5"/>
      <c r="STD12" s="5"/>
      <c r="STE12" s="5"/>
      <c r="STF12" s="5"/>
      <c r="STG12" s="5"/>
      <c r="STH12" s="5"/>
      <c r="STI12" s="5"/>
      <c r="STJ12" s="5"/>
      <c r="STK12" s="5"/>
      <c r="STL12" s="5"/>
      <c r="STM12" s="5"/>
      <c r="STN12" s="5"/>
      <c r="STO12" s="5"/>
      <c r="STP12" s="5"/>
      <c r="STQ12" s="5"/>
      <c r="STR12" s="5"/>
      <c r="STS12" s="5"/>
      <c r="STT12" s="5"/>
      <c r="STU12" s="5"/>
      <c r="STV12" s="5"/>
      <c r="STW12" s="5"/>
      <c r="STX12" s="5"/>
      <c r="STY12" s="5"/>
      <c r="STZ12" s="5"/>
      <c r="SUA12" s="5"/>
      <c r="SUB12" s="5"/>
      <c r="SUC12" s="5"/>
      <c r="SUD12" s="5"/>
      <c r="SUE12" s="5"/>
      <c r="SUF12" s="5"/>
      <c r="SUG12" s="5"/>
      <c r="SUH12" s="5"/>
      <c r="SUI12" s="5"/>
      <c r="SUJ12" s="5"/>
      <c r="SUK12" s="5"/>
      <c r="SUL12" s="5"/>
      <c r="SUM12" s="5"/>
      <c r="SUN12" s="5"/>
      <c r="SUO12" s="5"/>
      <c r="SUP12" s="5"/>
      <c r="SUQ12" s="5"/>
      <c r="SUR12" s="5"/>
      <c r="SUS12" s="5"/>
      <c r="SUT12" s="5"/>
      <c r="SUU12" s="5"/>
      <c r="SUV12" s="5"/>
      <c r="SUW12" s="5"/>
      <c r="SUX12" s="5"/>
      <c r="SUY12" s="5"/>
      <c r="SUZ12" s="5"/>
      <c r="SVA12" s="5"/>
      <c r="SVB12" s="5"/>
      <c r="SVC12" s="5"/>
      <c r="SVD12" s="5"/>
      <c r="SVE12" s="5"/>
      <c r="SVF12" s="5"/>
      <c r="SVG12" s="5"/>
      <c r="SVH12" s="5"/>
      <c r="SVI12" s="5"/>
      <c r="SVJ12" s="5"/>
      <c r="SVK12" s="5"/>
      <c r="SVL12" s="5"/>
      <c r="SVM12" s="5"/>
      <c r="SVN12" s="5"/>
      <c r="SVO12" s="5"/>
      <c r="SVP12" s="5"/>
      <c r="SVQ12" s="5"/>
      <c r="SVR12" s="5"/>
      <c r="SVS12" s="5"/>
      <c r="SVT12" s="5"/>
      <c r="SVU12" s="5"/>
      <c r="SVV12" s="5"/>
      <c r="SVW12" s="5"/>
      <c r="SVX12" s="5"/>
      <c r="SVY12" s="5"/>
      <c r="SVZ12" s="5"/>
      <c r="SWA12" s="5"/>
      <c r="SWB12" s="5"/>
      <c r="SWC12" s="5"/>
      <c r="SWD12" s="5"/>
      <c r="SWE12" s="5"/>
      <c r="SWF12" s="5"/>
      <c r="SWG12" s="5"/>
      <c r="SWH12" s="5"/>
      <c r="SWI12" s="5"/>
      <c r="SWJ12" s="5"/>
      <c r="SWK12" s="5"/>
      <c r="SWL12" s="5"/>
      <c r="SWM12" s="5"/>
      <c r="SWN12" s="5"/>
      <c r="SWO12" s="5"/>
      <c r="SWP12" s="5"/>
      <c r="SWQ12" s="5"/>
      <c r="SWR12" s="5"/>
      <c r="SWS12" s="5"/>
      <c r="SWT12" s="5"/>
      <c r="SWU12" s="5"/>
      <c r="SWV12" s="5"/>
      <c r="SWW12" s="5"/>
      <c r="SWX12" s="5"/>
      <c r="SWY12" s="5"/>
      <c r="SWZ12" s="5"/>
      <c r="SXA12" s="5"/>
      <c r="SXB12" s="5"/>
      <c r="SXC12" s="5"/>
      <c r="SXD12" s="5"/>
      <c r="SXE12" s="5"/>
      <c r="SXF12" s="5"/>
      <c r="SXG12" s="5"/>
      <c r="SXH12" s="5"/>
      <c r="SXI12" s="5"/>
      <c r="SXJ12" s="5"/>
      <c r="SXK12" s="5"/>
      <c r="SXL12" s="5"/>
      <c r="SXM12" s="5"/>
      <c r="SXN12" s="5"/>
      <c r="SXO12" s="5"/>
      <c r="SXP12" s="5"/>
      <c r="SXQ12" s="5"/>
      <c r="SXR12" s="5"/>
      <c r="SXS12" s="5"/>
      <c r="SXT12" s="5"/>
      <c r="SXU12" s="5"/>
      <c r="SXV12" s="5"/>
      <c r="SXW12" s="5"/>
      <c r="SXX12" s="5"/>
      <c r="SXY12" s="5"/>
      <c r="SXZ12" s="5"/>
      <c r="SYA12" s="5"/>
      <c r="SYB12" s="5"/>
      <c r="SYC12" s="5"/>
      <c r="SYD12" s="5"/>
      <c r="SYE12" s="5"/>
      <c r="SYF12" s="5"/>
      <c r="SYG12" s="5"/>
      <c r="SYH12" s="5"/>
      <c r="SYI12" s="5"/>
      <c r="SYJ12" s="5"/>
      <c r="SYK12" s="5"/>
      <c r="SYL12" s="5"/>
      <c r="SYM12" s="5"/>
      <c r="SYN12" s="5"/>
      <c r="SYO12" s="5"/>
      <c r="SYP12" s="5"/>
      <c r="SYQ12" s="5"/>
      <c r="SYR12" s="5"/>
      <c r="SYS12" s="5"/>
      <c r="SYT12" s="5"/>
      <c r="SYU12" s="5"/>
      <c r="SYV12" s="5"/>
      <c r="SYW12" s="5"/>
      <c r="SYX12" s="5"/>
      <c r="SYY12" s="5"/>
      <c r="SYZ12" s="5"/>
      <c r="SZA12" s="5"/>
      <c r="SZB12" s="5"/>
      <c r="SZC12" s="5"/>
      <c r="SZD12" s="5"/>
      <c r="SZE12" s="5"/>
      <c r="SZF12" s="5"/>
      <c r="SZG12" s="5"/>
      <c r="SZH12" s="5"/>
      <c r="SZI12" s="5"/>
      <c r="SZJ12" s="5"/>
      <c r="SZK12" s="5"/>
      <c r="SZL12" s="5"/>
      <c r="SZM12" s="5"/>
      <c r="SZN12" s="5"/>
      <c r="SZO12" s="5"/>
      <c r="SZP12" s="5"/>
      <c r="SZQ12" s="5"/>
      <c r="SZR12" s="5"/>
      <c r="SZS12" s="5"/>
      <c r="SZT12" s="5"/>
      <c r="SZU12" s="5"/>
      <c r="SZV12" s="5"/>
      <c r="SZW12" s="5"/>
      <c r="SZX12" s="5"/>
      <c r="SZY12" s="5"/>
      <c r="SZZ12" s="5"/>
      <c r="TAA12" s="5"/>
      <c r="TAB12" s="5"/>
      <c r="TAC12" s="5"/>
      <c r="TAD12" s="5"/>
      <c r="TAE12" s="5"/>
      <c r="TAF12" s="5"/>
      <c r="TAG12" s="5"/>
      <c r="TAH12" s="5"/>
      <c r="TAI12" s="5"/>
      <c r="TAJ12" s="5"/>
      <c r="TAK12" s="5"/>
      <c r="TAL12" s="5"/>
      <c r="TAM12" s="5"/>
      <c r="TAN12" s="5"/>
      <c r="TAO12" s="5"/>
      <c r="TAP12" s="5"/>
      <c r="TAQ12" s="5"/>
      <c r="TAR12" s="5"/>
      <c r="TAS12" s="5"/>
      <c r="TAT12" s="5"/>
      <c r="TAU12" s="5"/>
      <c r="TAV12" s="5"/>
      <c r="TAW12" s="5"/>
      <c r="TAX12" s="5"/>
      <c r="TAY12" s="5"/>
      <c r="TAZ12" s="5"/>
      <c r="TBA12" s="5"/>
      <c r="TBB12" s="5"/>
      <c r="TBC12" s="5"/>
      <c r="TBD12" s="5"/>
      <c r="TBE12" s="5"/>
      <c r="TBF12" s="5"/>
      <c r="TBG12" s="5"/>
      <c r="TBH12" s="5"/>
      <c r="TBI12" s="5"/>
      <c r="TBJ12" s="5"/>
      <c r="TBK12" s="5"/>
      <c r="TBL12" s="5"/>
      <c r="TBM12" s="5"/>
      <c r="TBN12" s="5"/>
      <c r="TBO12" s="5"/>
      <c r="TBP12" s="5"/>
      <c r="TBQ12" s="5"/>
      <c r="TBR12" s="5"/>
      <c r="TBS12" s="5"/>
      <c r="TBT12" s="5"/>
      <c r="TBU12" s="5"/>
      <c r="TBV12" s="5"/>
      <c r="TBW12" s="5"/>
      <c r="TBX12" s="5"/>
      <c r="TBY12" s="5"/>
      <c r="TBZ12" s="5"/>
      <c r="TCA12" s="5"/>
      <c r="TCB12" s="5"/>
      <c r="TCC12" s="5"/>
      <c r="TCD12" s="5"/>
      <c r="TCE12" s="5"/>
      <c r="TCF12" s="5"/>
      <c r="TCG12" s="5"/>
      <c r="TCH12" s="5"/>
      <c r="TCI12" s="5"/>
      <c r="TCJ12" s="5"/>
      <c r="TCK12" s="5"/>
      <c r="TCL12" s="5"/>
      <c r="TCM12" s="5"/>
      <c r="TCN12" s="5"/>
      <c r="TCO12" s="5"/>
      <c r="TCP12" s="5"/>
      <c r="TCQ12" s="5"/>
      <c r="TCR12" s="5"/>
      <c r="TCS12" s="5"/>
      <c r="TCT12" s="5"/>
      <c r="TCU12" s="5"/>
      <c r="TCV12" s="5"/>
      <c r="TCW12" s="5"/>
      <c r="TCX12" s="5"/>
      <c r="TCY12" s="5"/>
      <c r="TCZ12" s="5"/>
      <c r="TDA12" s="5"/>
      <c r="TDB12" s="5"/>
      <c r="TDC12" s="5"/>
      <c r="TDD12" s="5"/>
      <c r="TDE12" s="5"/>
      <c r="TDF12" s="5"/>
      <c r="TDG12" s="5"/>
      <c r="TDH12" s="5"/>
      <c r="TDI12" s="5"/>
      <c r="TDJ12" s="5"/>
      <c r="TDK12" s="5"/>
      <c r="TDL12" s="5"/>
      <c r="TDM12" s="5"/>
      <c r="TDN12" s="5"/>
      <c r="TDO12" s="5"/>
      <c r="TDP12" s="5"/>
      <c r="TDQ12" s="5"/>
      <c r="TDR12" s="5"/>
      <c r="TDS12" s="5"/>
      <c r="TDT12" s="5"/>
      <c r="TDU12" s="5"/>
      <c r="TDV12" s="5"/>
      <c r="TDW12" s="5"/>
      <c r="TDX12" s="5"/>
      <c r="TDY12" s="5"/>
      <c r="TDZ12" s="5"/>
      <c r="TEA12" s="5"/>
      <c r="TEB12" s="5"/>
      <c r="TEC12" s="5"/>
      <c r="TED12" s="5"/>
      <c r="TEE12" s="5"/>
      <c r="TEF12" s="5"/>
      <c r="TEG12" s="5"/>
      <c r="TEH12" s="5"/>
      <c r="TEI12" s="5"/>
      <c r="TEJ12" s="5"/>
      <c r="TEK12" s="5"/>
      <c r="TEL12" s="5"/>
      <c r="TEM12" s="5"/>
      <c r="TEN12" s="5"/>
      <c r="TEO12" s="5"/>
      <c r="TEP12" s="5"/>
      <c r="TEQ12" s="5"/>
      <c r="TER12" s="5"/>
      <c r="TES12" s="5"/>
      <c r="TET12" s="5"/>
      <c r="TEU12" s="5"/>
      <c r="TEV12" s="5"/>
      <c r="TEW12" s="5"/>
      <c r="TEX12" s="5"/>
      <c r="TEY12" s="5"/>
      <c r="TEZ12" s="5"/>
      <c r="TFA12" s="5"/>
      <c r="TFB12" s="5"/>
      <c r="TFC12" s="5"/>
      <c r="TFD12" s="5"/>
      <c r="TFE12" s="5"/>
      <c r="TFF12" s="5"/>
      <c r="TFG12" s="5"/>
      <c r="TFH12" s="5"/>
      <c r="TFI12" s="5"/>
      <c r="TFJ12" s="5"/>
      <c r="TFK12" s="5"/>
      <c r="TFL12" s="5"/>
      <c r="TFM12" s="5"/>
      <c r="TFN12" s="5"/>
      <c r="TFO12" s="5"/>
      <c r="TFP12" s="5"/>
      <c r="TFQ12" s="5"/>
      <c r="TFR12" s="5"/>
      <c r="TFS12" s="5"/>
      <c r="TFT12" s="5"/>
      <c r="TFU12" s="5"/>
      <c r="TFV12" s="5"/>
      <c r="TFW12" s="5"/>
      <c r="TFX12" s="5"/>
      <c r="TFY12" s="5"/>
      <c r="TFZ12" s="5"/>
      <c r="TGA12" s="5"/>
      <c r="TGB12" s="5"/>
      <c r="TGC12" s="5"/>
      <c r="TGD12" s="5"/>
      <c r="TGE12" s="5"/>
      <c r="TGF12" s="5"/>
      <c r="TGG12" s="5"/>
      <c r="TGH12" s="5"/>
      <c r="TGI12" s="5"/>
      <c r="TGJ12" s="5"/>
      <c r="TGK12" s="5"/>
      <c r="TGL12" s="5"/>
      <c r="TGM12" s="5"/>
      <c r="TGN12" s="5"/>
      <c r="TGO12" s="5"/>
      <c r="TGP12" s="5"/>
      <c r="TGQ12" s="5"/>
      <c r="TGR12" s="5"/>
      <c r="TGS12" s="5"/>
      <c r="TGT12" s="5"/>
      <c r="TGU12" s="5"/>
      <c r="TGV12" s="5"/>
      <c r="TGW12" s="5"/>
      <c r="TGX12" s="5"/>
      <c r="TGY12" s="5"/>
      <c r="TGZ12" s="5"/>
      <c r="THA12" s="5"/>
      <c r="THB12" s="5"/>
      <c r="THC12" s="5"/>
      <c r="THD12" s="5"/>
      <c r="THE12" s="5"/>
      <c r="THF12" s="5"/>
      <c r="THG12" s="5"/>
      <c r="THH12" s="5"/>
      <c r="THI12" s="5"/>
      <c r="THJ12" s="5"/>
      <c r="THK12" s="5"/>
      <c r="THL12" s="5"/>
      <c r="THM12" s="5"/>
      <c r="THN12" s="5"/>
      <c r="THO12" s="5"/>
      <c r="THP12" s="5"/>
      <c r="THQ12" s="5"/>
      <c r="THR12" s="5"/>
      <c r="THS12" s="5"/>
      <c r="THT12" s="5"/>
      <c r="THU12" s="5"/>
      <c r="THV12" s="5"/>
      <c r="THW12" s="5"/>
      <c r="THX12" s="5"/>
      <c r="THY12" s="5"/>
      <c r="THZ12" s="5"/>
      <c r="TIA12" s="5"/>
      <c r="TIB12" s="5"/>
      <c r="TIC12" s="5"/>
      <c r="TID12" s="5"/>
      <c r="TIE12" s="5"/>
      <c r="TIF12" s="5"/>
      <c r="TIG12" s="5"/>
      <c r="TIH12" s="5"/>
      <c r="TII12" s="5"/>
      <c r="TIJ12" s="5"/>
      <c r="TIK12" s="5"/>
      <c r="TIL12" s="5"/>
      <c r="TIM12" s="5"/>
      <c r="TIN12" s="5"/>
      <c r="TIO12" s="5"/>
      <c r="TIP12" s="5"/>
      <c r="TIQ12" s="5"/>
      <c r="TIR12" s="5"/>
      <c r="TIS12" s="5"/>
      <c r="TIT12" s="5"/>
      <c r="TIU12" s="5"/>
      <c r="TIV12" s="5"/>
      <c r="TIW12" s="5"/>
      <c r="TIX12" s="5"/>
      <c r="TIY12" s="5"/>
      <c r="TIZ12" s="5"/>
      <c r="TJA12" s="5"/>
      <c r="TJB12" s="5"/>
      <c r="TJC12" s="5"/>
      <c r="TJD12" s="5"/>
      <c r="TJE12" s="5"/>
      <c r="TJF12" s="5"/>
      <c r="TJG12" s="5"/>
      <c r="TJH12" s="5"/>
      <c r="TJI12" s="5"/>
      <c r="TJJ12" s="5"/>
      <c r="TJK12" s="5"/>
      <c r="TJL12" s="5"/>
      <c r="TJM12" s="5"/>
      <c r="TJN12" s="5"/>
      <c r="TJO12" s="5"/>
      <c r="TJP12" s="5"/>
      <c r="TJQ12" s="5"/>
      <c r="TJR12" s="5"/>
      <c r="TJS12" s="5"/>
      <c r="TJT12" s="5"/>
      <c r="TJU12" s="5"/>
      <c r="TJV12" s="5"/>
      <c r="TJW12" s="5"/>
      <c r="TJX12" s="5"/>
      <c r="TJY12" s="5"/>
      <c r="TJZ12" s="5"/>
      <c r="TKA12" s="5"/>
      <c r="TKB12" s="5"/>
      <c r="TKC12" s="5"/>
      <c r="TKD12" s="5"/>
      <c r="TKE12" s="5"/>
      <c r="TKF12" s="5"/>
      <c r="TKG12" s="5"/>
      <c r="TKH12" s="5"/>
      <c r="TKI12" s="5"/>
      <c r="TKJ12" s="5"/>
      <c r="TKK12" s="5"/>
      <c r="TKL12" s="5"/>
      <c r="TKM12" s="5"/>
      <c r="TKN12" s="5"/>
      <c r="TKO12" s="5"/>
      <c r="TKP12" s="5"/>
      <c r="TKQ12" s="5"/>
      <c r="TKR12" s="5"/>
      <c r="TKS12" s="5"/>
      <c r="TKT12" s="5"/>
      <c r="TKU12" s="5"/>
      <c r="TKV12" s="5"/>
      <c r="TKW12" s="5"/>
      <c r="TKX12" s="5"/>
      <c r="TKY12" s="5"/>
      <c r="TKZ12" s="5"/>
      <c r="TLA12" s="5"/>
      <c r="TLB12" s="5"/>
      <c r="TLC12" s="5"/>
      <c r="TLD12" s="5"/>
      <c r="TLE12" s="5"/>
      <c r="TLF12" s="5"/>
      <c r="TLG12" s="5"/>
      <c r="TLH12" s="5"/>
      <c r="TLI12" s="5"/>
      <c r="TLJ12" s="5"/>
      <c r="TLK12" s="5"/>
      <c r="TLL12" s="5"/>
      <c r="TLM12" s="5"/>
      <c r="TLN12" s="5"/>
      <c r="TLO12" s="5"/>
      <c r="TLP12" s="5"/>
      <c r="TLQ12" s="5"/>
      <c r="TLR12" s="5"/>
      <c r="TLS12" s="5"/>
      <c r="TLT12" s="5"/>
      <c r="TLU12" s="5"/>
      <c r="TLV12" s="5"/>
      <c r="TLW12" s="5"/>
      <c r="TLX12" s="5"/>
      <c r="TLY12" s="5"/>
      <c r="TLZ12" s="5"/>
      <c r="TMA12" s="5"/>
      <c r="TMB12" s="5"/>
      <c r="TMC12" s="5"/>
      <c r="TMD12" s="5"/>
      <c r="TME12" s="5"/>
      <c r="TMF12" s="5"/>
      <c r="TMG12" s="5"/>
      <c r="TMH12" s="5"/>
      <c r="TMI12" s="5"/>
      <c r="TMJ12" s="5"/>
      <c r="TMK12" s="5"/>
      <c r="TML12" s="5"/>
      <c r="TMM12" s="5"/>
      <c r="TMN12" s="5"/>
      <c r="TMO12" s="5"/>
      <c r="TMP12" s="5"/>
      <c r="TMQ12" s="5"/>
      <c r="TMR12" s="5"/>
      <c r="TMS12" s="5"/>
      <c r="TMT12" s="5"/>
      <c r="TMU12" s="5"/>
      <c r="TMV12" s="5"/>
      <c r="TMW12" s="5"/>
      <c r="TMX12" s="5"/>
      <c r="TMY12" s="5"/>
      <c r="TMZ12" s="5"/>
      <c r="TNA12" s="5"/>
      <c r="TNB12" s="5"/>
      <c r="TNC12" s="5"/>
      <c r="TND12" s="5"/>
      <c r="TNE12" s="5"/>
      <c r="TNF12" s="5"/>
      <c r="TNG12" s="5"/>
      <c r="TNH12" s="5"/>
      <c r="TNI12" s="5"/>
      <c r="TNJ12" s="5"/>
      <c r="TNK12" s="5"/>
      <c r="TNL12" s="5"/>
      <c r="TNM12" s="5"/>
      <c r="TNN12" s="5"/>
      <c r="TNO12" s="5"/>
      <c r="TNP12" s="5"/>
      <c r="TNQ12" s="5"/>
      <c r="TNR12" s="5"/>
      <c r="TNS12" s="5"/>
      <c r="TNT12" s="5"/>
      <c r="TNU12" s="5"/>
      <c r="TNV12" s="5"/>
      <c r="TNW12" s="5"/>
      <c r="TNX12" s="5"/>
      <c r="TNY12" s="5"/>
      <c r="TNZ12" s="5"/>
      <c r="TOA12" s="5"/>
      <c r="TOB12" s="5"/>
      <c r="TOC12" s="5"/>
      <c r="TOD12" s="5"/>
      <c r="TOE12" s="5"/>
      <c r="TOF12" s="5"/>
      <c r="TOG12" s="5"/>
      <c r="TOH12" s="5"/>
      <c r="TOI12" s="5"/>
      <c r="TOJ12" s="5"/>
      <c r="TOK12" s="5"/>
      <c r="TOL12" s="5"/>
      <c r="TOM12" s="5"/>
      <c r="TON12" s="5"/>
      <c r="TOO12" s="5"/>
      <c r="TOP12" s="5"/>
      <c r="TOQ12" s="5"/>
      <c r="TOR12" s="5"/>
      <c r="TOS12" s="5"/>
      <c r="TOT12" s="5"/>
      <c r="TOU12" s="5"/>
      <c r="TOV12" s="5"/>
      <c r="TOW12" s="5"/>
      <c r="TOX12" s="5"/>
      <c r="TOY12" s="5"/>
      <c r="TOZ12" s="5"/>
      <c r="TPA12" s="5"/>
      <c r="TPB12" s="5"/>
      <c r="TPC12" s="5"/>
      <c r="TPD12" s="5"/>
      <c r="TPE12" s="5"/>
      <c r="TPF12" s="5"/>
      <c r="TPG12" s="5"/>
      <c r="TPH12" s="5"/>
      <c r="TPI12" s="5"/>
      <c r="TPJ12" s="5"/>
      <c r="TPK12" s="5"/>
      <c r="TPL12" s="5"/>
      <c r="TPM12" s="5"/>
      <c r="TPN12" s="5"/>
      <c r="TPO12" s="5"/>
      <c r="TPP12" s="5"/>
      <c r="TPQ12" s="5"/>
      <c r="TPR12" s="5"/>
      <c r="TPS12" s="5"/>
      <c r="TPT12" s="5"/>
      <c r="TPU12" s="5"/>
      <c r="TPV12" s="5"/>
      <c r="TPW12" s="5"/>
      <c r="TPX12" s="5"/>
      <c r="TPY12" s="5"/>
      <c r="TPZ12" s="5"/>
      <c r="TQA12" s="5"/>
      <c r="TQB12" s="5"/>
      <c r="TQC12" s="5"/>
      <c r="TQD12" s="5"/>
      <c r="TQE12" s="5"/>
      <c r="TQF12" s="5"/>
      <c r="TQG12" s="5"/>
      <c r="TQH12" s="5"/>
      <c r="TQI12" s="5"/>
      <c r="TQJ12" s="5"/>
      <c r="TQK12" s="5"/>
      <c r="TQL12" s="5"/>
      <c r="TQM12" s="5"/>
      <c r="TQN12" s="5"/>
      <c r="TQO12" s="5"/>
      <c r="TQP12" s="5"/>
      <c r="TQQ12" s="5"/>
      <c r="TQR12" s="5"/>
      <c r="TQS12" s="5"/>
      <c r="TQT12" s="5"/>
      <c r="TQU12" s="5"/>
      <c r="TQV12" s="5"/>
      <c r="TQW12" s="5"/>
      <c r="TQX12" s="5"/>
      <c r="TQY12" s="5"/>
      <c r="TQZ12" s="5"/>
      <c r="TRA12" s="5"/>
      <c r="TRB12" s="5"/>
      <c r="TRC12" s="5"/>
      <c r="TRD12" s="5"/>
      <c r="TRE12" s="5"/>
      <c r="TRF12" s="5"/>
      <c r="TRG12" s="5"/>
      <c r="TRH12" s="5"/>
      <c r="TRI12" s="5"/>
      <c r="TRJ12" s="5"/>
      <c r="TRK12" s="5"/>
      <c r="TRL12" s="5"/>
      <c r="TRM12" s="5"/>
      <c r="TRN12" s="5"/>
      <c r="TRO12" s="5"/>
      <c r="TRP12" s="5"/>
      <c r="TRQ12" s="5"/>
      <c r="TRR12" s="5"/>
      <c r="TRS12" s="5"/>
      <c r="TRT12" s="5"/>
      <c r="TRU12" s="5"/>
      <c r="TRV12" s="5"/>
      <c r="TRW12" s="5"/>
      <c r="TRX12" s="5"/>
      <c r="TRY12" s="5"/>
      <c r="TRZ12" s="5"/>
      <c r="TSA12" s="5"/>
      <c r="TSB12" s="5"/>
      <c r="TSC12" s="5"/>
      <c r="TSD12" s="5"/>
      <c r="TSE12" s="5"/>
      <c r="TSF12" s="5"/>
      <c r="TSG12" s="5"/>
      <c r="TSH12" s="5"/>
      <c r="TSI12" s="5"/>
      <c r="TSJ12" s="5"/>
      <c r="TSK12" s="5"/>
      <c r="TSL12" s="5"/>
      <c r="TSM12" s="5"/>
      <c r="TSN12" s="5"/>
      <c r="TSO12" s="5"/>
      <c r="TSP12" s="5"/>
      <c r="TSQ12" s="5"/>
      <c r="TSR12" s="5"/>
      <c r="TSS12" s="5"/>
      <c r="TST12" s="5"/>
      <c r="TSU12" s="5"/>
      <c r="TSV12" s="5"/>
      <c r="TSW12" s="5"/>
      <c r="TSX12" s="5"/>
      <c r="TSY12" s="5"/>
      <c r="TSZ12" s="5"/>
      <c r="TTA12" s="5"/>
      <c r="TTB12" s="5"/>
      <c r="TTC12" s="5"/>
      <c r="TTD12" s="5"/>
      <c r="TTE12" s="5"/>
      <c r="TTF12" s="5"/>
      <c r="TTG12" s="5"/>
      <c r="TTH12" s="5"/>
      <c r="TTI12" s="5"/>
      <c r="TTJ12" s="5"/>
      <c r="TTK12" s="5"/>
      <c r="TTL12" s="5"/>
      <c r="TTM12" s="5"/>
      <c r="TTN12" s="5"/>
      <c r="TTO12" s="5"/>
      <c r="TTP12" s="5"/>
      <c r="TTQ12" s="5"/>
      <c r="TTR12" s="5"/>
      <c r="TTS12" s="5"/>
      <c r="TTT12" s="5"/>
      <c r="TTU12" s="5"/>
      <c r="TTV12" s="5"/>
      <c r="TTW12" s="5"/>
      <c r="TTX12" s="5"/>
      <c r="TTY12" s="5"/>
      <c r="TTZ12" s="5"/>
      <c r="TUA12" s="5"/>
      <c r="TUB12" s="5"/>
      <c r="TUC12" s="5"/>
      <c r="TUD12" s="5"/>
      <c r="TUE12" s="5"/>
      <c r="TUF12" s="5"/>
      <c r="TUG12" s="5"/>
      <c r="TUH12" s="5"/>
      <c r="TUI12" s="5"/>
      <c r="TUJ12" s="5"/>
      <c r="TUK12" s="5"/>
      <c r="TUL12" s="5"/>
      <c r="TUM12" s="5"/>
      <c r="TUN12" s="5"/>
      <c r="TUO12" s="5"/>
      <c r="TUP12" s="5"/>
      <c r="TUQ12" s="5"/>
      <c r="TUR12" s="5"/>
      <c r="TUS12" s="5"/>
      <c r="TUT12" s="5"/>
      <c r="TUU12" s="5"/>
      <c r="TUV12" s="5"/>
      <c r="TUW12" s="5"/>
      <c r="TUX12" s="5"/>
      <c r="TUY12" s="5"/>
      <c r="TUZ12" s="5"/>
      <c r="TVA12" s="5"/>
      <c r="TVB12" s="5"/>
      <c r="TVC12" s="5"/>
      <c r="TVD12" s="5"/>
      <c r="TVE12" s="5"/>
      <c r="TVF12" s="5"/>
      <c r="TVG12" s="5"/>
      <c r="TVH12" s="5"/>
      <c r="TVI12" s="5"/>
      <c r="TVJ12" s="5"/>
      <c r="TVK12" s="5"/>
      <c r="TVL12" s="5"/>
      <c r="TVM12" s="5"/>
      <c r="TVN12" s="5"/>
      <c r="TVO12" s="5"/>
      <c r="TVP12" s="5"/>
      <c r="TVQ12" s="5"/>
      <c r="TVR12" s="5"/>
      <c r="TVS12" s="5"/>
      <c r="TVT12" s="5"/>
      <c r="TVU12" s="5"/>
      <c r="TVV12" s="5"/>
      <c r="TVW12" s="5"/>
      <c r="TVX12" s="5"/>
      <c r="TVY12" s="5"/>
      <c r="TVZ12" s="5"/>
      <c r="TWA12" s="5"/>
      <c r="TWB12" s="5"/>
      <c r="TWC12" s="5"/>
      <c r="TWD12" s="5"/>
      <c r="TWE12" s="5"/>
      <c r="TWF12" s="5"/>
      <c r="TWG12" s="5"/>
      <c r="TWH12" s="5"/>
      <c r="TWI12" s="5"/>
      <c r="TWJ12" s="5"/>
      <c r="TWK12" s="5"/>
      <c r="TWL12" s="5"/>
      <c r="TWM12" s="5"/>
      <c r="TWN12" s="5"/>
      <c r="TWO12" s="5"/>
      <c r="TWP12" s="5"/>
      <c r="TWQ12" s="5"/>
      <c r="TWR12" s="5"/>
      <c r="TWS12" s="5"/>
      <c r="TWT12" s="5"/>
      <c r="TWU12" s="5"/>
      <c r="TWV12" s="5"/>
      <c r="TWW12" s="5"/>
      <c r="TWX12" s="5"/>
      <c r="TWY12" s="5"/>
      <c r="TWZ12" s="5"/>
      <c r="TXA12" s="5"/>
      <c r="TXB12" s="5"/>
      <c r="TXC12" s="5"/>
      <c r="TXD12" s="5"/>
      <c r="TXE12" s="5"/>
      <c r="TXF12" s="5"/>
      <c r="TXG12" s="5"/>
      <c r="TXH12" s="5"/>
      <c r="TXI12" s="5"/>
      <c r="TXJ12" s="5"/>
      <c r="TXK12" s="5"/>
      <c r="TXL12" s="5"/>
      <c r="TXM12" s="5"/>
      <c r="TXN12" s="5"/>
      <c r="TXO12" s="5"/>
      <c r="TXP12" s="5"/>
      <c r="TXQ12" s="5"/>
      <c r="TXR12" s="5"/>
      <c r="TXS12" s="5"/>
      <c r="TXT12" s="5"/>
      <c r="TXU12" s="5"/>
      <c r="TXV12" s="5"/>
      <c r="TXW12" s="5"/>
      <c r="TXX12" s="5"/>
      <c r="TXY12" s="5"/>
      <c r="TXZ12" s="5"/>
      <c r="TYA12" s="5"/>
      <c r="TYB12" s="5"/>
      <c r="TYC12" s="5"/>
      <c r="TYD12" s="5"/>
      <c r="TYE12" s="5"/>
      <c r="TYF12" s="5"/>
      <c r="TYG12" s="5"/>
      <c r="TYH12" s="5"/>
      <c r="TYI12" s="5"/>
      <c r="TYJ12" s="5"/>
      <c r="TYK12" s="5"/>
      <c r="TYL12" s="5"/>
      <c r="TYM12" s="5"/>
      <c r="TYN12" s="5"/>
      <c r="TYO12" s="5"/>
      <c r="TYP12" s="5"/>
      <c r="TYQ12" s="5"/>
      <c r="TYR12" s="5"/>
      <c r="TYS12" s="5"/>
      <c r="TYT12" s="5"/>
      <c r="TYU12" s="5"/>
      <c r="TYV12" s="5"/>
      <c r="TYW12" s="5"/>
      <c r="TYX12" s="5"/>
      <c r="TYY12" s="5"/>
      <c r="TYZ12" s="5"/>
      <c r="TZA12" s="5"/>
      <c r="TZB12" s="5"/>
      <c r="TZC12" s="5"/>
      <c r="TZD12" s="5"/>
      <c r="TZE12" s="5"/>
      <c r="TZF12" s="5"/>
      <c r="TZG12" s="5"/>
      <c r="TZH12" s="5"/>
      <c r="TZI12" s="5"/>
      <c r="TZJ12" s="5"/>
      <c r="TZK12" s="5"/>
      <c r="TZL12" s="5"/>
      <c r="TZM12" s="5"/>
      <c r="TZN12" s="5"/>
      <c r="TZO12" s="5"/>
      <c r="TZP12" s="5"/>
      <c r="TZQ12" s="5"/>
      <c r="TZR12" s="5"/>
      <c r="TZS12" s="5"/>
      <c r="TZT12" s="5"/>
      <c r="TZU12" s="5"/>
      <c r="TZV12" s="5"/>
      <c r="TZW12" s="5"/>
      <c r="TZX12" s="5"/>
      <c r="TZY12" s="5"/>
      <c r="TZZ12" s="5"/>
      <c r="UAA12" s="5"/>
      <c r="UAB12" s="5"/>
      <c r="UAC12" s="5"/>
      <c r="UAD12" s="5"/>
      <c r="UAE12" s="5"/>
      <c r="UAF12" s="5"/>
      <c r="UAG12" s="5"/>
      <c r="UAH12" s="5"/>
      <c r="UAI12" s="5"/>
      <c r="UAJ12" s="5"/>
      <c r="UAK12" s="5"/>
      <c r="UAL12" s="5"/>
      <c r="UAM12" s="5"/>
      <c r="UAN12" s="5"/>
      <c r="UAO12" s="5"/>
      <c r="UAP12" s="5"/>
      <c r="UAQ12" s="5"/>
      <c r="UAR12" s="5"/>
      <c r="UAS12" s="5"/>
      <c r="UAT12" s="5"/>
      <c r="UAU12" s="5"/>
      <c r="UAV12" s="5"/>
      <c r="UAW12" s="5"/>
      <c r="UAX12" s="5"/>
      <c r="UAY12" s="5"/>
      <c r="UAZ12" s="5"/>
      <c r="UBA12" s="5"/>
      <c r="UBB12" s="5"/>
      <c r="UBC12" s="5"/>
      <c r="UBD12" s="5"/>
      <c r="UBE12" s="5"/>
      <c r="UBF12" s="5"/>
      <c r="UBG12" s="5"/>
      <c r="UBH12" s="5"/>
      <c r="UBI12" s="5"/>
      <c r="UBJ12" s="5"/>
      <c r="UBK12" s="5"/>
      <c r="UBL12" s="5"/>
      <c r="UBM12" s="5"/>
      <c r="UBN12" s="5"/>
      <c r="UBO12" s="5"/>
      <c r="UBP12" s="5"/>
      <c r="UBQ12" s="5"/>
      <c r="UBR12" s="5"/>
      <c r="UBS12" s="5"/>
      <c r="UBT12" s="5"/>
      <c r="UBU12" s="5"/>
      <c r="UBV12" s="5"/>
      <c r="UBW12" s="5"/>
      <c r="UBX12" s="5"/>
      <c r="UBY12" s="5"/>
      <c r="UBZ12" s="5"/>
      <c r="UCA12" s="5"/>
      <c r="UCB12" s="5"/>
      <c r="UCC12" s="5"/>
      <c r="UCD12" s="5"/>
      <c r="UCE12" s="5"/>
      <c r="UCF12" s="5"/>
      <c r="UCG12" s="5"/>
      <c r="UCH12" s="5"/>
      <c r="UCI12" s="5"/>
      <c r="UCJ12" s="5"/>
      <c r="UCK12" s="5"/>
      <c r="UCL12" s="5"/>
      <c r="UCM12" s="5"/>
      <c r="UCN12" s="5"/>
      <c r="UCO12" s="5"/>
      <c r="UCP12" s="5"/>
      <c r="UCQ12" s="5"/>
      <c r="UCR12" s="5"/>
      <c r="UCS12" s="5"/>
      <c r="UCT12" s="5"/>
      <c r="UCU12" s="5"/>
      <c r="UCV12" s="5"/>
      <c r="UCW12" s="5"/>
      <c r="UCX12" s="5"/>
      <c r="UCY12" s="5"/>
      <c r="UCZ12" s="5"/>
      <c r="UDA12" s="5"/>
      <c r="UDB12" s="5"/>
      <c r="UDC12" s="5"/>
      <c r="UDD12" s="5"/>
      <c r="UDE12" s="5"/>
      <c r="UDF12" s="5"/>
      <c r="UDG12" s="5"/>
      <c r="UDH12" s="5"/>
      <c r="UDI12" s="5"/>
      <c r="UDJ12" s="5"/>
      <c r="UDK12" s="5"/>
      <c r="UDL12" s="5"/>
      <c r="UDM12" s="5"/>
      <c r="UDN12" s="5"/>
      <c r="UDO12" s="5"/>
      <c r="UDP12" s="5"/>
      <c r="UDQ12" s="5"/>
      <c r="UDR12" s="5"/>
      <c r="UDS12" s="5"/>
      <c r="UDT12" s="5"/>
      <c r="UDU12" s="5"/>
      <c r="UDV12" s="5"/>
      <c r="UDW12" s="5"/>
      <c r="UDX12" s="5"/>
      <c r="UDY12" s="5"/>
      <c r="UDZ12" s="5"/>
      <c r="UEA12" s="5"/>
      <c r="UEB12" s="5"/>
      <c r="UEC12" s="5"/>
      <c r="UED12" s="5"/>
      <c r="UEE12" s="5"/>
      <c r="UEF12" s="5"/>
      <c r="UEG12" s="5"/>
      <c r="UEH12" s="5"/>
      <c r="UEI12" s="5"/>
      <c r="UEJ12" s="5"/>
      <c r="UEK12" s="5"/>
      <c r="UEL12" s="5"/>
      <c r="UEM12" s="5"/>
      <c r="UEN12" s="5"/>
      <c r="UEO12" s="5"/>
      <c r="UEP12" s="5"/>
      <c r="UEQ12" s="5"/>
      <c r="UER12" s="5"/>
      <c r="UES12" s="5"/>
      <c r="UET12" s="5"/>
      <c r="UEU12" s="5"/>
      <c r="UEV12" s="5"/>
      <c r="UEW12" s="5"/>
      <c r="UEX12" s="5"/>
      <c r="UEY12" s="5"/>
      <c r="UEZ12" s="5"/>
      <c r="UFA12" s="5"/>
      <c r="UFB12" s="5"/>
      <c r="UFC12" s="5"/>
      <c r="UFD12" s="5"/>
      <c r="UFE12" s="5"/>
      <c r="UFF12" s="5"/>
      <c r="UFG12" s="5"/>
      <c r="UFH12" s="5"/>
      <c r="UFI12" s="5"/>
      <c r="UFJ12" s="5"/>
      <c r="UFK12" s="5"/>
      <c r="UFL12" s="5"/>
      <c r="UFM12" s="5"/>
      <c r="UFN12" s="5"/>
      <c r="UFO12" s="5"/>
      <c r="UFP12" s="5"/>
      <c r="UFQ12" s="5"/>
      <c r="UFR12" s="5"/>
      <c r="UFS12" s="5"/>
      <c r="UFT12" s="5"/>
      <c r="UFU12" s="5"/>
      <c r="UFV12" s="5"/>
      <c r="UFW12" s="5"/>
      <c r="UFX12" s="5"/>
      <c r="UFY12" s="5"/>
      <c r="UFZ12" s="5"/>
      <c r="UGA12" s="5"/>
      <c r="UGB12" s="5"/>
      <c r="UGC12" s="5"/>
      <c r="UGD12" s="5"/>
      <c r="UGE12" s="5"/>
      <c r="UGF12" s="5"/>
      <c r="UGG12" s="5"/>
      <c r="UGH12" s="5"/>
      <c r="UGI12" s="5"/>
      <c r="UGJ12" s="5"/>
      <c r="UGK12" s="5"/>
      <c r="UGL12" s="5"/>
      <c r="UGM12" s="5"/>
      <c r="UGN12" s="5"/>
      <c r="UGO12" s="5"/>
      <c r="UGP12" s="5"/>
      <c r="UGQ12" s="5"/>
      <c r="UGR12" s="5"/>
      <c r="UGS12" s="5"/>
      <c r="UGT12" s="5"/>
      <c r="UGU12" s="5"/>
      <c r="UGV12" s="5"/>
      <c r="UGW12" s="5"/>
      <c r="UGX12" s="5"/>
      <c r="UGY12" s="5"/>
      <c r="UGZ12" s="5"/>
      <c r="UHA12" s="5"/>
      <c r="UHB12" s="5"/>
      <c r="UHC12" s="5"/>
      <c r="UHD12" s="5"/>
      <c r="UHE12" s="5"/>
      <c r="UHF12" s="5"/>
      <c r="UHG12" s="5"/>
      <c r="UHH12" s="5"/>
      <c r="UHI12" s="5"/>
      <c r="UHJ12" s="5"/>
      <c r="UHK12" s="5"/>
      <c r="UHL12" s="5"/>
      <c r="UHM12" s="5"/>
      <c r="UHN12" s="5"/>
      <c r="UHO12" s="5"/>
      <c r="UHP12" s="5"/>
      <c r="UHQ12" s="5"/>
      <c r="UHR12" s="5"/>
      <c r="UHS12" s="5"/>
      <c r="UHT12" s="5"/>
      <c r="UHU12" s="5"/>
      <c r="UHV12" s="5"/>
      <c r="UHW12" s="5"/>
      <c r="UHX12" s="5"/>
      <c r="UHY12" s="5"/>
      <c r="UHZ12" s="5"/>
      <c r="UIA12" s="5"/>
      <c r="UIB12" s="5"/>
      <c r="UIC12" s="5"/>
      <c r="UID12" s="5"/>
      <c r="UIE12" s="5"/>
      <c r="UIF12" s="5"/>
      <c r="UIG12" s="5"/>
      <c r="UIH12" s="5"/>
      <c r="UII12" s="5"/>
      <c r="UIJ12" s="5"/>
      <c r="UIK12" s="5"/>
      <c r="UIL12" s="5"/>
      <c r="UIM12" s="5"/>
      <c r="UIN12" s="5"/>
      <c r="UIO12" s="5"/>
      <c r="UIP12" s="5"/>
      <c r="UIQ12" s="5"/>
      <c r="UIR12" s="5"/>
      <c r="UIS12" s="5"/>
      <c r="UIT12" s="5"/>
      <c r="UIU12" s="5"/>
      <c r="UIV12" s="5"/>
      <c r="UIW12" s="5"/>
      <c r="UIX12" s="5"/>
      <c r="UIY12" s="5"/>
      <c r="UIZ12" s="5"/>
      <c r="UJA12" s="5"/>
      <c r="UJB12" s="5"/>
      <c r="UJC12" s="5"/>
      <c r="UJD12" s="5"/>
      <c r="UJE12" s="5"/>
      <c r="UJF12" s="5"/>
      <c r="UJG12" s="5"/>
      <c r="UJH12" s="5"/>
      <c r="UJI12" s="5"/>
      <c r="UJJ12" s="5"/>
      <c r="UJK12" s="5"/>
      <c r="UJL12" s="5"/>
      <c r="UJM12" s="5"/>
      <c r="UJN12" s="5"/>
      <c r="UJO12" s="5"/>
      <c r="UJP12" s="5"/>
      <c r="UJQ12" s="5"/>
      <c r="UJR12" s="5"/>
      <c r="UJS12" s="5"/>
      <c r="UJT12" s="5"/>
      <c r="UJU12" s="5"/>
      <c r="UJV12" s="5"/>
      <c r="UJW12" s="5"/>
      <c r="UJX12" s="5"/>
      <c r="UJY12" s="5"/>
      <c r="UJZ12" s="5"/>
      <c r="UKA12" s="5"/>
      <c r="UKB12" s="5"/>
      <c r="UKC12" s="5"/>
      <c r="UKD12" s="5"/>
      <c r="UKE12" s="5"/>
      <c r="UKF12" s="5"/>
      <c r="UKG12" s="5"/>
      <c r="UKH12" s="5"/>
      <c r="UKI12" s="5"/>
      <c r="UKJ12" s="5"/>
      <c r="UKK12" s="5"/>
      <c r="UKL12" s="5"/>
      <c r="UKM12" s="5"/>
      <c r="UKN12" s="5"/>
      <c r="UKO12" s="5"/>
      <c r="UKP12" s="5"/>
      <c r="UKQ12" s="5"/>
      <c r="UKR12" s="5"/>
      <c r="UKS12" s="5"/>
      <c r="UKT12" s="5"/>
      <c r="UKU12" s="5"/>
      <c r="UKV12" s="5"/>
      <c r="UKW12" s="5"/>
      <c r="UKX12" s="5"/>
      <c r="UKY12" s="5"/>
      <c r="UKZ12" s="5"/>
      <c r="ULA12" s="5"/>
      <c r="ULB12" s="5"/>
      <c r="ULC12" s="5"/>
      <c r="ULD12" s="5"/>
      <c r="ULE12" s="5"/>
      <c r="ULF12" s="5"/>
      <c r="ULG12" s="5"/>
      <c r="ULH12" s="5"/>
      <c r="ULI12" s="5"/>
      <c r="ULJ12" s="5"/>
      <c r="ULK12" s="5"/>
      <c r="ULL12" s="5"/>
      <c r="ULM12" s="5"/>
      <c r="ULN12" s="5"/>
      <c r="ULO12" s="5"/>
      <c r="ULP12" s="5"/>
      <c r="ULQ12" s="5"/>
      <c r="ULR12" s="5"/>
      <c r="ULS12" s="5"/>
      <c r="ULT12" s="5"/>
      <c r="ULU12" s="5"/>
      <c r="ULV12" s="5"/>
      <c r="ULW12" s="5"/>
      <c r="ULX12" s="5"/>
      <c r="ULY12" s="5"/>
      <c r="ULZ12" s="5"/>
      <c r="UMA12" s="5"/>
      <c r="UMB12" s="5"/>
      <c r="UMC12" s="5"/>
      <c r="UMD12" s="5"/>
      <c r="UME12" s="5"/>
      <c r="UMF12" s="5"/>
      <c r="UMG12" s="5"/>
      <c r="UMH12" s="5"/>
      <c r="UMI12" s="5"/>
      <c r="UMJ12" s="5"/>
      <c r="UMK12" s="5"/>
      <c r="UML12" s="5"/>
      <c r="UMM12" s="5"/>
      <c r="UMN12" s="5"/>
      <c r="UMO12" s="5"/>
      <c r="UMP12" s="5"/>
      <c r="UMQ12" s="5"/>
      <c r="UMR12" s="5"/>
      <c r="UMS12" s="5"/>
      <c r="UMT12" s="5"/>
      <c r="UMU12" s="5"/>
      <c r="UMV12" s="5"/>
      <c r="UMW12" s="5"/>
      <c r="UMX12" s="5"/>
      <c r="UMY12" s="5"/>
      <c r="UMZ12" s="5"/>
      <c r="UNA12" s="5"/>
      <c r="UNB12" s="5"/>
      <c r="UNC12" s="5"/>
      <c r="UND12" s="5"/>
      <c r="UNE12" s="5"/>
      <c r="UNF12" s="5"/>
      <c r="UNG12" s="5"/>
      <c r="UNH12" s="5"/>
      <c r="UNI12" s="5"/>
      <c r="UNJ12" s="5"/>
      <c r="UNK12" s="5"/>
      <c r="UNL12" s="5"/>
      <c r="UNM12" s="5"/>
      <c r="UNN12" s="5"/>
      <c r="UNO12" s="5"/>
      <c r="UNP12" s="5"/>
      <c r="UNQ12" s="5"/>
      <c r="UNR12" s="5"/>
      <c r="UNS12" s="5"/>
      <c r="UNT12" s="5"/>
      <c r="UNU12" s="5"/>
      <c r="UNV12" s="5"/>
      <c r="UNW12" s="5"/>
      <c r="UNX12" s="5"/>
      <c r="UNY12" s="5"/>
      <c r="UNZ12" s="5"/>
      <c r="UOA12" s="5"/>
      <c r="UOB12" s="5"/>
      <c r="UOC12" s="5"/>
      <c r="UOD12" s="5"/>
      <c r="UOE12" s="5"/>
      <c r="UOF12" s="5"/>
      <c r="UOG12" s="5"/>
      <c r="UOH12" s="5"/>
      <c r="UOI12" s="5"/>
      <c r="UOJ12" s="5"/>
      <c r="UOK12" s="5"/>
      <c r="UOL12" s="5"/>
      <c r="UOM12" s="5"/>
      <c r="UON12" s="5"/>
      <c r="UOO12" s="5"/>
      <c r="UOP12" s="5"/>
      <c r="UOQ12" s="5"/>
      <c r="UOR12" s="5"/>
      <c r="UOS12" s="5"/>
      <c r="UOT12" s="5"/>
      <c r="UOU12" s="5"/>
      <c r="UOV12" s="5"/>
      <c r="UOW12" s="5"/>
      <c r="UOX12" s="5"/>
      <c r="UOY12" s="5"/>
      <c r="UOZ12" s="5"/>
      <c r="UPA12" s="5"/>
      <c r="UPB12" s="5"/>
      <c r="UPC12" s="5"/>
      <c r="UPD12" s="5"/>
      <c r="UPE12" s="5"/>
      <c r="UPF12" s="5"/>
      <c r="UPG12" s="5"/>
      <c r="UPH12" s="5"/>
      <c r="UPI12" s="5"/>
      <c r="UPJ12" s="5"/>
      <c r="UPK12" s="5"/>
      <c r="UPL12" s="5"/>
      <c r="UPM12" s="5"/>
      <c r="UPN12" s="5"/>
      <c r="UPO12" s="5"/>
      <c r="UPP12" s="5"/>
      <c r="UPQ12" s="5"/>
      <c r="UPR12" s="5"/>
      <c r="UPS12" s="5"/>
      <c r="UPT12" s="5"/>
      <c r="UPU12" s="5"/>
      <c r="UPV12" s="5"/>
      <c r="UPW12" s="5"/>
      <c r="UPX12" s="5"/>
      <c r="UPY12" s="5"/>
      <c r="UPZ12" s="5"/>
      <c r="UQA12" s="5"/>
      <c r="UQB12" s="5"/>
      <c r="UQC12" s="5"/>
      <c r="UQD12" s="5"/>
      <c r="UQE12" s="5"/>
      <c r="UQF12" s="5"/>
      <c r="UQG12" s="5"/>
      <c r="UQH12" s="5"/>
      <c r="UQI12" s="5"/>
      <c r="UQJ12" s="5"/>
      <c r="UQK12" s="5"/>
      <c r="UQL12" s="5"/>
      <c r="UQM12" s="5"/>
      <c r="UQN12" s="5"/>
      <c r="UQO12" s="5"/>
      <c r="UQP12" s="5"/>
      <c r="UQQ12" s="5"/>
      <c r="UQR12" s="5"/>
      <c r="UQS12" s="5"/>
      <c r="UQT12" s="5"/>
      <c r="UQU12" s="5"/>
      <c r="UQV12" s="5"/>
      <c r="UQW12" s="5"/>
      <c r="UQX12" s="5"/>
      <c r="UQY12" s="5"/>
      <c r="UQZ12" s="5"/>
      <c r="URA12" s="5"/>
      <c r="URB12" s="5"/>
      <c r="URC12" s="5"/>
      <c r="URD12" s="5"/>
      <c r="URE12" s="5"/>
      <c r="URF12" s="5"/>
      <c r="URG12" s="5"/>
      <c r="URH12" s="5"/>
      <c r="URI12" s="5"/>
      <c r="URJ12" s="5"/>
      <c r="URK12" s="5"/>
      <c r="URL12" s="5"/>
      <c r="URM12" s="5"/>
      <c r="URN12" s="5"/>
      <c r="URO12" s="5"/>
      <c r="URP12" s="5"/>
      <c r="URQ12" s="5"/>
      <c r="URR12" s="5"/>
      <c r="URS12" s="5"/>
      <c r="URT12" s="5"/>
      <c r="URU12" s="5"/>
      <c r="URV12" s="5"/>
      <c r="URW12" s="5"/>
      <c r="URX12" s="5"/>
      <c r="URY12" s="5"/>
      <c r="URZ12" s="5"/>
      <c r="USA12" s="5"/>
      <c r="USB12" s="5"/>
      <c r="USC12" s="5"/>
      <c r="USD12" s="5"/>
      <c r="USE12" s="5"/>
      <c r="USF12" s="5"/>
      <c r="USG12" s="5"/>
      <c r="USH12" s="5"/>
      <c r="USI12" s="5"/>
      <c r="USJ12" s="5"/>
      <c r="USK12" s="5"/>
      <c r="USL12" s="5"/>
      <c r="USM12" s="5"/>
      <c r="USN12" s="5"/>
      <c r="USO12" s="5"/>
      <c r="USP12" s="5"/>
      <c r="USQ12" s="5"/>
      <c r="USR12" s="5"/>
      <c r="USS12" s="5"/>
      <c r="UST12" s="5"/>
      <c r="USU12" s="5"/>
      <c r="USV12" s="5"/>
      <c r="USW12" s="5"/>
      <c r="USX12" s="5"/>
      <c r="USY12" s="5"/>
      <c r="USZ12" s="5"/>
      <c r="UTA12" s="5"/>
      <c r="UTB12" s="5"/>
      <c r="UTC12" s="5"/>
      <c r="UTD12" s="5"/>
      <c r="UTE12" s="5"/>
      <c r="UTF12" s="5"/>
      <c r="UTG12" s="5"/>
      <c r="UTH12" s="5"/>
      <c r="UTI12" s="5"/>
      <c r="UTJ12" s="5"/>
      <c r="UTK12" s="5"/>
      <c r="UTL12" s="5"/>
      <c r="UTM12" s="5"/>
      <c r="UTN12" s="5"/>
      <c r="UTO12" s="5"/>
      <c r="UTP12" s="5"/>
      <c r="UTQ12" s="5"/>
      <c r="UTR12" s="5"/>
      <c r="UTS12" s="5"/>
      <c r="UTT12" s="5"/>
      <c r="UTU12" s="5"/>
      <c r="UTV12" s="5"/>
      <c r="UTW12" s="5"/>
      <c r="UTX12" s="5"/>
      <c r="UTY12" s="5"/>
      <c r="UTZ12" s="5"/>
      <c r="UUA12" s="5"/>
      <c r="UUB12" s="5"/>
      <c r="UUC12" s="5"/>
      <c r="UUD12" s="5"/>
      <c r="UUE12" s="5"/>
      <c r="UUF12" s="5"/>
      <c r="UUG12" s="5"/>
      <c r="UUH12" s="5"/>
      <c r="UUI12" s="5"/>
      <c r="UUJ12" s="5"/>
      <c r="UUK12" s="5"/>
      <c r="UUL12" s="5"/>
      <c r="UUM12" s="5"/>
      <c r="UUN12" s="5"/>
      <c r="UUO12" s="5"/>
      <c r="UUP12" s="5"/>
      <c r="UUQ12" s="5"/>
      <c r="UUR12" s="5"/>
      <c r="UUS12" s="5"/>
      <c r="UUT12" s="5"/>
      <c r="UUU12" s="5"/>
      <c r="UUV12" s="5"/>
      <c r="UUW12" s="5"/>
      <c r="UUX12" s="5"/>
      <c r="UUY12" s="5"/>
      <c r="UUZ12" s="5"/>
      <c r="UVA12" s="5"/>
      <c r="UVB12" s="5"/>
      <c r="UVC12" s="5"/>
      <c r="UVD12" s="5"/>
      <c r="UVE12" s="5"/>
      <c r="UVF12" s="5"/>
      <c r="UVG12" s="5"/>
      <c r="UVH12" s="5"/>
      <c r="UVI12" s="5"/>
      <c r="UVJ12" s="5"/>
      <c r="UVK12" s="5"/>
      <c r="UVL12" s="5"/>
      <c r="UVM12" s="5"/>
      <c r="UVN12" s="5"/>
      <c r="UVO12" s="5"/>
      <c r="UVP12" s="5"/>
      <c r="UVQ12" s="5"/>
      <c r="UVR12" s="5"/>
      <c r="UVS12" s="5"/>
      <c r="UVT12" s="5"/>
      <c r="UVU12" s="5"/>
      <c r="UVV12" s="5"/>
      <c r="UVW12" s="5"/>
      <c r="UVX12" s="5"/>
      <c r="UVY12" s="5"/>
      <c r="UVZ12" s="5"/>
      <c r="UWA12" s="5"/>
      <c r="UWB12" s="5"/>
      <c r="UWC12" s="5"/>
      <c r="UWD12" s="5"/>
      <c r="UWE12" s="5"/>
      <c r="UWF12" s="5"/>
      <c r="UWG12" s="5"/>
      <c r="UWH12" s="5"/>
      <c r="UWI12" s="5"/>
      <c r="UWJ12" s="5"/>
      <c r="UWK12" s="5"/>
      <c r="UWL12" s="5"/>
      <c r="UWM12" s="5"/>
      <c r="UWN12" s="5"/>
      <c r="UWO12" s="5"/>
      <c r="UWP12" s="5"/>
      <c r="UWQ12" s="5"/>
      <c r="UWR12" s="5"/>
      <c r="UWS12" s="5"/>
      <c r="UWT12" s="5"/>
      <c r="UWU12" s="5"/>
      <c r="UWV12" s="5"/>
      <c r="UWW12" s="5"/>
      <c r="UWX12" s="5"/>
      <c r="UWY12" s="5"/>
      <c r="UWZ12" s="5"/>
      <c r="UXA12" s="5"/>
      <c r="UXB12" s="5"/>
      <c r="UXC12" s="5"/>
      <c r="UXD12" s="5"/>
      <c r="UXE12" s="5"/>
      <c r="UXF12" s="5"/>
      <c r="UXG12" s="5"/>
      <c r="UXH12" s="5"/>
      <c r="UXI12" s="5"/>
      <c r="UXJ12" s="5"/>
      <c r="UXK12" s="5"/>
      <c r="UXL12" s="5"/>
      <c r="UXM12" s="5"/>
      <c r="UXN12" s="5"/>
      <c r="UXO12" s="5"/>
      <c r="UXP12" s="5"/>
      <c r="UXQ12" s="5"/>
      <c r="UXR12" s="5"/>
      <c r="UXS12" s="5"/>
      <c r="UXT12" s="5"/>
      <c r="UXU12" s="5"/>
      <c r="UXV12" s="5"/>
      <c r="UXW12" s="5"/>
      <c r="UXX12" s="5"/>
      <c r="UXY12" s="5"/>
      <c r="UXZ12" s="5"/>
      <c r="UYA12" s="5"/>
      <c r="UYB12" s="5"/>
      <c r="UYC12" s="5"/>
      <c r="UYD12" s="5"/>
      <c r="UYE12" s="5"/>
      <c r="UYF12" s="5"/>
      <c r="UYG12" s="5"/>
      <c r="UYH12" s="5"/>
      <c r="UYI12" s="5"/>
      <c r="UYJ12" s="5"/>
      <c r="UYK12" s="5"/>
      <c r="UYL12" s="5"/>
      <c r="UYM12" s="5"/>
      <c r="UYN12" s="5"/>
      <c r="UYO12" s="5"/>
      <c r="UYP12" s="5"/>
      <c r="UYQ12" s="5"/>
      <c r="UYR12" s="5"/>
      <c r="UYS12" s="5"/>
      <c r="UYT12" s="5"/>
      <c r="UYU12" s="5"/>
      <c r="UYV12" s="5"/>
      <c r="UYW12" s="5"/>
      <c r="UYX12" s="5"/>
      <c r="UYY12" s="5"/>
      <c r="UYZ12" s="5"/>
      <c r="UZA12" s="5"/>
      <c r="UZB12" s="5"/>
      <c r="UZC12" s="5"/>
      <c r="UZD12" s="5"/>
      <c r="UZE12" s="5"/>
      <c r="UZF12" s="5"/>
      <c r="UZG12" s="5"/>
      <c r="UZH12" s="5"/>
      <c r="UZI12" s="5"/>
      <c r="UZJ12" s="5"/>
      <c r="UZK12" s="5"/>
      <c r="UZL12" s="5"/>
      <c r="UZM12" s="5"/>
      <c r="UZN12" s="5"/>
      <c r="UZO12" s="5"/>
      <c r="UZP12" s="5"/>
      <c r="UZQ12" s="5"/>
      <c r="UZR12" s="5"/>
      <c r="UZS12" s="5"/>
      <c r="UZT12" s="5"/>
      <c r="UZU12" s="5"/>
      <c r="UZV12" s="5"/>
      <c r="UZW12" s="5"/>
      <c r="UZX12" s="5"/>
      <c r="UZY12" s="5"/>
      <c r="UZZ12" s="5"/>
      <c r="VAA12" s="5"/>
      <c r="VAB12" s="5"/>
      <c r="VAC12" s="5"/>
      <c r="VAD12" s="5"/>
      <c r="VAE12" s="5"/>
      <c r="VAF12" s="5"/>
      <c r="VAG12" s="5"/>
      <c r="VAH12" s="5"/>
      <c r="VAI12" s="5"/>
      <c r="VAJ12" s="5"/>
      <c r="VAK12" s="5"/>
      <c r="VAL12" s="5"/>
      <c r="VAM12" s="5"/>
      <c r="VAN12" s="5"/>
      <c r="VAO12" s="5"/>
      <c r="VAP12" s="5"/>
      <c r="VAQ12" s="5"/>
      <c r="VAR12" s="5"/>
      <c r="VAS12" s="5"/>
      <c r="VAT12" s="5"/>
      <c r="VAU12" s="5"/>
      <c r="VAV12" s="5"/>
      <c r="VAW12" s="5"/>
      <c r="VAX12" s="5"/>
      <c r="VAY12" s="5"/>
      <c r="VAZ12" s="5"/>
      <c r="VBA12" s="5"/>
      <c r="VBB12" s="5"/>
      <c r="VBC12" s="5"/>
      <c r="VBD12" s="5"/>
      <c r="VBE12" s="5"/>
      <c r="VBF12" s="5"/>
      <c r="VBG12" s="5"/>
      <c r="VBH12" s="5"/>
      <c r="VBI12" s="5"/>
      <c r="VBJ12" s="5"/>
      <c r="VBK12" s="5"/>
      <c r="VBL12" s="5"/>
      <c r="VBM12" s="5"/>
      <c r="VBN12" s="5"/>
      <c r="VBO12" s="5"/>
      <c r="VBP12" s="5"/>
      <c r="VBQ12" s="5"/>
      <c r="VBR12" s="5"/>
      <c r="VBS12" s="5"/>
      <c r="VBT12" s="5"/>
      <c r="VBU12" s="5"/>
      <c r="VBV12" s="5"/>
      <c r="VBW12" s="5"/>
      <c r="VBX12" s="5"/>
      <c r="VBY12" s="5"/>
      <c r="VBZ12" s="5"/>
      <c r="VCA12" s="5"/>
      <c r="VCB12" s="5"/>
      <c r="VCC12" s="5"/>
      <c r="VCD12" s="5"/>
      <c r="VCE12" s="5"/>
      <c r="VCF12" s="5"/>
      <c r="VCG12" s="5"/>
      <c r="VCH12" s="5"/>
      <c r="VCI12" s="5"/>
      <c r="VCJ12" s="5"/>
      <c r="VCK12" s="5"/>
      <c r="VCL12" s="5"/>
      <c r="VCM12" s="5"/>
      <c r="VCN12" s="5"/>
      <c r="VCO12" s="5"/>
      <c r="VCP12" s="5"/>
      <c r="VCQ12" s="5"/>
      <c r="VCR12" s="5"/>
      <c r="VCS12" s="5"/>
      <c r="VCT12" s="5"/>
      <c r="VCU12" s="5"/>
      <c r="VCV12" s="5"/>
      <c r="VCW12" s="5"/>
      <c r="VCX12" s="5"/>
      <c r="VCY12" s="5"/>
      <c r="VCZ12" s="5"/>
      <c r="VDA12" s="5"/>
      <c r="VDB12" s="5"/>
      <c r="VDC12" s="5"/>
      <c r="VDD12" s="5"/>
      <c r="VDE12" s="5"/>
      <c r="VDF12" s="5"/>
      <c r="VDG12" s="5"/>
      <c r="VDH12" s="5"/>
      <c r="VDI12" s="5"/>
      <c r="VDJ12" s="5"/>
      <c r="VDK12" s="5"/>
      <c r="VDL12" s="5"/>
      <c r="VDM12" s="5"/>
      <c r="VDN12" s="5"/>
      <c r="VDO12" s="5"/>
      <c r="VDP12" s="5"/>
      <c r="VDQ12" s="5"/>
      <c r="VDR12" s="5"/>
      <c r="VDS12" s="5"/>
      <c r="VDT12" s="5"/>
      <c r="VDU12" s="5"/>
      <c r="VDV12" s="5"/>
      <c r="VDW12" s="5"/>
      <c r="VDX12" s="5"/>
      <c r="VDY12" s="5"/>
      <c r="VDZ12" s="5"/>
      <c r="VEA12" s="5"/>
      <c r="VEB12" s="5"/>
      <c r="VEC12" s="5"/>
      <c r="VED12" s="5"/>
      <c r="VEE12" s="5"/>
      <c r="VEF12" s="5"/>
      <c r="VEG12" s="5"/>
      <c r="VEH12" s="5"/>
      <c r="VEI12" s="5"/>
      <c r="VEJ12" s="5"/>
      <c r="VEK12" s="5"/>
      <c r="VEL12" s="5"/>
      <c r="VEM12" s="5"/>
      <c r="VEN12" s="5"/>
      <c r="VEO12" s="5"/>
      <c r="VEP12" s="5"/>
      <c r="VEQ12" s="5"/>
      <c r="VER12" s="5"/>
      <c r="VES12" s="5"/>
      <c r="VET12" s="5"/>
      <c r="VEU12" s="5"/>
      <c r="VEV12" s="5"/>
      <c r="VEW12" s="5"/>
      <c r="VEX12" s="5"/>
      <c r="VEY12" s="5"/>
      <c r="VEZ12" s="5"/>
      <c r="VFA12" s="5"/>
      <c r="VFB12" s="5"/>
      <c r="VFC12" s="5"/>
      <c r="VFD12" s="5"/>
      <c r="VFE12" s="5"/>
      <c r="VFF12" s="5"/>
      <c r="VFG12" s="5"/>
      <c r="VFH12" s="5"/>
      <c r="VFI12" s="5"/>
      <c r="VFJ12" s="5"/>
      <c r="VFK12" s="5"/>
      <c r="VFL12" s="5"/>
      <c r="VFM12" s="5"/>
      <c r="VFN12" s="5"/>
      <c r="VFO12" s="5"/>
      <c r="VFP12" s="5"/>
      <c r="VFQ12" s="5"/>
      <c r="VFR12" s="5"/>
      <c r="VFS12" s="5"/>
      <c r="VFT12" s="5"/>
      <c r="VFU12" s="5"/>
      <c r="VFV12" s="5"/>
      <c r="VFW12" s="5"/>
      <c r="VFX12" s="5"/>
      <c r="VFY12" s="5"/>
      <c r="VFZ12" s="5"/>
      <c r="VGA12" s="5"/>
      <c r="VGB12" s="5"/>
      <c r="VGC12" s="5"/>
      <c r="VGD12" s="5"/>
      <c r="VGE12" s="5"/>
      <c r="VGF12" s="5"/>
      <c r="VGG12" s="5"/>
      <c r="VGH12" s="5"/>
      <c r="VGI12" s="5"/>
      <c r="VGJ12" s="5"/>
      <c r="VGK12" s="5"/>
      <c r="VGL12" s="5"/>
      <c r="VGM12" s="5"/>
      <c r="VGN12" s="5"/>
      <c r="VGO12" s="5"/>
      <c r="VGP12" s="5"/>
      <c r="VGQ12" s="5"/>
      <c r="VGR12" s="5"/>
      <c r="VGS12" s="5"/>
      <c r="VGT12" s="5"/>
      <c r="VGU12" s="5"/>
      <c r="VGV12" s="5"/>
      <c r="VGW12" s="5"/>
      <c r="VGX12" s="5"/>
      <c r="VGY12" s="5"/>
      <c r="VGZ12" s="5"/>
      <c r="VHA12" s="5"/>
      <c r="VHB12" s="5"/>
      <c r="VHC12" s="5"/>
      <c r="VHD12" s="5"/>
      <c r="VHE12" s="5"/>
      <c r="VHF12" s="5"/>
      <c r="VHG12" s="5"/>
      <c r="VHH12" s="5"/>
      <c r="VHI12" s="5"/>
      <c r="VHJ12" s="5"/>
      <c r="VHK12" s="5"/>
      <c r="VHL12" s="5"/>
      <c r="VHM12" s="5"/>
      <c r="VHN12" s="5"/>
      <c r="VHO12" s="5"/>
      <c r="VHP12" s="5"/>
      <c r="VHQ12" s="5"/>
      <c r="VHR12" s="5"/>
      <c r="VHS12" s="5"/>
      <c r="VHT12" s="5"/>
      <c r="VHU12" s="5"/>
      <c r="VHV12" s="5"/>
      <c r="VHW12" s="5"/>
      <c r="VHX12" s="5"/>
      <c r="VHY12" s="5"/>
      <c r="VHZ12" s="5"/>
      <c r="VIA12" s="5"/>
      <c r="VIB12" s="5"/>
      <c r="VIC12" s="5"/>
      <c r="VID12" s="5"/>
      <c r="VIE12" s="5"/>
      <c r="VIF12" s="5"/>
      <c r="VIG12" s="5"/>
      <c r="VIH12" s="5"/>
      <c r="VII12" s="5"/>
      <c r="VIJ12" s="5"/>
      <c r="VIK12" s="5"/>
      <c r="VIL12" s="5"/>
      <c r="VIM12" s="5"/>
      <c r="VIN12" s="5"/>
      <c r="VIO12" s="5"/>
      <c r="VIP12" s="5"/>
      <c r="VIQ12" s="5"/>
      <c r="VIR12" s="5"/>
      <c r="VIS12" s="5"/>
      <c r="VIT12" s="5"/>
      <c r="VIU12" s="5"/>
      <c r="VIV12" s="5"/>
      <c r="VIW12" s="5"/>
      <c r="VIX12" s="5"/>
      <c r="VIY12" s="5"/>
      <c r="VIZ12" s="5"/>
      <c r="VJA12" s="5"/>
      <c r="VJB12" s="5"/>
      <c r="VJC12" s="5"/>
      <c r="VJD12" s="5"/>
      <c r="VJE12" s="5"/>
      <c r="VJF12" s="5"/>
      <c r="VJG12" s="5"/>
      <c r="VJH12" s="5"/>
      <c r="VJI12" s="5"/>
      <c r="VJJ12" s="5"/>
      <c r="VJK12" s="5"/>
      <c r="VJL12" s="5"/>
      <c r="VJM12" s="5"/>
      <c r="VJN12" s="5"/>
      <c r="VJO12" s="5"/>
      <c r="VJP12" s="5"/>
      <c r="VJQ12" s="5"/>
      <c r="VJR12" s="5"/>
      <c r="VJS12" s="5"/>
      <c r="VJT12" s="5"/>
      <c r="VJU12" s="5"/>
      <c r="VJV12" s="5"/>
      <c r="VJW12" s="5"/>
      <c r="VJX12" s="5"/>
      <c r="VJY12" s="5"/>
      <c r="VJZ12" s="5"/>
      <c r="VKA12" s="5"/>
      <c r="VKB12" s="5"/>
      <c r="VKC12" s="5"/>
      <c r="VKD12" s="5"/>
      <c r="VKE12" s="5"/>
      <c r="VKF12" s="5"/>
      <c r="VKG12" s="5"/>
      <c r="VKH12" s="5"/>
      <c r="VKI12" s="5"/>
      <c r="VKJ12" s="5"/>
      <c r="VKK12" s="5"/>
      <c r="VKL12" s="5"/>
      <c r="VKM12" s="5"/>
      <c r="VKN12" s="5"/>
      <c r="VKO12" s="5"/>
      <c r="VKP12" s="5"/>
      <c r="VKQ12" s="5"/>
      <c r="VKR12" s="5"/>
      <c r="VKS12" s="5"/>
      <c r="VKT12" s="5"/>
      <c r="VKU12" s="5"/>
      <c r="VKV12" s="5"/>
      <c r="VKW12" s="5"/>
      <c r="VKX12" s="5"/>
      <c r="VKY12" s="5"/>
      <c r="VKZ12" s="5"/>
      <c r="VLA12" s="5"/>
      <c r="VLB12" s="5"/>
      <c r="VLC12" s="5"/>
      <c r="VLD12" s="5"/>
      <c r="VLE12" s="5"/>
      <c r="VLF12" s="5"/>
      <c r="VLG12" s="5"/>
      <c r="VLH12" s="5"/>
      <c r="VLI12" s="5"/>
      <c r="VLJ12" s="5"/>
      <c r="VLK12" s="5"/>
      <c r="VLL12" s="5"/>
      <c r="VLM12" s="5"/>
      <c r="VLN12" s="5"/>
      <c r="VLO12" s="5"/>
      <c r="VLP12" s="5"/>
      <c r="VLQ12" s="5"/>
      <c r="VLR12" s="5"/>
      <c r="VLS12" s="5"/>
      <c r="VLT12" s="5"/>
      <c r="VLU12" s="5"/>
      <c r="VLV12" s="5"/>
      <c r="VLW12" s="5"/>
      <c r="VLX12" s="5"/>
      <c r="VLY12" s="5"/>
      <c r="VLZ12" s="5"/>
      <c r="VMA12" s="5"/>
      <c r="VMB12" s="5"/>
      <c r="VMC12" s="5"/>
      <c r="VMD12" s="5"/>
      <c r="VME12" s="5"/>
      <c r="VMF12" s="5"/>
      <c r="VMG12" s="5"/>
      <c r="VMH12" s="5"/>
      <c r="VMI12" s="5"/>
      <c r="VMJ12" s="5"/>
      <c r="VMK12" s="5"/>
      <c r="VML12" s="5"/>
      <c r="VMM12" s="5"/>
      <c r="VMN12" s="5"/>
      <c r="VMO12" s="5"/>
      <c r="VMP12" s="5"/>
      <c r="VMQ12" s="5"/>
      <c r="VMR12" s="5"/>
      <c r="VMS12" s="5"/>
      <c r="VMT12" s="5"/>
      <c r="VMU12" s="5"/>
      <c r="VMV12" s="5"/>
      <c r="VMW12" s="5"/>
      <c r="VMX12" s="5"/>
      <c r="VMY12" s="5"/>
      <c r="VMZ12" s="5"/>
      <c r="VNA12" s="5"/>
      <c r="VNB12" s="5"/>
      <c r="VNC12" s="5"/>
      <c r="VND12" s="5"/>
      <c r="VNE12" s="5"/>
      <c r="VNF12" s="5"/>
      <c r="VNG12" s="5"/>
      <c r="VNH12" s="5"/>
      <c r="VNI12" s="5"/>
      <c r="VNJ12" s="5"/>
      <c r="VNK12" s="5"/>
      <c r="VNL12" s="5"/>
      <c r="VNM12" s="5"/>
      <c r="VNN12" s="5"/>
      <c r="VNO12" s="5"/>
      <c r="VNP12" s="5"/>
      <c r="VNQ12" s="5"/>
      <c r="VNR12" s="5"/>
      <c r="VNS12" s="5"/>
      <c r="VNT12" s="5"/>
      <c r="VNU12" s="5"/>
      <c r="VNV12" s="5"/>
      <c r="VNW12" s="5"/>
      <c r="VNX12" s="5"/>
      <c r="VNY12" s="5"/>
      <c r="VNZ12" s="5"/>
      <c r="VOA12" s="5"/>
      <c r="VOB12" s="5"/>
      <c r="VOC12" s="5"/>
      <c r="VOD12" s="5"/>
      <c r="VOE12" s="5"/>
      <c r="VOF12" s="5"/>
      <c r="VOG12" s="5"/>
      <c r="VOH12" s="5"/>
      <c r="VOI12" s="5"/>
      <c r="VOJ12" s="5"/>
      <c r="VOK12" s="5"/>
      <c r="VOL12" s="5"/>
      <c r="VOM12" s="5"/>
      <c r="VON12" s="5"/>
      <c r="VOO12" s="5"/>
      <c r="VOP12" s="5"/>
      <c r="VOQ12" s="5"/>
      <c r="VOR12" s="5"/>
      <c r="VOS12" s="5"/>
      <c r="VOT12" s="5"/>
      <c r="VOU12" s="5"/>
      <c r="VOV12" s="5"/>
      <c r="VOW12" s="5"/>
      <c r="VOX12" s="5"/>
      <c r="VOY12" s="5"/>
      <c r="VOZ12" s="5"/>
      <c r="VPA12" s="5"/>
      <c r="VPB12" s="5"/>
      <c r="VPC12" s="5"/>
      <c r="VPD12" s="5"/>
      <c r="VPE12" s="5"/>
      <c r="VPF12" s="5"/>
      <c r="VPG12" s="5"/>
      <c r="VPH12" s="5"/>
      <c r="VPI12" s="5"/>
      <c r="VPJ12" s="5"/>
      <c r="VPK12" s="5"/>
      <c r="VPL12" s="5"/>
      <c r="VPM12" s="5"/>
      <c r="VPN12" s="5"/>
      <c r="VPO12" s="5"/>
      <c r="VPP12" s="5"/>
      <c r="VPQ12" s="5"/>
      <c r="VPR12" s="5"/>
      <c r="VPS12" s="5"/>
      <c r="VPT12" s="5"/>
      <c r="VPU12" s="5"/>
      <c r="VPV12" s="5"/>
      <c r="VPW12" s="5"/>
      <c r="VPX12" s="5"/>
      <c r="VPY12" s="5"/>
      <c r="VPZ12" s="5"/>
      <c r="VQA12" s="5"/>
      <c r="VQB12" s="5"/>
      <c r="VQC12" s="5"/>
      <c r="VQD12" s="5"/>
      <c r="VQE12" s="5"/>
      <c r="VQF12" s="5"/>
      <c r="VQG12" s="5"/>
      <c r="VQH12" s="5"/>
      <c r="VQI12" s="5"/>
      <c r="VQJ12" s="5"/>
      <c r="VQK12" s="5"/>
      <c r="VQL12" s="5"/>
      <c r="VQM12" s="5"/>
      <c r="VQN12" s="5"/>
      <c r="VQO12" s="5"/>
      <c r="VQP12" s="5"/>
      <c r="VQQ12" s="5"/>
      <c r="VQR12" s="5"/>
      <c r="VQS12" s="5"/>
      <c r="VQT12" s="5"/>
      <c r="VQU12" s="5"/>
      <c r="VQV12" s="5"/>
      <c r="VQW12" s="5"/>
      <c r="VQX12" s="5"/>
      <c r="VQY12" s="5"/>
      <c r="VQZ12" s="5"/>
      <c r="VRA12" s="5"/>
      <c r="VRB12" s="5"/>
      <c r="VRC12" s="5"/>
      <c r="VRD12" s="5"/>
      <c r="VRE12" s="5"/>
      <c r="VRF12" s="5"/>
      <c r="VRG12" s="5"/>
      <c r="VRH12" s="5"/>
      <c r="VRI12" s="5"/>
      <c r="VRJ12" s="5"/>
      <c r="VRK12" s="5"/>
      <c r="VRL12" s="5"/>
      <c r="VRM12" s="5"/>
      <c r="VRN12" s="5"/>
      <c r="VRO12" s="5"/>
      <c r="VRP12" s="5"/>
      <c r="VRQ12" s="5"/>
      <c r="VRR12" s="5"/>
      <c r="VRS12" s="5"/>
      <c r="VRT12" s="5"/>
      <c r="VRU12" s="5"/>
      <c r="VRV12" s="5"/>
      <c r="VRW12" s="5"/>
      <c r="VRX12" s="5"/>
      <c r="VRY12" s="5"/>
      <c r="VRZ12" s="5"/>
      <c r="VSA12" s="5"/>
      <c r="VSB12" s="5"/>
      <c r="VSC12" s="5"/>
      <c r="VSD12" s="5"/>
      <c r="VSE12" s="5"/>
      <c r="VSF12" s="5"/>
      <c r="VSG12" s="5"/>
      <c r="VSH12" s="5"/>
      <c r="VSI12" s="5"/>
      <c r="VSJ12" s="5"/>
      <c r="VSK12" s="5"/>
      <c r="VSL12" s="5"/>
      <c r="VSM12" s="5"/>
      <c r="VSN12" s="5"/>
      <c r="VSO12" s="5"/>
      <c r="VSP12" s="5"/>
      <c r="VSQ12" s="5"/>
      <c r="VSR12" s="5"/>
      <c r="VSS12" s="5"/>
      <c r="VST12" s="5"/>
      <c r="VSU12" s="5"/>
      <c r="VSV12" s="5"/>
      <c r="VSW12" s="5"/>
      <c r="VSX12" s="5"/>
      <c r="VSY12" s="5"/>
      <c r="VSZ12" s="5"/>
      <c r="VTA12" s="5"/>
      <c r="VTB12" s="5"/>
      <c r="VTC12" s="5"/>
      <c r="VTD12" s="5"/>
      <c r="VTE12" s="5"/>
      <c r="VTF12" s="5"/>
      <c r="VTG12" s="5"/>
      <c r="VTH12" s="5"/>
      <c r="VTI12" s="5"/>
      <c r="VTJ12" s="5"/>
      <c r="VTK12" s="5"/>
      <c r="VTL12" s="5"/>
      <c r="VTM12" s="5"/>
      <c r="VTN12" s="5"/>
      <c r="VTO12" s="5"/>
      <c r="VTP12" s="5"/>
      <c r="VTQ12" s="5"/>
      <c r="VTR12" s="5"/>
      <c r="VTS12" s="5"/>
      <c r="VTT12" s="5"/>
      <c r="VTU12" s="5"/>
      <c r="VTV12" s="5"/>
      <c r="VTW12" s="5"/>
      <c r="VTX12" s="5"/>
      <c r="VTY12" s="5"/>
      <c r="VTZ12" s="5"/>
      <c r="VUA12" s="5"/>
      <c r="VUB12" s="5"/>
      <c r="VUC12" s="5"/>
      <c r="VUD12" s="5"/>
      <c r="VUE12" s="5"/>
      <c r="VUF12" s="5"/>
      <c r="VUG12" s="5"/>
      <c r="VUH12" s="5"/>
      <c r="VUI12" s="5"/>
      <c r="VUJ12" s="5"/>
      <c r="VUK12" s="5"/>
      <c r="VUL12" s="5"/>
      <c r="VUM12" s="5"/>
      <c r="VUN12" s="5"/>
      <c r="VUO12" s="5"/>
      <c r="VUP12" s="5"/>
      <c r="VUQ12" s="5"/>
      <c r="VUR12" s="5"/>
      <c r="VUS12" s="5"/>
      <c r="VUT12" s="5"/>
      <c r="VUU12" s="5"/>
      <c r="VUV12" s="5"/>
      <c r="VUW12" s="5"/>
      <c r="VUX12" s="5"/>
      <c r="VUY12" s="5"/>
      <c r="VUZ12" s="5"/>
      <c r="VVA12" s="5"/>
      <c r="VVB12" s="5"/>
      <c r="VVC12" s="5"/>
      <c r="VVD12" s="5"/>
      <c r="VVE12" s="5"/>
      <c r="VVF12" s="5"/>
      <c r="VVG12" s="5"/>
      <c r="VVH12" s="5"/>
      <c r="VVI12" s="5"/>
      <c r="VVJ12" s="5"/>
      <c r="VVK12" s="5"/>
      <c r="VVL12" s="5"/>
      <c r="VVM12" s="5"/>
      <c r="VVN12" s="5"/>
      <c r="VVO12" s="5"/>
      <c r="VVP12" s="5"/>
      <c r="VVQ12" s="5"/>
      <c r="VVR12" s="5"/>
      <c r="VVS12" s="5"/>
      <c r="VVT12" s="5"/>
      <c r="VVU12" s="5"/>
      <c r="VVV12" s="5"/>
      <c r="VVW12" s="5"/>
      <c r="VVX12" s="5"/>
      <c r="VVY12" s="5"/>
      <c r="VVZ12" s="5"/>
      <c r="VWA12" s="5"/>
      <c r="VWB12" s="5"/>
      <c r="VWC12" s="5"/>
      <c r="VWD12" s="5"/>
      <c r="VWE12" s="5"/>
      <c r="VWF12" s="5"/>
      <c r="VWG12" s="5"/>
      <c r="VWH12" s="5"/>
      <c r="VWI12" s="5"/>
      <c r="VWJ12" s="5"/>
      <c r="VWK12" s="5"/>
      <c r="VWL12" s="5"/>
      <c r="VWM12" s="5"/>
      <c r="VWN12" s="5"/>
      <c r="VWO12" s="5"/>
      <c r="VWP12" s="5"/>
      <c r="VWQ12" s="5"/>
      <c r="VWR12" s="5"/>
      <c r="VWS12" s="5"/>
      <c r="VWT12" s="5"/>
      <c r="VWU12" s="5"/>
      <c r="VWV12" s="5"/>
      <c r="VWW12" s="5"/>
      <c r="VWX12" s="5"/>
      <c r="VWY12" s="5"/>
      <c r="VWZ12" s="5"/>
      <c r="VXA12" s="5"/>
      <c r="VXB12" s="5"/>
      <c r="VXC12" s="5"/>
      <c r="VXD12" s="5"/>
      <c r="VXE12" s="5"/>
      <c r="VXF12" s="5"/>
      <c r="VXG12" s="5"/>
      <c r="VXH12" s="5"/>
      <c r="VXI12" s="5"/>
      <c r="VXJ12" s="5"/>
      <c r="VXK12" s="5"/>
      <c r="VXL12" s="5"/>
      <c r="VXM12" s="5"/>
      <c r="VXN12" s="5"/>
      <c r="VXO12" s="5"/>
      <c r="VXP12" s="5"/>
      <c r="VXQ12" s="5"/>
      <c r="VXR12" s="5"/>
      <c r="VXS12" s="5"/>
      <c r="VXT12" s="5"/>
      <c r="VXU12" s="5"/>
      <c r="VXV12" s="5"/>
      <c r="VXW12" s="5"/>
      <c r="VXX12" s="5"/>
      <c r="VXY12" s="5"/>
      <c r="VXZ12" s="5"/>
      <c r="VYA12" s="5"/>
      <c r="VYB12" s="5"/>
      <c r="VYC12" s="5"/>
      <c r="VYD12" s="5"/>
      <c r="VYE12" s="5"/>
      <c r="VYF12" s="5"/>
      <c r="VYG12" s="5"/>
      <c r="VYH12" s="5"/>
      <c r="VYI12" s="5"/>
      <c r="VYJ12" s="5"/>
      <c r="VYK12" s="5"/>
      <c r="VYL12" s="5"/>
      <c r="VYM12" s="5"/>
      <c r="VYN12" s="5"/>
      <c r="VYO12" s="5"/>
      <c r="VYP12" s="5"/>
      <c r="VYQ12" s="5"/>
      <c r="VYR12" s="5"/>
      <c r="VYS12" s="5"/>
      <c r="VYT12" s="5"/>
      <c r="VYU12" s="5"/>
      <c r="VYV12" s="5"/>
      <c r="VYW12" s="5"/>
      <c r="VYX12" s="5"/>
      <c r="VYY12" s="5"/>
      <c r="VYZ12" s="5"/>
      <c r="VZA12" s="5"/>
      <c r="VZB12" s="5"/>
      <c r="VZC12" s="5"/>
      <c r="VZD12" s="5"/>
      <c r="VZE12" s="5"/>
      <c r="VZF12" s="5"/>
      <c r="VZG12" s="5"/>
      <c r="VZH12" s="5"/>
      <c r="VZI12" s="5"/>
      <c r="VZJ12" s="5"/>
      <c r="VZK12" s="5"/>
      <c r="VZL12" s="5"/>
      <c r="VZM12" s="5"/>
      <c r="VZN12" s="5"/>
      <c r="VZO12" s="5"/>
      <c r="VZP12" s="5"/>
      <c r="VZQ12" s="5"/>
      <c r="VZR12" s="5"/>
      <c r="VZS12" s="5"/>
      <c r="VZT12" s="5"/>
      <c r="VZU12" s="5"/>
      <c r="VZV12" s="5"/>
      <c r="VZW12" s="5"/>
      <c r="VZX12" s="5"/>
      <c r="VZY12" s="5"/>
      <c r="VZZ12" s="5"/>
      <c r="WAA12" s="5"/>
      <c r="WAB12" s="5"/>
      <c r="WAC12" s="5"/>
      <c r="WAD12" s="5"/>
      <c r="WAE12" s="5"/>
      <c r="WAF12" s="5"/>
      <c r="WAG12" s="5"/>
      <c r="WAH12" s="5"/>
      <c r="WAI12" s="5"/>
      <c r="WAJ12" s="5"/>
      <c r="WAK12" s="5"/>
      <c r="WAL12" s="5"/>
      <c r="WAM12" s="5"/>
      <c r="WAN12" s="5"/>
      <c r="WAO12" s="5"/>
      <c r="WAP12" s="5"/>
      <c r="WAQ12" s="5"/>
      <c r="WAR12" s="5"/>
      <c r="WAS12" s="5"/>
      <c r="WAT12" s="5"/>
      <c r="WAU12" s="5"/>
      <c r="WAV12" s="5"/>
      <c r="WAW12" s="5"/>
      <c r="WAX12" s="5"/>
      <c r="WAY12" s="5"/>
      <c r="WAZ12" s="5"/>
      <c r="WBA12" s="5"/>
      <c r="WBB12" s="5"/>
      <c r="WBC12" s="5"/>
      <c r="WBD12" s="5"/>
      <c r="WBE12" s="5"/>
      <c r="WBF12" s="5"/>
      <c r="WBG12" s="5"/>
      <c r="WBH12" s="5"/>
      <c r="WBI12" s="5"/>
      <c r="WBJ12" s="5"/>
      <c r="WBK12" s="5"/>
      <c r="WBL12" s="5"/>
      <c r="WBM12" s="5"/>
      <c r="WBN12" s="5"/>
      <c r="WBO12" s="5"/>
      <c r="WBP12" s="5"/>
      <c r="WBQ12" s="5"/>
      <c r="WBR12" s="5"/>
      <c r="WBS12" s="5"/>
      <c r="WBT12" s="5"/>
      <c r="WBU12" s="5"/>
      <c r="WBV12" s="5"/>
      <c r="WBW12" s="5"/>
      <c r="WBX12" s="5"/>
      <c r="WBY12" s="5"/>
      <c r="WBZ12" s="5"/>
      <c r="WCA12" s="5"/>
      <c r="WCB12" s="5"/>
      <c r="WCC12" s="5"/>
      <c r="WCD12" s="5"/>
      <c r="WCE12" s="5"/>
      <c r="WCF12" s="5"/>
      <c r="WCG12" s="5"/>
      <c r="WCH12" s="5"/>
      <c r="WCI12" s="5"/>
      <c r="WCJ12" s="5"/>
      <c r="WCK12" s="5"/>
      <c r="WCL12" s="5"/>
      <c r="WCM12" s="5"/>
      <c r="WCN12" s="5"/>
      <c r="WCO12" s="5"/>
      <c r="WCP12" s="5"/>
      <c r="WCQ12" s="5"/>
      <c r="WCR12" s="5"/>
      <c r="WCS12" s="5"/>
      <c r="WCT12" s="5"/>
      <c r="WCU12" s="5"/>
      <c r="WCV12" s="5"/>
      <c r="WCW12" s="5"/>
      <c r="WCX12" s="5"/>
      <c r="WCY12" s="5"/>
      <c r="WCZ12" s="5"/>
      <c r="WDA12" s="5"/>
      <c r="WDB12" s="5"/>
      <c r="WDC12" s="5"/>
      <c r="WDD12" s="5"/>
      <c r="WDE12" s="5"/>
      <c r="WDF12" s="5"/>
      <c r="WDG12" s="5"/>
      <c r="WDH12" s="5"/>
      <c r="WDI12" s="5"/>
      <c r="WDJ12" s="5"/>
      <c r="WDK12" s="5"/>
      <c r="WDL12" s="5"/>
      <c r="WDM12" s="5"/>
      <c r="WDN12" s="5"/>
      <c r="WDO12" s="5"/>
      <c r="WDP12" s="5"/>
      <c r="WDQ12" s="5"/>
      <c r="WDR12" s="5"/>
      <c r="WDS12" s="5"/>
      <c r="WDT12" s="5"/>
      <c r="WDU12" s="5"/>
      <c r="WDV12" s="5"/>
      <c r="WDW12" s="5"/>
      <c r="WDX12" s="5"/>
      <c r="WDY12" s="5"/>
      <c r="WDZ12" s="5"/>
      <c r="WEA12" s="5"/>
      <c r="WEB12" s="5"/>
      <c r="WEC12" s="5"/>
      <c r="WED12" s="5"/>
      <c r="WEE12" s="5"/>
      <c r="WEF12" s="5"/>
      <c r="WEG12" s="5"/>
      <c r="WEH12" s="5"/>
      <c r="WEI12" s="5"/>
      <c r="WEJ12" s="5"/>
      <c r="WEK12" s="5"/>
      <c r="WEL12" s="5"/>
      <c r="WEM12" s="5"/>
      <c r="WEN12" s="5"/>
      <c r="WEO12" s="5"/>
      <c r="WEP12" s="5"/>
      <c r="WEQ12" s="5"/>
      <c r="WER12" s="5"/>
      <c r="WES12" s="5"/>
      <c r="WET12" s="5"/>
      <c r="WEU12" s="5"/>
      <c r="WEV12" s="5"/>
      <c r="WEW12" s="5"/>
      <c r="WEX12" s="5"/>
      <c r="WEY12" s="5"/>
      <c r="WEZ12" s="5"/>
      <c r="WFA12" s="5"/>
      <c r="WFB12" s="5"/>
      <c r="WFC12" s="5"/>
      <c r="WFD12" s="5"/>
      <c r="WFE12" s="5"/>
      <c r="WFF12" s="5"/>
      <c r="WFG12" s="5"/>
      <c r="WFH12" s="5"/>
      <c r="WFI12" s="5"/>
      <c r="WFJ12" s="5"/>
      <c r="WFK12" s="5"/>
      <c r="WFL12" s="5"/>
      <c r="WFM12" s="5"/>
      <c r="WFN12" s="5"/>
      <c r="WFO12" s="5"/>
      <c r="WFP12" s="5"/>
      <c r="WFQ12" s="5"/>
      <c r="WFR12" s="5"/>
      <c r="WFS12" s="5"/>
      <c r="WFT12" s="5"/>
      <c r="WFU12" s="5"/>
      <c r="WFV12" s="5"/>
      <c r="WFW12" s="5"/>
      <c r="WFX12" s="5"/>
      <c r="WFY12" s="5"/>
      <c r="WFZ12" s="5"/>
      <c r="WGA12" s="5"/>
      <c r="WGB12" s="5"/>
      <c r="WGC12" s="5"/>
      <c r="WGD12" s="5"/>
      <c r="WGE12" s="5"/>
      <c r="WGF12" s="5"/>
      <c r="WGG12" s="5"/>
      <c r="WGH12" s="5"/>
      <c r="WGI12" s="5"/>
      <c r="WGJ12" s="5"/>
      <c r="WGK12" s="5"/>
      <c r="WGL12" s="5"/>
      <c r="WGM12" s="5"/>
      <c r="WGN12" s="5"/>
      <c r="WGO12" s="5"/>
      <c r="WGP12" s="5"/>
      <c r="WGQ12" s="5"/>
      <c r="WGR12" s="5"/>
      <c r="WGS12" s="5"/>
      <c r="WGT12" s="5"/>
      <c r="WGU12" s="5"/>
      <c r="WGV12" s="5"/>
      <c r="WGW12" s="5"/>
      <c r="WGX12" s="5"/>
      <c r="WGY12" s="5"/>
      <c r="WGZ12" s="5"/>
      <c r="WHA12" s="5"/>
      <c r="WHB12" s="5"/>
      <c r="WHC12" s="5"/>
      <c r="WHD12" s="5"/>
      <c r="WHE12" s="5"/>
      <c r="WHF12" s="5"/>
      <c r="WHG12" s="5"/>
      <c r="WHH12" s="5"/>
      <c r="WHI12" s="5"/>
      <c r="WHJ12" s="5"/>
      <c r="WHK12" s="5"/>
      <c r="WHL12" s="5"/>
      <c r="WHM12" s="5"/>
      <c r="WHN12" s="5"/>
      <c r="WHO12" s="5"/>
      <c r="WHP12" s="5"/>
      <c r="WHQ12" s="5"/>
      <c r="WHR12" s="5"/>
      <c r="WHS12" s="5"/>
      <c r="WHT12" s="5"/>
      <c r="WHU12" s="5"/>
      <c r="WHV12" s="5"/>
      <c r="WHW12" s="5"/>
      <c r="WHX12" s="5"/>
      <c r="WHY12" s="5"/>
      <c r="WHZ12" s="5"/>
      <c r="WIA12" s="5"/>
      <c r="WIB12" s="5"/>
      <c r="WIC12" s="5"/>
      <c r="WID12" s="5"/>
      <c r="WIE12" s="5"/>
      <c r="WIF12" s="5"/>
      <c r="WIG12" s="5"/>
      <c r="WIH12" s="5"/>
      <c r="WII12" s="5"/>
      <c r="WIJ12" s="5"/>
      <c r="WIK12" s="5"/>
      <c r="WIL12" s="5"/>
      <c r="WIM12" s="5"/>
      <c r="WIN12" s="5"/>
      <c r="WIO12" s="5"/>
      <c r="WIP12" s="5"/>
      <c r="WIQ12" s="5"/>
      <c r="WIR12" s="5"/>
      <c r="WIS12" s="5"/>
      <c r="WIT12" s="5"/>
      <c r="WIU12" s="5"/>
      <c r="WIV12" s="5"/>
      <c r="WIW12" s="5"/>
      <c r="WIX12" s="5"/>
      <c r="WIY12" s="5"/>
      <c r="WIZ12" s="5"/>
      <c r="WJA12" s="5"/>
      <c r="WJB12" s="5"/>
      <c r="WJC12" s="5"/>
      <c r="WJD12" s="5"/>
      <c r="WJE12" s="5"/>
      <c r="WJF12" s="5"/>
      <c r="WJG12" s="5"/>
      <c r="WJH12" s="5"/>
      <c r="WJI12" s="5"/>
      <c r="WJJ12" s="5"/>
      <c r="WJK12" s="5"/>
      <c r="WJL12" s="5"/>
      <c r="WJM12" s="5"/>
      <c r="WJN12" s="5"/>
      <c r="WJO12" s="5"/>
      <c r="WJP12" s="5"/>
      <c r="WJQ12" s="5"/>
      <c r="WJR12" s="5"/>
      <c r="WJS12" s="5"/>
      <c r="WJT12" s="5"/>
      <c r="WJU12" s="5"/>
      <c r="WJV12" s="5"/>
      <c r="WJW12" s="5"/>
      <c r="WJX12" s="5"/>
      <c r="WJY12" s="5"/>
      <c r="WJZ12" s="5"/>
      <c r="WKA12" s="5"/>
      <c r="WKB12" s="5"/>
      <c r="WKC12" s="5"/>
      <c r="WKD12" s="5"/>
      <c r="WKE12" s="5"/>
      <c r="WKF12" s="5"/>
      <c r="WKG12" s="5"/>
      <c r="WKH12" s="5"/>
      <c r="WKI12" s="5"/>
      <c r="WKJ12" s="5"/>
      <c r="WKK12" s="5"/>
      <c r="WKL12" s="5"/>
      <c r="WKM12" s="5"/>
      <c r="WKN12" s="5"/>
      <c r="WKO12" s="5"/>
      <c r="WKP12" s="5"/>
      <c r="WKQ12" s="5"/>
      <c r="WKR12" s="5"/>
      <c r="WKS12" s="5"/>
      <c r="WKT12" s="5"/>
      <c r="WKU12" s="5"/>
      <c r="WKV12" s="5"/>
      <c r="WKW12" s="5"/>
      <c r="WKX12" s="5"/>
      <c r="WKY12" s="5"/>
      <c r="WKZ12" s="5"/>
      <c r="WLA12" s="5"/>
      <c r="WLB12" s="5"/>
      <c r="WLC12" s="5"/>
      <c r="WLD12" s="5"/>
      <c r="WLE12" s="5"/>
      <c r="WLF12" s="5"/>
      <c r="WLG12" s="5"/>
      <c r="WLH12" s="5"/>
      <c r="WLI12" s="5"/>
      <c r="WLJ12" s="5"/>
      <c r="WLK12" s="5"/>
      <c r="WLL12" s="5"/>
      <c r="WLM12" s="5"/>
      <c r="WLN12" s="5"/>
      <c r="WLO12" s="5"/>
      <c r="WLP12" s="5"/>
      <c r="WLQ12" s="5"/>
      <c r="WLR12" s="5"/>
      <c r="WLS12" s="5"/>
      <c r="WLT12" s="5"/>
      <c r="WLU12" s="5"/>
      <c r="WLV12" s="5"/>
      <c r="WLW12" s="5"/>
      <c r="WLX12" s="5"/>
      <c r="WLY12" s="5"/>
      <c r="WLZ12" s="5"/>
      <c r="WMA12" s="5"/>
      <c r="WMB12" s="5"/>
      <c r="WMC12" s="5"/>
      <c r="WMD12" s="5"/>
      <c r="WME12" s="5"/>
      <c r="WMF12" s="5"/>
      <c r="WMG12" s="5"/>
      <c r="WMH12" s="5"/>
      <c r="WMI12" s="5"/>
      <c r="WMJ12" s="5"/>
      <c r="WMK12" s="5"/>
      <c r="WML12" s="5"/>
      <c r="WMM12" s="5"/>
      <c r="WMN12" s="5"/>
      <c r="WMO12" s="5"/>
      <c r="WMP12" s="5"/>
      <c r="WMQ12" s="5"/>
      <c r="WMR12" s="5"/>
      <c r="WMS12" s="5"/>
      <c r="WMT12" s="5"/>
      <c r="WMU12" s="5"/>
      <c r="WMV12" s="5"/>
      <c r="WMW12" s="5"/>
      <c r="WMX12" s="5"/>
      <c r="WMY12" s="5"/>
      <c r="WMZ12" s="5"/>
      <c r="WNA12" s="5"/>
      <c r="WNB12" s="5"/>
      <c r="WNC12" s="5"/>
      <c r="WND12" s="5"/>
      <c r="WNE12" s="5"/>
      <c r="WNF12" s="5"/>
      <c r="WNG12" s="5"/>
      <c r="WNH12" s="5"/>
      <c r="WNI12" s="5"/>
      <c r="WNJ12" s="5"/>
      <c r="WNK12" s="5"/>
      <c r="WNL12" s="5"/>
      <c r="WNM12" s="5"/>
      <c r="WNN12" s="5"/>
      <c r="WNO12" s="5"/>
      <c r="WNP12" s="5"/>
      <c r="WNQ12" s="5"/>
      <c r="WNR12" s="5"/>
      <c r="WNS12" s="5"/>
      <c r="WNT12" s="5"/>
      <c r="WNU12" s="5"/>
      <c r="WNV12" s="5"/>
      <c r="WNW12" s="5"/>
      <c r="WNX12" s="5"/>
      <c r="WNY12" s="5"/>
      <c r="WNZ12" s="5"/>
      <c r="WOA12" s="5"/>
      <c r="WOB12" s="5"/>
      <c r="WOC12" s="5"/>
      <c r="WOD12" s="5"/>
      <c r="WOE12" s="5"/>
      <c r="WOF12" s="5"/>
      <c r="WOG12" s="5"/>
      <c r="WOH12" s="5"/>
      <c r="WOI12" s="5"/>
      <c r="WOJ12" s="5"/>
      <c r="WOK12" s="5"/>
      <c r="WOL12" s="5"/>
      <c r="WOM12" s="5"/>
      <c r="WON12" s="5"/>
      <c r="WOO12" s="5"/>
      <c r="WOP12" s="5"/>
      <c r="WOQ12" s="5"/>
      <c r="WOR12" s="5"/>
      <c r="WOS12" s="5"/>
      <c r="WOT12" s="5"/>
      <c r="WOU12" s="5"/>
      <c r="WOV12" s="5"/>
      <c r="WOW12" s="5"/>
      <c r="WOX12" s="5"/>
      <c r="WOY12" s="5"/>
      <c r="WOZ12" s="5"/>
      <c r="WPA12" s="5"/>
      <c r="WPB12" s="5"/>
      <c r="WPC12" s="5"/>
      <c r="WPD12" s="5"/>
      <c r="WPE12" s="5"/>
      <c r="WPF12" s="5"/>
      <c r="WPG12" s="5"/>
      <c r="WPH12" s="5"/>
      <c r="WPI12" s="5"/>
      <c r="WPJ12" s="5"/>
      <c r="WPK12" s="5"/>
      <c r="WPL12" s="5"/>
      <c r="WPM12" s="5"/>
      <c r="WPN12" s="5"/>
      <c r="WPO12" s="5"/>
      <c r="WPP12" s="5"/>
      <c r="WPQ12" s="5"/>
      <c r="WPR12" s="5"/>
      <c r="WPS12" s="5"/>
      <c r="WPT12" s="5"/>
      <c r="WPU12" s="5"/>
      <c r="WPV12" s="5"/>
      <c r="WPW12" s="5"/>
      <c r="WPX12" s="5"/>
      <c r="WPY12" s="5"/>
      <c r="WPZ12" s="5"/>
      <c r="WQA12" s="5"/>
      <c r="WQB12" s="5"/>
      <c r="WQC12" s="5"/>
      <c r="WQD12" s="5"/>
      <c r="WQE12" s="5"/>
      <c r="WQF12" s="5"/>
      <c r="WQG12" s="5"/>
      <c r="WQH12" s="5"/>
      <c r="WQI12" s="5"/>
      <c r="WQJ12" s="5"/>
      <c r="WQK12" s="5"/>
      <c r="WQL12" s="5"/>
      <c r="WQM12" s="5"/>
      <c r="WQN12" s="5"/>
      <c r="WQO12" s="5"/>
      <c r="WQP12" s="5"/>
      <c r="WQQ12" s="5"/>
      <c r="WQR12" s="5"/>
      <c r="WQS12" s="5"/>
      <c r="WQT12" s="5"/>
      <c r="WQU12" s="5"/>
      <c r="WQV12" s="5"/>
      <c r="WQW12" s="5"/>
      <c r="WQX12" s="5"/>
      <c r="WQY12" s="5"/>
      <c r="WQZ12" s="5"/>
      <c r="WRA12" s="5"/>
      <c r="WRB12" s="5"/>
      <c r="WRC12" s="5"/>
      <c r="WRD12" s="5"/>
      <c r="WRE12" s="5"/>
      <c r="WRF12" s="5"/>
      <c r="WRG12" s="5"/>
      <c r="WRH12" s="5"/>
      <c r="WRI12" s="5"/>
      <c r="WRJ12" s="5"/>
      <c r="WRK12" s="5"/>
      <c r="WRL12" s="5"/>
      <c r="WRM12" s="5"/>
      <c r="WRN12" s="5"/>
      <c r="WRO12" s="5"/>
      <c r="WRP12" s="5"/>
      <c r="WRQ12" s="5"/>
      <c r="WRR12" s="5"/>
      <c r="WRS12" s="5"/>
      <c r="WRT12" s="5"/>
      <c r="WRU12" s="5"/>
      <c r="WRV12" s="5"/>
      <c r="WRW12" s="5"/>
      <c r="WRX12" s="5"/>
      <c r="WRY12" s="5"/>
      <c r="WRZ12" s="5"/>
      <c r="WSA12" s="5"/>
      <c r="WSB12" s="5"/>
      <c r="WSC12" s="5"/>
      <c r="WSD12" s="5"/>
      <c r="WSE12" s="5"/>
      <c r="WSF12" s="5"/>
      <c r="WSG12" s="5"/>
      <c r="WSH12" s="5"/>
      <c r="WSI12" s="5"/>
      <c r="WSJ12" s="5"/>
      <c r="WSK12" s="5"/>
      <c r="WSL12" s="5"/>
      <c r="WSM12" s="5"/>
      <c r="WSN12" s="5"/>
      <c r="WSO12" s="5"/>
      <c r="WSP12" s="5"/>
      <c r="WSQ12" s="5"/>
      <c r="WSR12" s="5"/>
      <c r="WSS12" s="5"/>
      <c r="WST12" s="5"/>
      <c r="WSU12" s="5"/>
      <c r="WSV12" s="5"/>
      <c r="WSW12" s="5"/>
      <c r="WSX12" s="5"/>
      <c r="WSY12" s="5"/>
      <c r="WSZ12" s="5"/>
      <c r="WTA12" s="5"/>
      <c r="WTB12" s="5"/>
      <c r="WTC12" s="5"/>
      <c r="WTD12" s="5"/>
      <c r="WTE12" s="5"/>
      <c r="WTF12" s="5"/>
      <c r="WTG12" s="5"/>
      <c r="WTH12" s="5"/>
      <c r="WTI12" s="5"/>
      <c r="WTJ12" s="5"/>
      <c r="WTK12" s="5"/>
      <c r="WTL12" s="5"/>
      <c r="WTM12" s="5"/>
      <c r="WTN12" s="5"/>
      <c r="WTO12" s="5"/>
      <c r="WTP12" s="5"/>
      <c r="WTQ12" s="5"/>
      <c r="WTR12" s="5"/>
      <c r="WTS12" s="5"/>
      <c r="WTT12" s="5"/>
      <c r="WTU12" s="5"/>
      <c r="WTV12" s="5"/>
      <c r="WTW12" s="5"/>
      <c r="WTX12" s="5"/>
      <c r="WTY12" s="5"/>
      <c r="WTZ12" s="5"/>
      <c r="WUA12" s="5"/>
      <c r="WUB12" s="5"/>
      <c r="WUC12" s="5"/>
      <c r="WUD12" s="5"/>
      <c r="WUE12" s="5"/>
      <c r="WUF12" s="5"/>
      <c r="WUG12" s="5"/>
      <c r="WUH12" s="5"/>
      <c r="WUI12" s="5"/>
      <c r="WUJ12" s="5"/>
      <c r="WUK12" s="5"/>
      <c r="WUL12" s="5"/>
      <c r="WUM12" s="5"/>
      <c r="WUN12" s="5"/>
      <c r="WUO12" s="5"/>
      <c r="WUP12" s="5"/>
      <c r="WUQ12" s="5"/>
      <c r="WUR12" s="5"/>
      <c r="WUS12" s="5"/>
      <c r="WUT12" s="5"/>
      <c r="WUU12" s="5"/>
      <c r="WUV12" s="5"/>
      <c r="WUW12" s="5"/>
      <c r="WUX12" s="5"/>
      <c r="WUY12" s="5"/>
      <c r="WUZ12" s="5"/>
      <c r="WVA12" s="5"/>
      <c r="WVB12" s="5"/>
      <c r="WVC12" s="5"/>
      <c r="WVD12" s="5"/>
      <c r="WVE12" s="5"/>
      <c r="WVF12" s="5"/>
      <c r="WVG12" s="5"/>
      <c r="WVH12" s="5"/>
      <c r="WVI12" s="5"/>
      <c r="WVJ12" s="5"/>
      <c r="WVK12" s="5"/>
      <c r="WVL12" s="5"/>
      <c r="WVM12" s="5"/>
      <c r="WVN12" s="5"/>
      <c r="WVO12" s="5"/>
      <c r="WVP12" s="5"/>
      <c r="WVQ12" s="5"/>
      <c r="WVR12" s="5"/>
      <c r="WVS12" s="5"/>
      <c r="WVT12" s="5"/>
      <c r="WVU12" s="5"/>
      <c r="WVV12" s="5"/>
      <c r="WVW12" s="5"/>
      <c r="WVX12" s="5"/>
      <c r="WVY12" s="5"/>
      <c r="WVZ12" s="5"/>
      <c r="WWA12" s="5"/>
      <c r="WWB12" s="5"/>
      <c r="WWC12" s="5"/>
      <c r="WWD12" s="5"/>
      <c r="WWE12" s="5"/>
      <c r="WWF12" s="5"/>
      <c r="WWG12" s="5"/>
      <c r="WWH12" s="5"/>
      <c r="WWI12" s="5"/>
      <c r="WWJ12" s="5"/>
      <c r="WWK12" s="5"/>
      <c r="WWL12" s="5"/>
      <c r="WWM12" s="5"/>
      <c r="WWN12" s="5"/>
      <c r="WWO12" s="5"/>
      <c r="WWP12" s="5"/>
      <c r="WWQ12" s="5"/>
      <c r="WWR12" s="5"/>
      <c r="WWS12" s="5"/>
      <c r="WWT12" s="5"/>
      <c r="WWU12" s="5"/>
      <c r="WWV12" s="5"/>
      <c r="WWW12" s="5"/>
      <c r="WWX12" s="5"/>
      <c r="WWY12" s="5"/>
      <c r="WWZ12" s="5"/>
      <c r="WXA12" s="5"/>
      <c r="WXB12" s="5"/>
      <c r="WXC12" s="5"/>
      <c r="WXD12" s="5"/>
      <c r="WXE12" s="5"/>
      <c r="WXF12" s="5"/>
      <c r="WXG12" s="5"/>
      <c r="WXH12" s="5"/>
      <c r="WXI12" s="5"/>
      <c r="WXJ12" s="5"/>
      <c r="WXK12" s="5"/>
      <c r="WXL12" s="5"/>
      <c r="WXM12" s="5"/>
      <c r="WXN12" s="5"/>
      <c r="WXO12" s="5"/>
      <c r="WXP12" s="5"/>
      <c r="WXQ12" s="5"/>
      <c r="WXR12" s="5"/>
      <c r="WXS12" s="5"/>
      <c r="WXT12" s="5"/>
      <c r="WXU12" s="5"/>
      <c r="WXV12" s="5"/>
      <c r="WXW12" s="5"/>
      <c r="WXX12" s="5"/>
      <c r="WXY12" s="5"/>
      <c r="WXZ12" s="5"/>
      <c r="WYA12" s="5"/>
      <c r="WYB12" s="5"/>
      <c r="WYC12" s="5"/>
      <c r="WYD12" s="5"/>
      <c r="WYE12" s="5"/>
      <c r="WYF12" s="5"/>
      <c r="WYG12" s="5"/>
      <c r="WYH12" s="5"/>
      <c r="WYI12" s="5"/>
      <c r="WYJ12" s="5"/>
      <c r="WYK12" s="5"/>
      <c r="WYL12" s="5"/>
      <c r="WYM12" s="5"/>
      <c r="WYN12" s="5"/>
      <c r="WYO12" s="5"/>
      <c r="WYP12" s="5"/>
      <c r="WYQ12" s="5"/>
      <c r="WYR12" s="5"/>
      <c r="WYS12" s="5"/>
      <c r="WYT12" s="5"/>
      <c r="WYU12" s="5"/>
      <c r="WYV12" s="5"/>
      <c r="WYW12" s="5"/>
      <c r="WYX12" s="5"/>
      <c r="WYY12" s="5"/>
      <c r="WYZ12" s="5"/>
      <c r="WZA12" s="5"/>
      <c r="WZB12" s="5"/>
      <c r="WZC12" s="5"/>
      <c r="WZD12" s="5"/>
      <c r="WZE12" s="5"/>
      <c r="WZF12" s="5"/>
      <c r="WZG12" s="5"/>
      <c r="WZH12" s="5"/>
      <c r="WZI12" s="5"/>
      <c r="WZJ12" s="5"/>
      <c r="WZK12" s="5"/>
      <c r="WZL12" s="5"/>
      <c r="WZM12" s="5"/>
      <c r="WZN12" s="5"/>
      <c r="WZO12" s="5"/>
      <c r="WZP12" s="5"/>
      <c r="WZQ12" s="5"/>
      <c r="WZR12" s="5"/>
      <c r="WZS12" s="5"/>
      <c r="WZT12" s="5"/>
      <c r="WZU12" s="5"/>
      <c r="WZV12" s="5"/>
      <c r="WZW12" s="5"/>
      <c r="WZX12" s="5"/>
      <c r="WZY12" s="5"/>
      <c r="WZZ12" s="5"/>
      <c r="XAA12" s="5"/>
      <c r="XAB12" s="5"/>
      <c r="XAC12" s="5"/>
      <c r="XAD12" s="5"/>
      <c r="XAE12" s="5"/>
      <c r="XAF12" s="5"/>
      <c r="XAG12" s="5"/>
      <c r="XAH12" s="5"/>
      <c r="XAI12" s="5"/>
      <c r="XAJ12" s="5"/>
      <c r="XAK12" s="5"/>
      <c r="XAL12" s="5"/>
      <c r="XAM12" s="5"/>
      <c r="XAN12" s="5"/>
      <c r="XAO12" s="5"/>
      <c r="XAP12" s="5"/>
      <c r="XAQ12" s="5"/>
      <c r="XAR12" s="5"/>
      <c r="XAS12" s="5"/>
      <c r="XAT12" s="5"/>
      <c r="XAU12" s="5"/>
      <c r="XAV12" s="5"/>
      <c r="XAW12" s="5"/>
      <c r="XAX12" s="5"/>
      <c r="XAY12" s="5"/>
      <c r="XAZ12" s="5"/>
      <c r="XBA12" s="5"/>
      <c r="XBB12" s="5"/>
      <c r="XBC12" s="5"/>
      <c r="XBD12" s="5"/>
      <c r="XBE12" s="5"/>
      <c r="XBF12" s="5"/>
      <c r="XBG12" s="5"/>
      <c r="XBH12" s="5"/>
      <c r="XBI12" s="5"/>
      <c r="XBJ12" s="5"/>
      <c r="XBK12" s="5"/>
      <c r="XBL12" s="5"/>
      <c r="XBM12" s="5"/>
      <c r="XBN12" s="5"/>
      <c r="XBO12" s="5"/>
      <c r="XBP12" s="5"/>
      <c r="XBQ12" s="5"/>
      <c r="XBR12" s="5"/>
      <c r="XBS12" s="5"/>
      <c r="XBT12" s="5"/>
      <c r="XBU12" s="5"/>
      <c r="XBV12" s="5"/>
      <c r="XBW12" s="5"/>
      <c r="XBX12" s="5"/>
      <c r="XBY12" s="5"/>
      <c r="XBZ12" s="5"/>
      <c r="XCA12" s="5"/>
      <c r="XCB12" s="5"/>
      <c r="XCC12" s="5"/>
      <c r="XCD12" s="5"/>
      <c r="XCE12" s="5"/>
      <c r="XCF12" s="5"/>
      <c r="XCG12" s="5"/>
      <c r="XCH12" s="5"/>
      <c r="XCI12" s="5"/>
      <c r="XCJ12" s="5"/>
      <c r="XCK12" s="5"/>
      <c r="XCL12" s="5"/>
      <c r="XCM12" s="5"/>
      <c r="XCN12" s="5"/>
      <c r="XCO12" s="5"/>
      <c r="XCP12" s="5"/>
      <c r="XCQ12" s="5"/>
      <c r="XCR12" s="5"/>
      <c r="XCS12" s="5"/>
      <c r="XCT12" s="5"/>
      <c r="XCU12" s="5"/>
      <c r="XCV12" s="5"/>
      <c r="XCW12" s="5"/>
      <c r="XCX12" s="5"/>
      <c r="XCY12" s="5"/>
      <c r="XCZ12" s="5"/>
      <c r="XDA12" s="5"/>
      <c r="XDB12" s="5"/>
      <c r="XDC12" s="5"/>
      <c r="XDD12" s="5"/>
      <c r="XDE12" s="5"/>
      <c r="XDF12" s="5"/>
      <c r="XDG12" s="5"/>
      <c r="XDH12" s="5"/>
      <c r="XDI12" s="5"/>
      <c r="XDJ12" s="5"/>
      <c r="XDK12" s="5"/>
      <c r="XDL12" s="5"/>
      <c r="XDM12" s="5"/>
      <c r="XDN12" s="5"/>
      <c r="XDO12" s="5"/>
      <c r="XDP12" s="5"/>
      <c r="XDQ12" s="5"/>
      <c r="XDR12" s="5"/>
      <c r="XDS12" s="5"/>
      <c r="XDT12" s="5"/>
      <c r="XDU12" s="5"/>
      <c r="XDV12" s="5"/>
      <c r="XDW12" s="5"/>
      <c r="XDX12" s="5"/>
      <c r="XDY12" s="5"/>
      <c r="XDZ12" s="5"/>
      <c r="XEA12" s="5"/>
      <c r="XEB12" s="5"/>
      <c r="XEC12" s="5"/>
      <c r="XED12" s="5"/>
      <c r="XEE12" s="5"/>
      <c r="XEF12" s="5"/>
      <c r="XEG12" s="5"/>
      <c r="XEH12" s="5"/>
      <c r="XEI12" s="5"/>
      <c r="XEJ12" s="5"/>
      <c r="XEK12" s="5"/>
      <c r="XEL12" s="5"/>
      <c r="XEM12" s="5"/>
      <c r="XEN12" s="5"/>
      <c r="XEO12" s="5"/>
      <c r="XEP12" s="5"/>
      <c r="XEQ12" s="5"/>
      <c r="XER12" s="5"/>
      <c r="XES12" s="5"/>
      <c r="XET12" s="5"/>
      <c r="XEU12" s="5"/>
      <c r="XEV12" s="5"/>
      <c r="XEW12" s="5"/>
      <c r="XEX12" s="5"/>
      <c r="XEY12" s="5"/>
    </row>
    <row r="13" customFormat="1" ht="37" customHeight="1" spans="1:16379">
      <c r="A13" s="299" t="s">
        <v>3570</v>
      </c>
      <c r="B13" s="299"/>
      <c r="C13" s="299"/>
      <c r="D13" s="299"/>
      <c r="E13" s="301"/>
      <c r="F13" s="299"/>
      <c r="G13" s="299"/>
      <c r="H13" s="299"/>
      <c r="I13" s="299">
        <v>1437</v>
      </c>
      <c r="J13" s="301">
        <v>1682</v>
      </c>
      <c r="K13" s="301">
        <v>2068</v>
      </c>
      <c r="L13" s="301">
        <f>K13-J13</f>
        <v>386</v>
      </c>
      <c r="M13" s="308"/>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c r="SK13" s="5"/>
      <c r="SL13" s="5"/>
      <c r="SM13" s="5"/>
      <c r="SN13" s="5"/>
      <c r="SO13" s="5"/>
      <c r="SP13" s="5"/>
      <c r="SQ13" s="5"/>
      <c r="SR13" s="5"/>
      <c r="SS13" s="5"/>
      <c r="ST13" s="5"/>
      <c r="SU13" s="5"/>
      <c r="SV13" s="5"/>
      <c r="SW13" s="5"/>
      <c r="SX13" s="5"/>
      <c r="SY13" s="5"/>
      <c r="SZ13" s="5"/>
      <c r="TA13" s="5"/>
      <c r="TB13" s="5"/>
      <c r="TC13" s="5"/>
      <c r="TD13" s="5"/>
      <c r="TE13" s="5"/>
      <c r="TF13" s="5"/>
      <c r="TG13" s="5"/>
      <c r="TH13" s="5"/>
      <c r="TI13" s="5"/>
      <c r="TJ13" s="5"/>
      <c r="TK13" s="5"/>
      <c r="TL13" s="5"/>
      <c r="TM13" s="5"/>
      <c r="TN13" s="5"/>
      <c r="TO13" s="5"/>
      <c r="TP13" s="5"/>
      <c r="TQ13" s="5"/>
      <c r="TR13" s="5"/>
      <c r="TS13" s="5"/>
      <c r="TT13" s="5"/>
      <c r="TU13" s="5"/>
      <c r="TV13" s="5"/>
      <c r="TW13" s="5"/>
      <c r="TX13" s="5"/>
      <c r="TY13" s="5"/>
      <c r="TZ13" s="5"/>
      <c r="UA13" s="5"/>
      <c r="UB13" s="5"/>
      <c r="UC13" s="5"/>
      <c r="UD13" s="5"/>
      <c r="UE13" s="5"/>
      <c r="UF13" s="5"/>
      <c r="UG13" s="5"/>
      <c r="UH13" s="5"/>
      <c r="UI13" s="5"/>
      <c r="UJ13" s="5"/>
      <c r="UK13" s="5"/>
      <c r="UL13" s="5"/>
      <c r="UM13" s="5"/>
      <c r="UN13" s="5"/>
      <c r="UO13" s="5"/>
      <c r="UP13" s="5"/>
      <c r="UQ13" s="5"/>
      <c r="UR13" s="5"/>
      <c r="US13" s="5"/>
      <c r="UT13" s="5"/>
      <c r="UU13" s="5"/>
      <c r="UV13" s="5"/>
      <c r="UW13" s="5"/>
      <c r="UX13" s="5"/>
      <c r="UY13" s="5"/>
      <c r="UZ13" s="5"/>
      <c r="VA13" s="5"/>
      <c r="VB13" s="5"/>
      <c r="VC13" s="5"/>
      <c r="VD13" s="5"/>
      <c r="VE13" s="5"/>
      <c r="VF13" s="5"/>
      <c r="VG13" s="5"/>
      <c r="VH13" s="5"/>
      <c r="VI13" s="5"/>
      <c r="VJ13" s="5"/>
      <c r="VK13" s="5"/>
      <c r="VL13" s="5"/>
      <c r="VM13" s="5"/>
      <c r="VN13" s="5"/>
      <c r="VO13" s="5"/>
      <c r="VP13" s="5"/>
      <c r="VQ13" s="5"/>
      <c r="VR13" s="5"/>
      <c r="VS13" s="5"/>
      <c r="VT13" s="5"/>
      <c r="VU13" s="5"/>
      <c r="VV13" s="5"/>
      <c r="VW13" s="5"/>
      <c r="VX13" s="5"/>
      <c r="VY13" s="5"/>
      <c r="VZ13" s="5"/>
      <c r="WA13" s="5"/>
      <c r="WB13" s="5"/>
      <c r="WC13" s="5"/>
      <c r="WD13" s="5"/>
      <c r="WE13" s="5"/>
      <c r="WF13" s="5"/>
      <c r="WG13" s="5"/>
      <c r="WH13" s="5"/>
      <c r="WI13" s="5"/>
      <c r="WJ13" s="5"/>
      <c r="WK13" s="5"/>
      <c r="WL13" s="5"/>
      <c r="WM13" s="5"/>
      <c r="WN13" s="5"/>
      <c r="WO13" s="5"/>
      <c r="WP13" s="5"/>
      <c r="WQ13" s="5"/>
      <c r="WR13" s="5"/>
      <c r="WS13" s="5"/>
      <c r="WT13" s="5"/>
      <c r="WU13" s="5"/>
      <c r="WV13" s="5"/>
      <c r="WW13" s="5"/>
      <c r="WX13" s="5"/>
      <c r="WY13" s="5"/>
      <c r="WZ13" s="5"/>
      <c r="XA13" s="5"/>
      <c r="XB13" s="5"/>
      <c r="XC13" s="5"/>
      <c r="XD13" s="5"/>
      <c r="XE13" s="5"/>
      <c r="XF13" s="5"/>
      <c r="XG13" s="5"/>
      <c r="XH13" s="5"/>
      <c r="XI13" s="5"/>
      <c r="XJ13" s="5"/>
      <c r="XK13" s="5"/>
      <c r="XL13" s="5"/>
      <c r="XM13" s="5"/>
      <c r="XN13" s="5"/>
      <c r="XO13" s="5"/>
      <c r="XP13" s="5"/>
      <c r="XQ13" s="5"/>
      <c r="XR13" s="5"/>
      <c r="XS13" s="5"/>
      <c r="XT13" s="5"/>
      <c r="XU13" s="5"/>
      <c r="XV13" s="5"/>
      <c r="XW13" s="5"/>
      <c r="XX13" s="5"/>
      <c r="XY13" s="5"/>
      <c r="XZ13" s="5"/>
      <c r="YA13" s="5"/>
      <c r="YB13" s="5"/>
      <c r="YC13" s="5"/>
      <c r="YD13" s="5"/>
      <c r="YE13" s="5"/>
      <c r="YF13" s="5"/>
      <c r="YG13" s="5"/>
      <c r="YH13" s="5"/>
      <c r="YI13" s="5"/>
      <c r="YJ13" s="5"/>
      <c r="YK13" s="5"/>
      <c r="YL13" s="5"/>
      <c r="YM13" s="5"/>
      <c r="YN13" s="5"/>
      <c r="YO13" s="5"/>
      <c r="YP13" s="5"/>
      <c r="YQ13" s="5"/>
      <c r="YR13" s="5"/>
      <c r="YS13" s="5"/>
      <c r="YT13" s="5"/>
      <c r="YU13" s="5"/>
      <c r="YV13" s="5"/>
      <c r="YW13" s="5"/>
      <c r="YX13" s="5"/>
      <c r="YY13" s="5"/>
      <c r="YZ13" s="5"/>
      <c r="ZA13" s="5"/>
      <c r="ZB13" s="5"/>
      <c r="ZC13" s="5"/>
      <c r="ZD13" s="5"/>
      <c r="ZE13" s="5"/>
      <c r="ZF13" s="5"/>
      <c r="ZG13" s="5"/>
      <c r="ZH13" s="5"/>
      <c r="ZI13" s="5"/>
      <c r="ZJ13" s="5"/>
      <c r="ZK13" s="5"/>
      <c r="ZL13" s="5"/>
      <c r="ZM13" s="5"/>
      <c r="ZN13" s="5"/>
      <c r="ZO13" s="5"/>
      <c r="ZP13" s="5"/>
      <c r="ZQ13" s="5"/>
      <c r="ZR13" s="5"/>
      <c r="ZS13" s="5"/>
      <c r="ZT13" s="5"/>
      <c r="ZU13" s="5"/>
      <c r="ZV13" s="5"/>
      <c r="ZW13" s="5"/>
      <c r="ZX13" s="5"/>
      <c r="ZY13" s="5"/>
      <c r="ZZ13" s="5"/>
      <c r="AAA13" s="5"/>
      <c r="AAB13" s="5"/>
      <c r="AAC13" s="5"/>
      <c r="AAD13" s="5"/>
      <c r="AAE13" s="5"/>
      <c r="AAF13" s="5"/>
      <c r="AAG13" s="5"/>
      <c r="AAH13" s="5"/>
      <c r="AAI13" s="5"/>
      <c r="AAJ13" s="5"/>
      <c r="AAK13" s="5"/>
      <c r="AAL13" s="5"/>
      <c r="AAM13" s="5"/>
      <c r="AAN13" s="5"/>
      <c r="AAO13" s="5"/>
      <c r="AAP13" s="5"/>
      <c r="AAQ13" s="5"/>
      <c r="AAR13" s="5"/>
      <c r="AAS13" s="5"/>
      <c r="AAT13" s="5"/>
      <c r="AAU13" s="5"/>
      <c r="AAV13" s="5"/>
      <c r="AAW13" s="5"/>
      <c r="AAX13" s="5"/>
      <c r="AAY13" s="5"/>
      <c r="AAZ13" s="5"/>
      <c r="ABA13" s="5"/>
      <c r="ABB13" s="5"/>
      <c r="ABC13" s="5"/>
      <c r="ABD13" s="5"/>
      <c r="ABE13" s="5"/>
      <c r="ABF13" s="5"/>
      <c r="ABG13" s="5"/>
      <c r="ABH13" s="5"/>
      <c r="ABI13" s="5"/>
      <c r="ABJ13" s="5"/>
      <c r="ABK13" s="5"/>
      <c r="ABL13" s="5"/>
      <c r="ABM13" s="5"/>
      <c r="ABN13" s="5"/>
      <c r="ABO13" s="5"/>
      <c r="ABP13" s="5"/>
      <c r="ABQ13" s="5"/>
      <c r="ABR13" s="5"/>
      <c r="ABS13" s="5"/>
      <c r="ABT13" s="5"/>
      <c r="ABU13" s="5"/>
      <c r="ABV13" s="5"/>
      <c r="ABW13" s="5"/>
      <c r="ABX13" s="5"/>
      <c r="ABY13" s="5"/>
      <c r="ABZ13" s="5"/>
      <c r="ACA13" s="5"/>
      <c r="ACB13" s="5"/>
      <c r="ACC13" s="5"/>
      <c r="ACD13" s="5"/>
      <c r="ACE13" s="5"/>
      <c r="ACF13" s="5"/>
      <c r="ACG13" s="5"/>
      <c r="ACH13" s="5"/>
      <c r="ACI13" s="5"/>
      <c r="ACJ13" s="5"/>
      <c r="ACK13" s="5"/>
      <c r="ACL13" s="5"/>
      <c r="ACM13" s="5"/>
      <c r="ACN13" s="5"/>
      <c r="ACO13" s="5"/>
      <c r="ACP13" s="5"/>
      <c r="ACQ13" s="5"/>
      <c r="ACR13" s="5"/>
      <c r="ACS13" s="5"/>
      <c r="ACT13" s="5"/>
      <c r="ACU13" s="5"/>
      <c r="ACV13" s="5"/>
      <c r="ACW13" s="5"/>
      <c r="ACX13" s="5"/>
      <c r="ACY13" s="5"/>
      <c r="ACZ13" s="5"/>
      <c r="ADA13" s="5"/>
      <c r="ADB13" s="5"/>
      <c r="ADC13" s="5"/>
      <c r="ADD13" s="5"/>
      <c r="ADE13" s="5"/>
      <c r="ADF13" s="5"/>
      <c r="ADG13" s="5"/>
      <c r="ADH13" s="5"/>
      <c r="ADI13" s="5"/>
      <c r="ADJ13" s="5"/>
      <c r="ADK13" s="5"/>
      <c r="ADL13" s="5"/>
      <c r="ADM13" s="5"/>
      <c r="ADN13" s="5"/>
      <c r="ADO13" s="5"/>
      <c r="ADP13" s="5"/>
      <c r="ADQ13" s="5"/>
      <c r="ADR13" s="5"/>
      <c r="ADS13" s="5"/>
      <c r="ADT13" s="5"/>
      <c r="ADU13" s="5"/>
      <c r="ADV13" s="5"/>
      <c r="ADW13" s="5"/>
      <c r="ADX13" s="5"/>
      <c r="ADY13" s="5"/>
      <c r="ADZ13" s="5"/>
      <c r="AEA13" s="5"/>
      <c r="AEB13" s="5"/>
      <c r="AEC13" s="5"/>
      <c r="AED13" s="5"/>
      <c r="AEE13" s="5"/>
      <c r="AEF13" s="5"/>
      <c r="AEG13" s="5"/>
      <c r="AEH13" s="5"/>
      <c r="AEI13" s="5"/>
      <c r="AEJ13" s="5"/>
      <c r="AEK13" s="5"/>
      <c r="AEL13" s="5"/>
      <c r="AEM13" s="5"/>
      <c r="AEN13" s="5"/>
      <c r="AEO13" s="5"/>
      <c r="AEP13" s="5"/>
      <c r="AEQ13" s="5"/>
      <c r="AER13" s="5"/>
      <c r="AES13" s="5"/>
      <c r="AET13" s="5"/>
      <c r="AEU13" s="5"/>
      <c r="AEV13" s="5"/>
      <c r="AEW13" s="5"/>
      <c r="AEX13" s="5"/>
      <c r="AEY13" s="5"/>
      <c r="AEZ13" s="5"/>
      <c r="AFA13" s="5"/>
      <c r="AFB13" s="5"/>
      <c r="AFC13" s="5"/>
      <c r="AFD13" s="5"/>
      <c r="AFE13" s="5"/>
      <c r="AFF13" s="5"/>
      <c r="AFG13" s="5"/>
      <c r="AFH13" s="5"/>
      <c r="AFI13" s="5"/>
      <c r="AFJ13" s="5"/>
      <c r="AFK13" s="5"/>
      <c r="AFL13" s="5"/>
      <c r="AFM13" s="5"/>
      <c r="AFN13" s="5"/>
      <c r="AFO13" s="5"/>
      <c r="AFP13" s="5"/>
      <c r="AFQ13" s="5"/>
      <c r="AFR13" s="5"/>
      <c r="AFS13" s="5"/>
      <c r="AFT13" s="5"/>
      <c r="AFU13" s="5"/>
      <c r="AFV13" s="5"/>
      <c r="AFW13" s="5"/>
      <c r="AFX13" s="5"/>
      <c r="AFY13" s="5"/>
      <c r="AFZ13" s="5"/>
      <c r="AGA13" s="5"/>
      <c r="AGB13" s="5"/>
      <c r="AGC13" s="5"/>
      <c r="AGD13" s="5"/>
      <c r="AGE13" s="5"/>
      <c r="AGF13" s="5"/>
      <c r="AGG13" s="5"/>
      <c r="AGH13" s="5"/>
      <c r="AGI13" s="5"/>
      <c r="AGJ13" s="5"/>
      <c r="AGK13" s="5"/>
      <c r="AGL13" s="5"/>
      <c r="AGM13" s="5"/>
      <c r="AGN13" s="5"/>
      <c r="AGO13" s="5"/>
      <c r="AGP13" s="5"/>
      <c r="AGQ13" s="5"/>
      <c r="AGR13" s="5"/>
      <c r="AGS13" s="5"/>
      <c r="AGT13" s="5"/>
      <c r="AGU13" s="5"/>
      <c r="AGV13" s="5"/>
      <c r="AGW13" s="5"/>
      <c r="AGX13" s="5"/>
      <c r="AGY13" s="5"/>
      <c r="AGZ13" s="5"/>
      <c r="AHA13" s="5"/>
      <c r="AHB13" s="5"/>
      <c r="AHC13" s="5"/>
      <c r="AHD13" s="5"/>
      <c r="AHE13" s="5"/>
      <c r="AHF13" s="5"/>
      <c r="AHG13" s="5"/>
      <c r="AHH13" s="5"/>
      <c r="AHI13" s="5"/>
      <c r="AHJ13" s="5"/>
      <c r="AHK13" s="5"/>
      <c r="AHL13" s="5"/>
      <c r="AHM13" s="5"/>
      <c r="AHN13" s="5"/>
      <c r="AHO13" s="5"/>
      <c r="AHP13" s="5"/>
      <c r="AHQ13" s="5"/>
      <c r="AHR13" s="5"/>
      <c r="AHS13" s="5"/>
      <c r="AHT13" s="5"/>
      <c r="AHU13" s="5"/>
      <c r="AHV13" s="5"/>
      <c r="AHW13" s="5"/>
      <c r="AHX13" s="5"/>
      <c r="AHY13" s="5"/>
      <c r="AHZ13" s="5"/>
      <c r="AIA13" s="5"/>
      <c r="AIB13" s="5"/>
      <c r="AIC13" s="5"/>
      <c r="AID13" s="5"/>
      <c r="AIE13" s="5"/>
      <c r="AIF13" s="5"/>
      <c r="AIG13" s="5"/>
      <c r="AIH13" s="5"/>
      <c r="AII13" s="5"/>
      <c r="AIJ13" s="5"/>
      <c r="AIK13" s="5"/>
      <c r="AIL13" s="5"/>
      <c r="AIM13" s="5"/>
      <c r="AIN13" s="5"/>
      <c r="AIO13" s="5"/>
      <c r="AIP13" s="5"/>
      <c r="AIQ13" s="5"/>
      <c r="AIR13" s="5"/>
      <c r="AIS13" s="5"/>
      <c r="AIT13" s="5"/>
      <c r="AIU13" s="5"/>
      <c r="AIV13" s="5"/>
      <c r="AIW13" s="5"/>
      <c r="AIX13" s="5"/>
      <c r="AIY13" s="5"/>
      <c r="AIZ13" s="5"/>
      <c r="AJA13" s="5"/>
      <c r="AJB13" s="5"/>
      <c r="AJC13" s="5"/>
      <c r="AJD13" s="5"/>
      <c r="AJE13" s="5"/>
      <c r="AJF13" s="5"/>
      <c r="AJG13" s="5"/>
      <c r="AJH13" s="5"/>
      <c r="AJI13" s="5"/>
      <c r="AJJ13" s="5"/>
      <c r="AJK13" s="5"/>
      <c r="AJL13" s="5"/>
      <c r="AJM13" s="5"/>
      <c r="AJN13" s="5"/>
      <c r="AJO13" s="5"/>
      <c r="AJP13" s="5"/>
      <c r="AJQ13" s="5"/>
      <c r="AJR13" s="5"/>
      <c r="AJS13" s="5"/>
      <c r="AJT13" s="5"/>
      <c r="AJU13" s="5"/>
      <c r="AJV13" s="5"/>
      <c r="AJW13" s="5"/>
      <c r="AJX13" s="5"/>
      <c r="AJY13" s="5"/>
      <c r="AJZ13" s="5"/>
      <c r="AKA13" s="5"/>
      <c r="AKB13" s="5"/>
      <c r="AKC13" s="5"/>
      <c r="AKD13" s="5"/>
      <c r="AKE13" s="5"/>
      <c r="AKF13" s="5"/>
      <c r="AKG13" s="5"/>
      <c r="AKH13" s="5"/>
      <c r="AKI13" s="5"/>
      <c r="AKJ13" s="5"/>
      <c r="AKK13" s="5"/>
      <c r="AKL13" s="5"/>
      <c r="AKM13" s="5"/>
      <c r="AKN13" s="5"/>
      <c r="AKO13" s="5"/>
      <c r="AKP13" s="5"/>
      <c r="AKQ13" s="5"/>
      <c r="AKR13" s="5"/>
      <c r="AKS13" s="5"/>
      <c r="AKT13" s="5"/>
      <c r="AKU13" s="5"/>
      <c r="AKV13" s="5"/>
      <c r="AKW13" s="5"/>
      <c r="AKX13" s="5"/>
      <c r="AKY13" s="5"/>
      <c r="AKZ13" s="5"/>
      <c r="ALA13" s="5"/>
      <c r="ALB13" s="5"/>
      <c r="ALC13" s="5"/>
      <c r="ALD13" s="5"/>
      <c r="ALE13" s="5"/>
      <c r="ALF13" s="5"/>
      <c r="ALG13" s="5"/>
      <c r="ALH13" s="5"/>
      <c r="ALI13" s="5"/>
      <c r="ALJ13" s="5"/>
      <c r="ALK13" s="5"/>
      <c r="ALL13" s="5"/>
      <c r="ALM13" s="5"/>
      <c r="ALN13" s="5"/>
      <c r="ALO13" s="5"/>
      <c r="ALP13" s="5"/>
      <c r="ALQ13" s="5"/>
      <c r="ALR13" s="5"/>
      <c r="ALS13" s="5"/>
      <c r="ALT13" s="5"/>
      <c r="ALU13" s="5"/>
      <c r="ALV13" s="5"/>
      <c r="ALW13" s="5"/>
      <c r="ALX13" s="5"/>
      <c r="ALY13" s="5"/>
      <c r="ALZ13" s="5"/>
      <c r="AMA13" s="5"/>
      <c r="AMB13" s="5"/>
      <c r="AMC13" s="5"/>
      <c r="AMD13" s="5"/>
      <c r="AME13" s="5"/>
      <c r="AMF13" s="5"/>
      <c r="AMG13" s="5"/>
      <c r="AMH13" s="5"/>
      <c r="AMI13" s="5"/>
      <c r="AMJ13" s="5"/>
      <c r="AMK13" s="5"/>
      <c r="AML13" s="5"/>
      <c r="AMM13" s="5"/>
      <c r="AMN13" s="5"/>
      <c r="AMO13" s="5"/>
      <c r="AMP13" s="5"/>
      <c r="AMQ13" s="5"/>
      <c r="AMR13" s="5"/>
      <c r="AMS13" s="5"/>
      <c r="AMT13" s="5"/>
      <c r="AMU13" s="5"/>
      <c r="AMV13" s="5"/>
      <c r="AMW13" s="5"/>
      <c r="AMX13" s="5"/>
      <c r="AMY13" s="5"/>
      <c r="AMZ13" s="5"/>
      <c r="ANA13" s="5"/>
      <c r="ANB13" s="5"/>
      <c r="ANC13" s="5"/>
      <c r="AND13" s="5"/>
      <c r="ANE13" s="5"/>
      <c r="ANF13" s="5"/>
      <c r="ANG13" s="5"/>
      <c r="ANH13" s="5"/>
      <c r="ANI13" s="5"/>
      <c r="ANJ13" s="5"/>
      <c r="ANK13" s="5"/>
      <c r="ANL13" s="5"/>
      <c r="ANM13" s="5"/>
      <c r="ANN13" s="5"/>
      <c r="ANO13" s="5"/>
      <c r="ANP13" s="5"/>
      <c r="ANQ13" s="5"/>
      <c r="ANR13" s="5"/>
      <c r="ANS13" s="5"/>
      <c r="ANT13" s="5"/>
      <c r="ANU13" s="5"/>
      <c r="ANV13" s="5"/>
      <c r="ANW13" s="5"/>
      <c r="ANX13" s="5"/>
      <c r="ANY13" s="5"/>
      <c r="ANZ13" s="5"/>
      <c r="AOA13" s="5"/>
      <c r="AOB13" s="5"/>
      <c r="AOC13" s="5"/>
      <c r="AOD13" s="5"/>
      <c r="AOE13" s="5"/>
      <c r="AOF13" s="5"/>
      <c r="AOG13" s="5"/>
      <c r="AOH13" s="5"/>
      <c r="AOI13" s="5"/>
      <c r="AOJ13" s="5"/>
      <c r="AOK13" s="5"/>
      <c r="AOL13" s="5"/>
      <c r="AOM13" s="5"/>
      <c r="AON13" s="5"/>
      <c r="AOO13" s="5"/>
      <c r="AOP13" s="5"/>
      <c r="AOQ13" s="5"/>
      <c r="AOR13" s="5"/>
      <c r="AOS13" s="5"/>
      <c r="AOT13" s="5"/>
      <c r="AOU13" s="5"/>
      <c r="AOV13" s="5"/>
      <c r="AOW13" s="5"/>
      <c r="AOX13" s="5"/>
      <c r="AOY13" s="5"/>
      <c r="AOZ13" s="5"/>
      <c r="APA13" s="5"/>
      <c r="APB13" s="5"/>
      <c r="APC13" s="5"/>
      <c r="APD13" s="5"/>
      <c r="APE13" s="5"/>
      <c r="APF13" s="5"/>
      <c r="APG13" s="5"/>
      <c r="APH13" s="5"/>
      <c r="API13" s="5"/>
      <c r="APJ13" s="5"/>
      <c r="APK13" s="5"/>
      <c r="APL13" s="5"/>
      <c r="APM13" s="5"/>
      <c r="APN13" s="5"/>
      <c r="APO13" s="5"/>
      <c r="APP13" s="5"/>
      <c r="APQ13" s="5"/>
      <c r="APR13" s="5"/>
      <c r="APS13" s="5"/>
      <c r="APT13" s="5"/>
      <c r="APU13" s="5"/>
      <c r="APV13" s="5"/>
      <c r="APW13" s="5"/>
      <c r="APX13" s="5"/>
      <c r="APY13" s="5"/>
      <c r="APZ13" s="5"/>
      <c r="AQA13" s="5"/>
      <c r="AQB13" s="5"/>
      <c r="AQC13" s="5"/>
      <c r="AQD13" s="5"/>
      <c r="AQE13" s="5"/>
      <c r="AQF13" s="5"/>
      <c r="AQG13" s="5"/>
      <c r="AQH13" s="5"/>
      <c r="AQI13" s="5"/>
      <c r="AQJ13" s="5"/>
      <c r="AQK13" s="5"/>
      <c r="AQL13" s="5"/>
      <c r="AQM13" s="5"/>
      <c r="AQN13" s="5"/>
      <c r="AQO13" s="5"/>
      <c r="AQP13" s="5"/>
      <c r="AQQ13" s="5"/>
      <c r="AQR13" s="5"/>
      <c r="AQS13" s="5"/>
      <c r="AQT13" s="5"/>
      <c r="AQU13" s="5"/>
      <c r="AQV13" s="5"/>
      <c r="AQW13" s="5"/>
      <c r="AQX13" s="5"/>
      <c r="AQY13" s="5"/>
      <c r="AQZ13" s="5"/>
      <c r="ARA13" s="5"/>
      <c r="ARB13" s="5"/>
      <c r="ARC13" s="5"/>
      <c r="ARD13" s="5"/>
      <c r="ARE13" s="5"/>
      <c r="ARF13" s="5"/>
      <c r="ARG13" s="5"/>
      <c r="ARH13" s="5"/>
      <c r="ARI13" s="5"/>
      <c r="ARJ13" s="5"/>
      <c r="ARK13" s="5"/>
      <c r="ARL13" s="5"/>
      <c r="ARM13" s="5"/>
      <c r="ARN13" s="5"/>
      <c r="ARO13" s="5"/>
      <c r="ARP13" s="5"/>
      <c r="ARQ13" s="5"/>
      <c r="ARR13" s="5"/>
      <c r="ARS13" s="5"/>
      <c r="ART13" s="5"/>
      <c r="ARU13" s="5"/>
      <c r="ARV13" s="5"/>
      <c r="ARW13" s="5"/>
      <c r="ARX13" s="5"/>
      <c r="ARY13" s="5"/>
      <c r="ARZ13" s="5"/>
      <c r="ASA13" s="5"/>
      <c r="ASB13" s="5"/>
      <c r="ASC13" s="5"/>
      <c r="ASD13" s="5"/>
      <c r="ASE13" s="5"/>
      <c r="ASF13" s="5"/>
      <c r="ASG13" s="5"/>
      <c r="ASH13" s="5"/>
      <c r="ASI13" s="5"/>
      <c r="ASJ13" s="5"/>
      <c r="ASK13" s="5"/>
      <c r="ASL13" s="5"/>
      <c r="ASM13" s="5"/>
      <c r="ASN13" s="5"/>
      <c r="ASO13" s="5"/>
      <c r="ASP13" s="5"/>
      <c r="ASQ13" s="5"/>
      <c r="ASR13" s="5"/>
      <c r="ASS13" s="5"/>
      <c r="AST13" s="5"/>
      <c r="ASU13" s="5"/>
      <c r="ASV13" s="5"/>
      <c r="ASW13" s="5"/>
      <c r="ASX13" s="5"/>
      <c r="ASY13" s="5"/>
      <c r="ASZ13" s="5"/>
      <c r="ATA13" s="5"/>
      <c r="ATB13" s="5"/>
      <c r="ATC13" s="5"/>
      <c r="ATD13" s="5"/>
      <c r="ATE13" s="5"/>
      <c r="ATF13" s="5"/>
      <c r="ATG13" s="5"/>
      <c r="ATH13" s="5"/>
      <c r="ATI13" s="5"/>
      <c r="ATJ13" s="5"/>
      <c r="ATK13" s="5"/>
      <c r="ATL13" s="5"/>
      <c r="ATM13" s="5"/>
      <c r="ATN13" s="5"/>
      <c r="ATO13" s="5"/>
      <c r="ATP13" s="5"/>
      <c r="ATQ13" s="5"/>
      <c r="ATR13" s="5"/>
      <c r="ATS13" s="5"/>
      <c r="ATT13" s="5"/>
      <c r="ATU13" s="5"/>
      <c r="ATV13" s="5"/>
      <c r="ATW13" s="5"/>
      <c r="ATX13" s="5"/>
      <c r="ATY13" s="5"/>
      <c r="ATZ13" s="5"/>
      <c r="AUA13" s="5"/>
      <c r="AUB13" s="5"/>
      <c r="AUC13" s="5"/>
      <c r="AUD13" s="5"/>
      <c r="AUE13" s="5"/>
      <c r="AUF13" s="5"/>
      <c r="AUG13" s="5"/>
      <c r="AUH13" s="5"/>
      <c r="AUI13" s="5"/>
      <c r="AUJ13" s="5"/>
      <c r="AUK13" s="5"/>
      <c r="AUL13" s="5"/>
      <c r="AUM13" s="5"/>
      <c r="AUN13" s="5"/>
      <c r="AUO13" s="5"/>
      <c r="AUP13" s="5"/>
      <c r="AUQ13" s="5"/>
      <c r="AUR13" s="5"/>
      <c r="AUS13" s="5"/>
      <c r="AUT13" s="5"/>
      <c r="AUU13" s="5"/>
      <c r="AUV13" s="5"/>
      <c r="AUW13" s="5"/>
      <c r="AUX13" s="5"/>
      <c r="AUY13" s="5"/>
      <c r="AUZ13" s="5"/>
      <c r="AVA13" s="5"/>
      <c r="AVB13" s="5"/>
      <c r="AVC13" s="5"/>
      <c r="AVD13" s="5"/>
      <c r="AVE13" s="5"/>
      <c r="AVF13" s="5"/>
      <c r="AVG13" s="5"/>
      <c r="AVH13" s="5"/>
      <c r="AVI13" s="5"/>
      <c r="AVJ13" s="5"/>
      <c r="AVK13" s="5"/>
      <c r="AVL13" s="5"/>
      <c r="AVM13" s="5"/>
      <c r="AVN13" s="5"/>
      <c r="AVO13" s="5"/>
      <c r="AVP13" s="5"/>
      <c r="AVQ13" s="5"/>
      <c r="AVR13" s="5"/>
      <c r="AVS13" s="5"/>
      <c r="AVT13" s="5"/>
      <c r="AVU13" s="5"/>
      <c r="AVV13" s="5"/>
      <c r="AVW13" s="5"/>
      <c r="AVX13" s="5"/>
      <c r="AVY13" s="5"/>
      <c r="AVZ13" s="5"/>
      <c r="AWA13" s="5"/>
      <c r="AWB13" s="5"/>
      <c r="AWC13" s="5"/>
      <c r="AWD13" s="5"/>
      <c r="AWE13" s="5"/>
      <c r="AWF13" s="5"/>
      <c r="AWG13" s="5"/>
      <c r="AWH13" s="5"/>
      <c r="AWI13" s="5"/>
      <c r="AWJ13" s="5"/>
      <c r="AWK13" s="5"/>
      <c r="AWL13" s="5"/>
      <c r="AWM13" s="5"/>
      <c r="AWN13" s="5"/>
      <c r="AWO13" s="5"/>
      <c r="AWP13" s="5"/>
      <c r="AWQ13" s="5"/>
      <c r="AWR13" s="5"/>
      <c r="AWS13" s="5"/>
      <c r="AWT13" s="5"/>
      <c r="AWU13" s="5"/>
      <c r="AWV13" s="5"/>
      <c r="AWW13" s="5"/>
      <c r="AWX13" s="5"/>
      <c r="AWY13" s="5"/>
      <c r="AWZ13" s="5"/>
      <c r="AXA13" s="5"/>
      <c r="AXB13" s="5"/>
      <c r="AXC13" s="5"/>
      <c r="AXD13" s="5"/>
      <c r="AXE13" s="5"/>
      <c r="AXF13" s="5"/>
      <c r="AXG13" s="5"/>
      <c r="AXH13" s="5"/>
      <c r="AXI13" s="5"/>
      <c r="AXJ13" s="5"/>
      <c r="AXK13" s="5"/>
      <c r="AXL13" s="5"/>
      <c r="AXM13" s="5"/>
      <c r="AXN13" s="5"/>
      <c r="AXO13" s="5"/>
      <c r="AXP13" s="5"/>
      <c r="AXQ13" s="5"/>
      <c r="AXR13" s="5"/>
      <c r="AXS13" s="5"/>
      <c r="AXT13" s="5"/>
      <c r="AXU13" s="5"/>
      <c r="AXV13" s="5"/>
      <c r="AXW13" s="5"/>
      <c r="AXX13" s="5"/>
      <c r="AXY13" s="5"/>
      <c r="AXZ13" s="5"/>
      <c r="AYA13" s="5"/>
      <c r="AYB13" s="5"/>
      <c r="AYC13" s="5"/>
      <c r="AYD13" s="5"/>
      <c r="AYE13" s="5"/>
      <c r="AYF13" s="5"/>
      <c r="AYG13" s="5"/>
      <c r="AYH13" s="5"/>
      <c r="AYI13" s="5"/>
      <c r="AYJ13" s="5"/>
      <c r="AYK13" s="5"/>
      <c r="AYL13" s="5"/>
      <c r="AYM13" s="5"/>
      <c r="AYN13" s="5"/>
      <c r="AYO13" s="5"/>
      <c r="AYP13" s="5"/>
      <c r="AYQ13" s="5"/>
      <c r="AYR13" s="5"/>
      <c r="AYS13" s="5"/>
      <c r="AYT13" s="5"/>
      <c r="AYU13" s="5"/>
      <c r="AYV13" s="5"/>
      <c r="AYW13" s="5"/>
      <c r="AYX13" s="5"/>
      <c r="AYY13" s="5"/>
      <c r="AYZ13" s="5"/>
      <c r="AZA13" s="5"/>
      <c r="AZB13" s="5"/>
      <c r="AZC13" s="5"/>
      <c r="AZD13" s="5"/>
      <c r="AZE13" s="5"/>
      <c r="AZF13" s="5"/>
      <c r="AZG13" s="5"/>
      <c r="AZH13" s="5"/>
      <c r="AZI13" s="5"/>
      <c r="AZJ13" s="5"/>
      <c r="AZK13" s="5"/>
      <c r="AZL13" s="5"/>
      <c r="AZM13" s="5"/>
      <c r="AZN13" s="5"/>
      <c r="AZO13" s="5"/>
      <c r="AZP13" s="5"/>
      <c r="AZQ13" s="5"/>
      <c r="AZR13" s="5"/>
      <c r="AZS13" s="5"/>
      <c r="AZT13" s="5"/>
      <c r="AZU13" s="5"/>
      <c r="AZV13" s="5"/>
      <c r="AZW13" s="5"/>
      <c r="AZX13" s="5"/>
      <c r="AZY13" s="5"/>
      <c r="AZZ13" s="5"/>
      <c r="BAA13" s="5"/>
      <c r="BAB13" s="5"/>
      <c r="BAC13" s="5"/>
      <c r="BAD13" s="5"/>
      <c r="BAE13" s="5"/>
      <c r="BAF13" s="5"/>
      <c r="BAG13" s="5"/>
      <c r="BAH13" s="5"/>
      <c r="BAI13" s="5"/>
      <c r="BAJ13" s="5"/>
      <c r="BAK13" s="5"/>
      <c r="BAL13" s="5"/>
      <c r="BAM13" s="5"/>
      <c r="BAN13" s="5"/>
      <c r="BAO13" s="5"/>
      <c r="BAP13" s="5"/>
      <c r="BAQ13" s="5"/>
      <c r="BAR13" s="5"/>
      <c r="BAS13" s="5"/>
      <c r="BAT13" s="5"/>
      <c r="BAU13" s="5"/>
      <c r="BAV13" s="5"/>
      <c r="BAW13" s="5"/>
      <c r="BAX13" s="5"/>
      <c r="BAY13" s="5"/>
      <c r="BAZ13" s="5"/>
      <c r="BBA13" s="5"/>
      <c r="BBB13" s="5"/>
      <c r="BBC13" s="5"/>
      <c r="BBD13" s="5"/>
      <c r="BBE13" s="5"/>
      <c r="BBF13" s="5"/>
      <c r="BBG13" s="5"/>
      <c r="BBH13" s="5"/>
      <c r="BBI13" s="5"/>
      <c r="BBJ13" s="5"/>
      <c r="BBK13" s="5"/>
      <c r="BBL13" s="5"/>
      <c r="BBM13" s="5"/>
      <c r="BBN13" s="5"/>
      <c r="BBO13" s="5"/>
      <c r="BBP13" s="5"/>
      <c r="BBQ13" s="5"/>
      <c r="BBR13" s="5"/>
      <c r="BBS13" s="5"/>
      <c r="BBT13" s="5"/>
      <c r="BBU13" s="5"/>
      <c r="BBV13" s="5"/>
      <c r="BBW13" s="5"/>
      <c r="BBX13" s="5"/>
      <c r="BBY13" s="5"/>
      <c r="BBZ13" s="5"/>
      <c r="BCA13" s="5"/>
      <c r="BCB13" s="5"/>
      <c r="BCC13" s="5"/>
      <c r="BCD13" s="5"/>
      <c r="BCE13" s="5"/>
      <c r="BCF13" s="5"/>
      <c r="BCG13" s="5"/>
      <c r="BCH13" s="5"/>
      <c r="BCI13" s="5"/>
      <c r="BCJ13" s="5"/>
      <c r="BCK13" s="5"/>
      <c r="BCL13" s="5"/>
      <c r="BCM13" s="5"/>
      <c r="BCN13" s="5"/>
      <c r="BCO13" s="5"/>
      <c r="BCP13" s="5"/>
      <c r="BCQ13" s="5"/>
      <c r="BCR13" s="5"/>
      <c r="BCS13" s="5"/>
      <c r="BCT13" s="5"/>
      <c r="BCU13" s="5"/>
      <c r="BCV13" s="5"/>
      <c r="BCW13" s="5"/>
      <c r="BCX13" s="5"/>
      <c r="BCY13" s="5"/>
      <c r="BCZ13" s="5"/>
      <c r="BDA13" s="5"/>
      <c r="BDB13" s="5"/>
      <c r="BDC13" s="5"/>
      <c r="BDD13" s="5"/>
      <c r="BDE13" s="5"/>
      <c r="BDF13" s="5"/>
      <c r="BDG13" s="5"/>
      <c r="BDH13" s="5"/>
      <c r="BDI13" s="5"/>
      <c r="BDJ13" s="5"/>
      <c r="BDK13" s="5"/>
      <c r="BDL13" s="5"/>
      <c r="BDM13" s="5"/>
      <c r="BDN13" s="5"/>
      <c r="BDO13" s="5"/>
      <c r="BDP13" s="5"/>
      <c r="BDQ13" s="5"/>
      <c r="BDR13" s="5"/>
      <c r="BDS13" s="5"/>
      <c r="BDT13" s="5"/>
      <c r="BDU13" s="5"/>
      <c r="BDV13" s="5"/>
      <c r="BDW13" s="5"/>
      <c r="BDX13" s="5"/>
      <c r="BDY13" s="5"/>
      <c r="BDZ13" s="5"/>
      <c r="BEA13" s="5"/>
      <c r="BEB13" s="5"/>
      <c r="BEC13" s="5"/>
      <c r="BED13" s="5"/>
      <c r="BEE13" s="5"/>
      <c r="BEF13" s="5"/>
      <c r="BEG13" s="5"/>
      <c r="BEH13" s="5"/>
      <c r="BEI13" s="5"/>
      <c r="BEJ13" s="5"/>
      <c r="BEK13" s="5"/>
      <c r="BEL13" s="5"/>
      <c r="BEM13" s="5"/>
      <c r="BEN13" s="5"/>
      <c r="BEO13" s="5"/>
      <c r="BEP13" s="5"/>
      <c r="BEQ13" s="5"/>
      <c r="BER13" s="5"/>
      <c r="BES13" s="5"/>
      <c r="BET13" s="5"/>
      <c r="BEU13" s="5"/>
      <c r="BEV13" s="5"/>
      <c r="BEW13" s="5"/>
      <c r="BEX13" s="5"/>
      <c r="BEY13" s="5"/>
      <c r="BEZ13" s="5"/>
      <c r="BFA13" s="5"/>
      <c r="BFB13" s="5"/>
      <c r="BFC13" s="5"/>
      <c r="BFD13" s="5"/>
      <c r="BFE13" s="5"/>
      <c r="BFF13" s="5"/>
      <c r="BFG13" s="5"/>
      <c r="BFH13" s="5"/>
      <c r="BFI13" s="5"/>
      <c r="BFJ13" s="5"/>
      <c r="BFK13" s="5"/>
      <c r="BFL13" s="5"/>
      <c r="BFM13" s="5"/>
      <c r="BFN13" s="5"/>
      <c r="BFO13" s="5"/>
      <c r="BFP13" s="5"/>
      <c r="BFQ13" s="5"/>
      <c r="BFR13" s="5"/>
      <c r="BFS13" s="5"/>
      <c r="BFT13" s="5"/>
      <c r="BFU13" s="5"/>
      <c r="BFV13" s="5"/>
      <c r="BFW13" s="5"/>
      <c r="BFX13" s="5"/>
      <c r="BFY13" s="5"/>
      <c r="BFZ13" s="5"/>
      <c r="BGA13" s="5"/>
      <c r="BGB13" s="5"/>
      <c r="BGC13" s="5"/>
      <c r="BGD13" s="5"/>
      <c r="BGE13" s="5"/>
      <c r="BGF13" s="5"/>
      <c r="BGG13" s="5"/>
      <c r="BGH13" s="5"/>
      <c r="BGI13" s="5"/>
      <c r="BGJ13" s="5"/>
      <c r="BGK13" s="5"/>
      <c r="BGL13" s="5"/>
      <c r="BGM13" s="5"/>
      <c r="BGN13" s="5"/>
      <c r="BGO13" s="5"/>
      <c r="BGP13" s="5"/>
      <c r="BGQ13" s="5"/>
      <c r="BGR13" s="5"/>
      <c r="BGS13" s="5"/>
      <c r="BGT13" s="5"/>
      <c r="BGU13" s="5"/>
      <c r="BGV13" s="5"/>
      <c r="BGW13" s="5"/>
      <c r="BGX13" s="5"/>
      <c r="BGY13" s="5"/>
      <c r="BGZ13" s="5"/>
      <c r="BHA13" s="5"/>
      <c r="BHB13" s="5"/>
      <c r="BHC13" s="5"/>
      <c r="BHD13" s="5"/>
      <c r="BHE13" s="5"/>
      <c r="BHF13" s="5"/>
      <c r="BHG13" s="5"/>
      <c r="BHH13" s="5"/>
      <c r="BHI13" s="5"/>
      <c r="BHJ13" s="5"/>
      <c r="BHK13" s="5"/>
      <c r="BHL13" s="5"/>
      <c r="BHM13" s="5"/>
      <c r="BHN13" s="5"/>
      <c r="BHO13" s="5"/>
      <c r="BHP13" s="5"/>
      <c r="BHQ13" s="5"/>
      <c r="BHR13" s="5"/>
      <c r="BHS13" s="5"/>
      <c r="BHT13" s="5"/>
      <c r="BHU13" s="5"/>
      <c r="BHV13" s="5"/>
      <c r="BHW13" s="5"/>
      <c r="BHX13" s="5"/>
      <c r="BHY13" s="5"/>
      <c r="BHZ13" s="5"/>
      <c r="BIA13" s="5"/>
      <c r="BIB13" s="5"/>
      <c r="BIC13" s="5"/>
      <c r="BID13" s="5"/>
      <c r="BIE13" s="5"/>
      <c r="BIF13" s="5"/>
      <c r="BIG13" s="5"/>
      <c r="BIH13" s="5"/>
      <c r="BII13" s="5"/>
      <c r="BIJ13" s="5"/>
      <c r="BIK13" s="5"/>
      <c r="BIL13" s="5"/>
      <c r="BIM13" s="5"/>
      <c r="BIN13" s="5"/>
      <c r="BIO13" s="5"/>
      <c r="BIP13" s="5"/>
      <c r="BIQ13" s="5"/>
      <c r="BIR13" s="5"/>
      <c r="BIS13" s="5"/>
      <c r="BIT13" s="5"/>
      <c r="BIU13" s="5"/>
      <c r="BIV13" s="5"/>
      <c r="BIW13" s="5"/>
      <c r="BIX13" s="5"/>
      <c r="BIY13" s="5"/>
      <c r="BIZ13" s="5"/>
      <c r="BJA13" s="5"/>
      <c r="BJB13" s="5"/>
      <c r="BJC13" s="5"/>
      <c r="BJD13" s="5"/>
      <c r="BJE13" s="5"/>
      <c r="BJF13" s="5"/>
      <c r="BJG13" s="5"/>
      <c r="BJH13" s="5"/>
      <c r="BJI13" s="5"/>
      <c r="BJJ13" s="5"/>
      <c r="BJK13" s="5"/>
      <c r="BJL13" s="5"/>
      <c r="BJM13" s="5"/>
      <c r="BJN13" s="5"/>
      <c r="BJO13" s="5"/>
      <c r="BJP13" s="5"/>
      <c r="BJQ13" s="5"/>
      <c r="BJR13" s="5"/>
      <c r="BJS13" s="5"/>
      <c r="BJT13" s="5"/>
      <c r="BJU13" s="5"/>
      <c r="BJV13" s="5"/>
      <c r="BJW13" s="5"/>
      <c r="BJX13" s="5"/>
      <c r="BJY13" s="5"/>
      <c r="BJZ13" s="5"/>
      <c r="BKA13" s="5"/>
      <c r="BKB13" s="5"/>
      <c r="BKC13" s="5"/>
      <c r="BKD13" s="5"/>
      <c r="BKE13" s="5"/>
      <c r="BKF13" s="5"/>
      <c r="BKG13" s="5"/>
      <c r="BKH13" s="5"/>
      <c r="BKI13" s="5"/>
      <c r="BKJ13" s="5"/>
      <c r="BKK13" s="5"/>
      <c r="BKL13" s="5"/>
      <c r="BKM13" s="5"/>
      <c r="BKN13" s="5"/>
      <c r="BKO13" s="5"/>
      <c r="BKP13" s="5"/>
      <c r="BKQ13" s="5"/>
      <c r="BKR13" s="5"/>
      <c r="BKS13" s="5"/>
      <c r="BKT13" s="5"/>
      <c r="BKU13" s="5"/>
      <c r="BKV13" s="5"/>
      <c r="BKW13" s="5"/>
      <c r="BKX13" s="5"/>
      <c r="BKY13" s="5"/>
      <c r="BKZ13" s="5"/>
      <c r="BLA13" s="5"/>
      <c r="BLB13" s="5"/>
      <c r="BLC13" s="5"/>
      <c r="BLD13" s="5"/>
      <c r="BLE13" s="5"/>
      <c r="BLF13" s="5"/>
      <c r="BLG13" s="5"/>
      <c r="BLH13" s="5"/>
      <c r="BLI13" s="5"/>
      <c r="BLJ13" s="5"/>
      <c r="BLK13" s="5"/>
      <c r="BLL13" s="5"/>
      <c r="BLM13" s="5"/>
      <c r="BLN13" s="5"/>
      <c r="BLO13" s="5"/>
      <c r="BLP13" s="5"/>
      <c r="BLQ13" s="5"/>
      <c r="BLR13" s="5"/>
      <c r="BLS13" s="5"/>
      <c r="BLT13" s="5"/>
      <c r="BLU13" s="5"/>
      <c r="BLV13" s="5"/>
      <c r="BLW13" s="5"/>
      <c r="BLX13" s="5"/>
      <c r="BLY13" s="5"/>
      <c r="BLZ13" s="5"/>
      <c r="BMA13" s="5"/>
      <c r="BMB13" s="5"/>
      <c r="BMC13" s="5"/>
      <c r="BMD13" s="5"/>
      <c r="BME13" s="5"/>
      <c r="BMF13" s="5"/>
      <c r="BMG13" s="5"/>
      <c r="BMH13" s="5"/>
      <c r="BMI13" s="5"/>
      <c r="BMJ13" s="5"/>
      <c r="BMK13" s="5"/>
      <c r="BML13" s="5"/>
      <c r="BMM13" s="5"/>
      <c r="BMN13" s="5"/>
      <c r="BMO13" s="5"/>
      <c r="BMP13" s="5"/>
      <c r="BMQ13" s="5"/>
      <c r="BMR13" s="5"/>
      <c r="BMS13" s="5"/>
      <c r="BMT13" s="5"/>
      <c r="BMU13" s="5"/>
      <c r="BMV13" s="5"/>
      <c r="BMW13" s="5"/>
      <c r="BMX13" s="5"/>
      <c r="BMY13" s="5"/>
      <c r="BMZ13" s="5"/>
      <c r="BNA13" s="5"/>
      <c r="BNB13" s="5"/>
      <c r="BNC13" s="5"/>
      <c r="BND13" s="5"/>
      <c r="BNE13" s="5"/>
      <c r="BNF13" s="5"/>
      <c r="BNG13" s="5"/>
      <c r="BNH13" s="5"/>
      <c r="BNI13" s="5"/>
      <c r="BNJ13" s="5"/>
      <c r="BNK13" s="5"/>
      <c r="BNL13" s="5"/>
      <c r="BNM13" s="5"/>
      <c r="BNN13" s="5"/>
      <c r="BNO13" s="5"/>
      <c r="BNP13" s="5"/>
      <c r="BNQ13" s="5"/>
      <c r="BNR13" s="5"/>
      <c r="BNS13" s="5"/>
      <c r="BNT13" s="5"/>
      <c r="BNU13" s="5"/>
      <c r="BNV13" s="5"/>
      <c r="BNW13" s="5"/>
      <c r="BNX13" s="5"/>
      <c r="BNY13" s="5"/>
      <c r="BNZ13" s="5"/>
      <c r="BOA13" s="5"/>
      <c r="BOB13" s="5"/>
      <c r="BOC13" s="5"/>
      <c r="BOD13" s="5"/>
      <c r="BOE13" s="5"/>
      <c r="BOF13" s="5"/>
      <c r="BOG13" s="5"/>
      <c r="BOH13" s="5"/>
      <c r="BOI13" s="5"/>
      <c r="BOJ13" s="5"/>
      <c r="BOK13" s="5"/>
      <c r="BOL13" s="5"/>
      <c r="BOM13" s="5"/>
      <c r="BON13" s="5"/>
      <c r="BOO13" s="5"/>
      <c r="BOP13" s="5"/>
      <c r="BOQ13" s="5"/>
      <c r="BOR13" s="5"/>
      <c r="BOS13" s="5"/>
      <c r="BOT13" s="5"/>
      <c r="BOU13" s="5"/>
      <c r="BOV13" s="5"/>
      <c r="BOW13" s="5"/>
      <c r="BOX13" s="5"/>
      <c r="BOY13" s="5"/>
      <c r="BOZ13" s="5"/>
      <c r="BPA13" s="5"/>
      <c r="BPB13" s="5"/>
      <c r="BPC13" s="5"/>
      <c r="BPD13" s="5"/>
      <c r="BPE13" s="5"/>
      <c r="BPF13" s="5"/>
      <c r="BPG13" s="5"/>
      <c r="BPH13" s="5"/>
      <c r="BPI13" s="5"/>
      <c r="BPJ13" s="5"/>
      <c r="BPK13" s="5"/>
      <c r="BPL13" s="5"/>
      <c r="BPM13" s="5"/>
      <c r="BPN13" s="5"/>
      <c r="BPO13" s="5"/>
      <c r="BPP13" s="5"/>
      <c r="BPQ13" s="5"/>
      <c r="BPR13" s="5"/>
      <c r="BPS13" s="5"/>
      <c r="BPT13" s="5"/>
      <c r="BPU13" s="5"/>
      <c r="BPV13" s="5"/>
      <c r="BPW13" s="5"/>
      <c r="BPX13" s="5"/>
      <c r="BPY13" s="5"/>
      <c r="BPZ13" s="5"/>
      <c r="BQA13" s="5"/>
      <c r="BQB13" s="5"/>
      <c r="BQC13" s="5"/>
      <c r="BQD13" s="5"/>
      <c r="BQE13" s="5"/>
      <c r="BQF13" s="5"/>
      <c r="BQG13" s="5"/>
      <c r="BQH13" s="5"/>
      <c r="BQI13" s="5"/>
      <c r="BQJ13" s="5"/>
      <c r="BQK13" s="5"/>
      <c r="BQL13" s="5"/>
      <c r="BQM13" s="5"/>
      <c r="BQN13" s="5"/>
      <c r="BQO13" s="5"/>
      <c r="BQP13" s="5"/>
      <c r="BQQ13" s="5"/>
      <c r="BQR13" s="5"/>
      <c r="BQS13" s="5"/>
      <c r="BQT13" s="5"/>
      <c r="BQU13" s="5"/>
      <c r="BQV13" s="5"/>
      <c r="BQW13" s="5"/>
      <c r="BQX13" s="5"/>
      <c r="BQY13" s="5"/>
      <c r="BQZ13" s="5"/>
      <c r="BRA13" s="5"/>
      <c r="BRB13" s="5"/>
      <c r="BRC13" s="5"/>
      <c r="BRD13" s="5"/>
      <c r="BRE13" s="5"/>
      <c r="BRF13" s="5"/>
      <c r="BRG13" s="5"/>
      <c r="BRH13" s="5"/>
      <c r="BRI13" s="5"/>
      <c r="BRJ13" s="5"/>
      <c r="BRK13" s="5"/>
      <c r="BRL13" s="5"/>
      <c r="BRM13" s="5"/>
      <c r="BRN13" s="5"/>
      <c r="BRO13" s="5"/>
      <c r="BRP13" s="5"/>
      <c r="BRQ13" s="5"/>
      <c r="BRR13" s="5"/>
      <c r="BRS13" s="5"/>
      <c r="BRT13" s="5"/>
      <c r="BRU13" s="5"/>
      <c r="BRV13" s="5"/>
      <c r="BRW13" s="5"/>
      <c r="BRX13" s="5"/>
      <c r="BRY13" s="5"/>
      <c r="BRZ13" s="5"/>
      <c r="BSA13" s="5"/>
      <c r="BSB13" s="5"/>
      <c r="BSC13" s="5"/>
      <c r="BSD13" s="5"/>
      <c r="BSE13" s="5"/>
      <c r="BSF13" s="5"/>
      <c r="BSG13" s="5"/>
      <c r="BSH13" s="5"/>
      <c r="BSI13" s="5"/>
      <c r="BSJ13" s="5"/>
      <c r="BSK13" s="5"/>
      <c r="BSL13" s="5"/>
      <c r="BSM13" s="5"/>
      <c r="BSN13" s="5"/>
      <c r="BSO13" s="5"/>
      <c r="BSP13" s="5"/>
      <c r="BSQ13" s="5"/>
      <c r="BSR13" s="5"/>
      <c r="BSS13" s="5"/>
      <c r="BST13" s="5"/>
      <c r="BSU13" s="5"/>
      <c r="BSV13" s="5"/>
      <c r="BSW13" s="5"/>
      <c r="BSX13" s="5"/>
      <c r="BSY13" s="5"/>
      <c r="BSZ13" s="5"/>
      <c r="BTA13" s="5"/>
      <c r="BTB13" s="5"/>
      <c r="BTC13" s="5"/>
      <c r="BTD13" s="5"/>
      <c r="BTE13" s="5"/>
      <c r="BTF13" s="5"/>
      <c r="BTG13" s="5"/>
      <c r="BTH13" s="5"/>
      <c r="BTI13" s="5"/>
      <c r="BTJ13" s="5"/>
      <c r="BTK13" s="5"/>
      <c r="BTL13" s="5"/>
      <c r="BTM13" s="5"/>
      <c r="BTN13" s="5"/>
      <c r="BTO13" s="5"/>
      <c r="BTP13" s="5"/>
      <c r="BTQ13" s="5"/>
      <c r="BTR13" s="5"/>
      <c r="BTS13" s="5"/>
      <c r="BTT13" s="5"/>
      <c r="BTU13" s="5"/>
      <c r="BTV13" s="5"/>
      <c r="BTW13" s="5"/>
      <c r="BTX13" s="5"/>
      <c r="BTY13" s="5"/>
      <c r="BTZ13" s="5"/>
      <c r="BUA13" s="5"/>
      <c r="BUB13" s="5"/>
      <c r="BUC13" s="5"/>
      <c r="BUD13" s="5"/>
      <c r="BUE13" s="5"/>
      <c r="BUF13" s="5"/>
      <c r="BUG13" s="5"/>
      <c r="BUH13" s="5"/>
      <c r="BUI13" s="5"/>
      <c r="BUJ13" s="5"/>
      <c r="BUK13" s="5"/>
      <c r="BUL13" s="5"/>
      <c r="BUM13" s="5"/>
      <c r="BUN13" s="5"/>
      <c r="BUO13" s="5"/>
      <c r="BUP13" s="5"/>
      <c r="BUQ13" s="5"/>
      <c r="BUR13" s="5"/>
      <c r="BUS13" s="5"/>
      <c r="BUT13" s="5"/>
      <c r="BUU13" s="5"/>
      <c r="BUV13" s="5"/>
      <c r="BUW13" s="5"/>
      <c r="BUX13" s="5"/>
      <c r="BUY13" s="5"/>
      <c r="BUZ13" s="5"/>
      <c r="BVA13" s="5"/>
      <c r="BVB13" s="5"/>
      <c r="BVC13" s="5"/>
      <c r="BVD13" s="5"/>
      <c r="BVE13" s="5"/>
      <c r="BVF13" s="5"/>
      <c r="BVG13" s="5"/>
      <c r="BVH13" s="5"/>
      <c r="BVI13" s="5"/>
      <c r="BVJ13" s="5"/>
      <c r="BVK13" s="5"/>
      <c r="BVL13" s="5"/>
      <c r="BVM13" s="5"/>
      <c r="BVN13" s="5"/>
      <c r="BVO13" s="5"/>
      <c r="BVP13" s="5"/>
      <c r="BVQ13" s="5"/>
      <c r="BVR13" s="5"/>
      <c r="BVS13" s="5"/>
      <c r="BVT13" s="5"/>
      <c r="BVU13" s="5"/>
      <c r="BVV13" s="5"/>
      <c r="BVW13" s="5"/>
      <c r="BVX13" s="5"/>
      <c r="BVY13" s="5"/>
      <c r="BVZ13" s="5"/>
      <c r="BWA13" s="5"/>
      <c r="BWB13" s="5"/>
      <c r="BWC13" s="5"/>
      <c r="BWD13" s="5"/>
      <c r="BWE13" s="5"/>
      <c r="BWF13" s="5"/>
      <c r="BWG13" s="5"/>
      <c r="BWH13" s="5"/>
      <c r="BWI13" s="5"/>
      <c r="BWJ13" s="5"/>
      <c r="BWK13" s="5"/>
      <c r="BWL13" s="5"/>
      <c r="BWM13" s="5"/>
      <c r="BWN13" s="5"/>
      <c r="BWO13" s="5"/>
      <c r="BWP13" s="5"/>
      <c r="BWQ13" s="5"/>
      <c r="BWR13" s="5"/>
      <c r="BWS13" s="5"/>
      <c r="BWT13" s="5"/>
      <c r="BWU13" s="5"/>
      <c r="BWV13" s="5"/>
      <c r="BWW13" s="5"/>
      <c r="BWX13" s="5"/>
      <c r="BWY13" s="5"/>
      <c r="BWZ13" s="5"/>
      <c r="BXA13" s="5"/>
      <c r="BXB13" s="5"/>
      <c r="BXC13" s="5"/>
      <c r="BXD13" s="5"/>
      <c r="BXE13" s="5"/>
      <c r="BXF13" s="5"/>
      <c r="BXG13" s="5"/>
      <c r="BXH13" s="5"/>
      <c r="BXI13" s="5"/>
      <c r="BXJ13" s="5"/>
      <c r="BXK13" s="5"/>
      <c r="BXL13" s="5"/>
      <c r="BXM13" s="5"/>
      <c r="BXN13" s="5"/>
      <c r="BXO13" s="5"/>
      <c r="BXP13" s="5"/>
      <c r="BXQ13" s="5"/>
      <c r="BXR13" s="5"/>
      <c r="BXS13" s="5"/>
      <c r="BXT13" s="5"/>
      <c r="BXU13" s="5"/>
      <c r="BXV13" s="5"/>
      <c r="BXW13" s="5"/>
      <c r="BXX13" s="5"/>
      <c r="BXY13" s="5"/>
      <c r="BXZ13" s="5"/>
      <c r="BYA13" s="5"/>
      <c r="BYB13" s="5"/>
      <c r="BYC13" s="5"/>
      <c r="BYD13" s="5"/>
      <c r="BYE13" s="5"/>
      <c r="BYF13" s="5"/>
      <c r="BYG13" s="5"/>
      <c r="BYH13" s="5"/>
      <c r="BYI13" s="5"/>
      <c r="BYJ13" s="5"/>
      <c r="BYK13" s="5"/>
      <c r="BYL13" s="5"/>
      <c r="BYM13" s="5"/>
      <c r="BYN13" s="5"/>
      <c r="BYO13" s="5"/>
      <c r="BYP13" s="5"/>
      <c r="BYQ13" s="5"/>
      <c r="BYR13" s="5"/>
      <c r="BYS13" s="5"/>
      <c r="BYT13" s="5"/>
      <c r="BYU13" s="5"/>
      <c r="BYV13" s="5"/>
      <c r="BYW13" s="5"/>
      <c r="BYX13" s="5"/>
      <c r="BYY13" s="5"/>
      <c r="BYZ13" s="5"/>
      <c r="BZA13" s="5"/>
      <c r="BZB13" s="5"/>
      <c r="BZC13" s="5"/>
      <c r="BZD13" s="5"/>
      <c r="BZE13" s="5"/>
      <c r="BZF13" s="5"/>
      <c r="BZG13" s="5"/>
      <c r="BZH13" s="5"/>
      <c r="BZI13" s="5"/>
      <c r="BZJ13" s="5"/>
      <c r="BZK13" s="5"/>
      <c r="BZL13" s="5"/>
      <c r="BZM13" s="5"/>
      <c r="BZN13" s="5"/>
      <c r="BZO13" s="5"/>
      <c r="BZP13" s="5"/>
      <c r="BZQ13" s="5"/>
      <c r="BZR13" s="5"/>
      <c r="BZS13" s="5"/>
      <c r="BZT13" s="5"/>
      <c r="BZU13" s="5"/>
      <c r="BZV13" s="5"/>
      <c r="BZW13" s="5"/>
      <c r="BZX13" s="5"/>
      <c r="BZY13" s="5"/>
      <c r="BZZ13" s="5"/>
      <c r="CAA13" s="5"/>
      <c r="CAB13" s="5"/>
      <c r="CAC13" s="5"/>
      <c r="CAD13" s="5"/>
      <c r="CAE13" s="5"/>
      <c r="CAF13" s="5"/>
      <c r="CAG13" s="5"/>
      <c r="CAH13" s="5"/>
      <c r="CAI13" s="5"/>
      <c r="CAJ13" s="5"/>
      <c r="CAK13" s="5"/>
      <c r="CAL13" s="5"/>
      <c r="CAM13" s="5"/>
      <c r="CAN13" s="5"/>
      <c r="CAO13" s="5"/>
      <c r="CAP13" s="5"/>
      <c r="CAQ13" s="5"/>
      <c r="CAR13" s="5"/>
      <c r="CAS13" s="5"/>
      <c r="CAT13" s="5"/>
      <c r="CAU13" s="5"/>
      <c r="CAV13" s="5"/>
      <c r="CAW13" s="5"/>
      <c r="CAX13" s="5"/>
      <c r="CAY13" s="5"/>
      <c r="CAZ13" s="5"/>
      <c r="CBA13" s="5"/>
      <c r="CBB13" s="5"/>
      <c r="CBC13" s="5"/>
      <c r="CBD13" s="5"/>
      <c r="CBE13" s="5"/>
      <c r="CBF13" s="5"/>
      <c r="CBG13" s="5"/>
      <c r="CBH13" s="5"/>
      <c r="CBI13" s="5"/>
      <c r="CBJ13" s="5"/>
      <c r="CBK13" s="5"/>
      <c r="CBL13" s="5"/>
      <c r="CBM13" s="5"/>
      <c r="CBN13" s="5"/>
      <c r="CBO13" s="5"/>
      <c r="CBP13" s="5"/>
      <c r="CBQ13" s="5"/>
      <c r="CBR13" s="5"/>
      <c r="CBS13" s="5"/>
      <c r="CBT13" s="5"/>
      <c r="CBU13" s="5"/>
      <c r="CBV13" s="5"/>
      <c r="CBW13" s="5"/>
      <c r="CBX13" s="5"/>
      <c r="CBY13" s="5"/>
      <c r="CBZ13" s="5"/>
      <c r="CCA13" s="5"/>
      <c r="CCB13" s="5"/>
      <c r="CCC13" s="5"/>
      <c r="CCD13" s="5"/>
      <c r="CCE13" s="5"/>
      <c r="CCF13" s="5"/>
      <c r="CCG13" s="5"/>
      <c r="CCH13" s="5"/>
      <c r="CCI13" s="5"/>
      <c r="CCJ13" s="5"/>
      <c r="CCK13" s="5"/>
      <c r="CCL13" s="5"/>
      <c r="CCM13" s="5"/>
      <c r="CCN13" s="5"/>
      <c r="CCO13" s="5"/>
      <c r="CCP13" s="5"/>
      <c r="CCQ13" s="5"/>
      <c r="CCR13" s="5"/>
      <c r="CCS13" s="5"/>
      <c r="CCT13" s="5"/>
      <c r="CCU13" s="5"/>
      <c r="CCV13" s="5"/>
      <c r="CCW13" s="5"/>
      <c r="CCX13" s="5"/>
      <c r="CCY13" s="5"/>
      <c r="CCZ13" s="5"/>
      <c r="CDA13" s="5"/>
      <c r="CDB13" s="5"/>
      <c r="CDC13" s="5"/>
      <c r="CDD13" s="5"/>
      <c r="CDE13" s="5"/>
      <c r="CDF13" s="5"/>
      <c r="CDG13" s="5"/>
      <c r="CDH13" s="5"/>
      <c r="CDI13" s="5"/>
      <c r="CDJ13" s="5"/>
      <c r="CDK13" s="5"/>
      <c r="CDL13" s="5"/>
      <c r="CDM13" s="5"/>
      <c r="CDN13" s="5"/>
      <c r="CDO13" s="5"/>
      <c r="CDP13" s="5"/>
      <c r="CDQ13" s="5"/>
      <c r="CDR13" s="5"/>
      <c r="CDS13" s="5"/>
      <c r="CDT13" s="5"/>
      <c r="CDU13" s="5"/>
      <c r="CDV13" s="5"/>
      <c r="CDW13" s="5"/>
      <c r="CDX13" s="5"/>
      <c r="CDY13" s="5"/>
      <c r="CDZ13" s="5"/>
      <c r="CEA13" s="5"/>
      <c r="CEB13" s="5"/>
      <c r="CEC13" s="5"/>
      <c r="CED13" s="5"/>
      <c r="CEE13" s="5"/>
      <c r="CEF13" s="5"/>
      <c r="CEG13" s="5"/>
      <c r="CEH13" s="5"/>
      <c r="CEI13" s="5"/>
      <c r="CEJ13" s="5"/>
      <c r="CEK13" s="5"/>
      <c r="CEL13" s="5"/>
      <c r="CEM13" s="5"/>
      <c r="CEN13" s="5"/>
      <c r="CEO13" s="5"/>
      <c r="CEP13" s="5"/>
      <c r="CEQ13" s="5"/>
      <c r="CER13" s="5"/>
      <c r="CES13" s="5"/>
      <c r="CET13" s="5"/>
      <c r="CEU13" s="5"/>
      <c r="CEV13" s="5"/>
      <c r="CEW13" s="5"/>
      <c r="CEX13" s="5"/>
      <c r="CEY13" s="5"/>
      <c r="CEZ13" s="5"/>
      <c r="CFA13" s="5"/>
      <c r="CFB13" s="5"/>
      <c r="CFC13" s="5"/>
      <c r="CFD13" s="5"/>
      <c r="CFE13" s="5"/>
      <c r="CFF13" s="5"/>
      <c r="CFG13" s="5"/>
      <c r="CFH13" s="5"/>
      <c r="CFI13" s="5"/>
      <c r="CFJ13" s="5"/>
      <c r="CFK13" s="5"/>
      <c r="CFL13" s="5"/>
      <c r="CFM13" s="5"/>
      <c r="CFN13" s="5"/>
      <c r="CFO13" s="5"/>
      <c r="CFP13" s="5"/>
      <c r="CFQ13" s="5"/>
      <c r="CFR13" s="5"/>
      <c r="CFS13" s="5"/>
      <c r="CFT13" s="5"/>
      <c r="CFU13" s="5"/>
      <c r="CFV13" s="5"/>
      <c r="CFW13" s="5"/>
      <c r="CFX13" s="5"/>
      <c r="CFY13" s="5"/>
      <c r="CFZ13" s="5"/>
      <c r="CGA13" s="5"/>
      <c r="CGB13" s="5"/>
      <c r="CGC13" s="5"/>
      <c r="CGD13" s="5"/>
      <c r="CGE13" s="5"/>
      <c r="CGF13" s="5"/>
      <c r="CGG13" s="5"/>
      <c r="CGH13" s="5"/>
      <c r="CGI13" s="5"/>
      <c r="CGJ13" s="5"/>
      <c r="CGK13" s="5"/>
      <c r="CGL13" s="5"/>
      <c r="CGM13" s="5"/>
      <c r="CGN13" s="5"/>
      <c r="CGO13" s="5"/>
      <c r="CGP13" s="5"/>
      <c r="CGQ13" s="5"/>
      <c r="CGR13" s="5"/>
      <c r="CGS13" s="5"/>
      <c r="CGT13" s="5"/>
      <c r="CGU13" s="5"/>
      <c r="CGV13" s="5"/>
      <c r="CGW13" s="5"/>
      <c r="CGX13" s="5"/>
      <c r="CGY13" s="5"/>
      <c r="CGZ13" s="5"/>
      <c r="CHA13" s="5"/>
      <c r="CHB13" s="5"/>
      <c r="CHC13" s="5"/>
      <c r="CHD13" s="5"/>
      <c r="CHE13" s="5"/>
      <c r="CHF13" s="5"/>
      <c r="CHG13" s="5"/>
      <c r="CHH13" s="5"/>
      <c r="CHI13" s="5"/>
      <c r="CHJ13" s="5"/>
      <c r="CHK13" s="5"/>
      <c r="CHL13" s="5"/>
      <c r="CHM13" s="5"/>
      <c r="CHN13" s="5"/>
      <c r="CHO13" s="5"/>
      <c r="CHP13" s="5"/>
      <c r="CHQ13" s="5"/>
      <c r="CHR13" s="5"/>
      <c r="CHS13" s="5"/>
      <c r="CHT13" s="5"/>
      <c r="CHU13" s="5"/>
      <c r="CHV13" s="5"/>
      <c r="CHW13" s="5"/>
      <c r="CHX13" s="5"/>
      <c r="CHY13" s="5"/>
      <c r="CHZ13" s="5"/>
      <c r="CIA13" s="5"/>
      <c r="CIB13" s="5"/>
      <c r="CIC13" s="5"/>
      <c r="CID13" s="5"/>
      <c r="CIE13" s="5"/>
      <c r="CIF13" s="5"/>
      <c r="CIG13" s="5"/>
      <c r="CIH13" s="5"/>
      <c r="CII13" s="5"/>
      <c r="CIJ13" s="5"/>
      <c r="CIK13" s="5"/>
      <c r="CIL13" s="5"/>
      <c r="CIM13" s="5"/>
      <c r="CIN13" s="5"/>
      <c r="CIO13" s="5"/>
      <c r="CIP13" s="5"/>
      <c r="CIQ13" s="5"/>
      <c r="CIR13" s="5"/>
      <c r="CIS13" s="5"/>
      <c r="CIT13" s="5"/>
      <c r="CIU13" s="5"/>
      <c r="CIV13" s="5"/>
      <c r="CIW13" s="5"/>
      <c r="CIX13" s="5"/>
      <c r="CIY13" s="5"/>
      <c r="CIZ13" s="5"/>
      <c r="CJA13" s="5"/>
      <c r="CJB13" s="5"/>
      <c r="CJC13" s="5"/>
      <c r="CJD13" s="5"/>
      <c r="CJE13" s="5"/>
      <c r="CJF13" s="5"/>
      <c r="CJG13" s="5"/>
      <c r="CJH13" s="5"/>
      <c r="CJI13" s="5"/>
      <c r="CJJ13" s="5"/>
      <c r="CJK13" s="5"/>
      <c r="CJL13" s="5"/>
      <c r="CJM13" s="5"/>
      <c r="CJN13" s="5"/>
      <c r="CJO13" s="5"/>
      <c r="CJP13" s="5"/>
      <c r="CJQ13" s="5"/>
      <c r="CJR13" s="5"/>
      <c r="CJS13" s="5"/>
      <c r="CJT13" s="5"/>
      <c r="CJU13" s="5"/>
      <c r="CJV13" s="5"/>
      <c r="CJW13" s="5"/>
      <c r="CJX13" s="5"/>
      <c r="CJY13" s="5"/>
      <c r="CJZ13" s="5"/>
      <c r="CKA13" s="5"/>
      <c r="CKB13" s="5"/>
      <c r="CKC13" s="5"/>
      <c r="CKD13" s="5"/>
      <c r="CKE13" s="5"/>
      <c r="CKF13" s="5"/>
      <c r="CKG13" s="5"/>
      <c r="CKH13" s="5"/>
      <c r="CKI13" s="5"/>
      <c r="CKJ13" s="5"/>
      <c r="CKK13" s="5"/>
      <c r="CKL13" s="5"/>
      <c r="CKM13" s="5"/>
      <c r="CKN13" s="5"/>
      <c r="CKO13" s="5"/>
      <c r="CKP13" s="5"/>
      <c r="CKQ13" s="5"/>
      <c r="CKR13" s="5"/>
      <c r="CKS13" s="5"/>
      <c r="CKT13" s="5"/>
      <c r="CKU13" s="5"/>
      <c r="CKV13" s="5"/>
      <c r="CKW13" s="5"/>
      <c r="CKX13" s="5"/>
      <c r="CKY13" s="5"/>
      <c r="CKZ13" s="5"/>
      <c r="CLA13" s="5"/>
      <c r="CLB13" s="5"/>
      <c r="CLC13" s="5"/>
      <c r="CLD13" s="5"/>
      <c r="CLE13" s="5"/>
      <c r="CLF13" s="5"/>
      <c r="CLG13" s="5"/>
      <c r="CLH13" s="5"/>
      <c r="CLI13" s="5"/>
      <c r="CLJ13" s="5"/>
      <c r="CLK13" s="5"/>
      <c r="CLL13" s="5"/>
      <c r="CLM13" s="5"/>
      <c r="CLN13" s="5"/>
      <c r="CLO13" s="5"/>
      <c r="CLP13" s="5"/>
      <c r="CLQ13" s="5"/>
      <c r="CLR13" s="5"/>
      <c r="CLS13" s="5"/>
      <c r="CLT13" s="5"/>
      <c r="CLU13" s="5"/>
      <c r="CLV13" s="5"/>
      <c r="CLW13" s="5"/>
      <c r="CLX13" s="5"/>
      <c r="CLY13" s="5"/>
      <c r="CLZ13" s="5"/>
      <c r="CMA13" s="5"/>
      <c r="CMB13" s="5"/>
      <c r="CMC13" s="5"/>
      <c r="CMD13" s="5"/>
      <c r="CME13" s="5"/>
      <c r="CMF13" s="5"/>
      <c r="CMG13" s="5"/>
      <c r="CMH13" s="5"/>
      <c r="CMI13" s="5"/>
      <c r="CMJ13" s="5"/>
      <c r="CMK13" s="5"/>
      <c r="CML13" s="5"/>
      <c r="CMM13" s="5"/>
      <c r="CMN13" s="5"/>
      <c r="CMO13" s="5"/>
      <c r="CMP13" s="5"/>
      <c r="CMQ13" s="5"/>
      <c r="CMR13" s="5"/>
      <c r="CMS13" s="5"/>
      <c r="CMT13" s="5"/>
      <c r="CMU13" s="5"/>
      <c r="CMV13" s="5"/>
      <c r="CMW13" s="5"/>
      <c r="CMX13" s="5"/>
      <c r="CMY13" s="5"/>
      <c r="CMZ13" s="5"/>
      <c r="CNA13" s="5"/>
      <c r="CNB13" s="5"/>
      <c r="CNC13" s="5"/>
      <c r="CND13" s="5"/>
      <c r="CNE13" s="5"/>
      <c r="CNF13" s="5"/>
      <c r="CNG13" s="5"/>
      <c r="CNH13" s="5"/>
      <c r="CNI13" s="5"/>
      <c r="CNJ13" s="5"/>
      <c r="CNK13" s="5"/>
      <c r="CNL13" s="5"/>
      <c r="CNM13" s="5"/>
      <c r="CNN13" s="5"/>
      <c r="CNO13" s="5"/>
      <c r="CNP13" s="5"/>
      <c r="CNQ13" s="5"/>
      <c r="CNR13" s="5"/>
      <c r="CNS13" s="5"/>
      <c r="CNT13" s="5"/>
      <c r="CNU13" s="5"/>
      <c r="CNV13" s="5"/>
      <c r="CNW13" s="5"/>
      <c r="CNX13" s="5"/>
      <c r="CNY13" s="5"/>
      <c r="CNZ13" s="5"/>
      <c r="COA13" s="5"/>
      <c r="COB13" s="5"/>
      <c r="COC13" s="5"/>
      <c r="COD13" s="5"/>
      <c r="COE13" s="5"/>
      <c r="COF13" s="5"/>
      <c r="COG13" s="5"/>
      <c r="COH13" s="5"/>
      <c r="COI13" s="5"/>
      <c r="COJ13" s="5"/>
      <c r="COK13" s="5"/>
      <c r="COL13" s="5"/>
      <c r="COM13" s="5"/>
      <c r="CON13" s="5"/>
      <c r="COO13" s="5"/>
      <c r="COP13" s="5"/>
      <c r="COQ13" s="5"/>
      <c r="COR13" s="5"/>
      <c r="COS13" s="5"/>
      <c r="COT13" s="5"/>
      <c r="COU13" s="5"/>
      <c r="COV13" s="5"/>
      <c r="COW13" s="5"/>
      <c r="COX13" s="5"/>
      <c r="COY13" s="5"/>
      <c r="COZ13" s="5"/>
      <c r="CPA13" s="5"/>
      <c r="CPB13" s="5"/>
      <c r="CPC13" s="5"/>
      <c r="CPD13" s="5"/>
      <c r="CPE13" s="5"/>
      <c r="CPF13" s="5"/>
      <c r="CPG13" s="5"/>
      <c r="CPH13" s="5"/>
      <c r="CPI13" s="5"/>
      <c r="CPJ13" s="5"/>
      <c r="CPK13" s="5"/>
      <c r="CPL13" s="5"/>
      <c r="CPM13" s="5"/>
      <c r="CPN13" s="5"/>
      <c r="CPO13" s="5"/>
      <c r="CPP13" s="5"/>
      <c r="CPQ13" s="5"/>
      <c r="CPR13" s="5"/>
      <c r="CPS13" s="5"/>
      <c r="CPT13" s="5"/>
      <c r="CPU13" s="5"/>
      <c r="CPV13" s="5"/>
      <c r="CPW13" s="5"/>
      <c r="CPX13" s="5"/>
      <c r="CPY13" s="5"/>
      <c r="CPZ13" s="5"/>
      <c r="CQA13" s="5"/>
      <c r="CQB13" s="5"/>
      <c r="CQC13" s="5"/>
      <c r="CQD13" s="5"/>
      <c r="CQE13" s="5"/>
      <c r="CQF13" s="5"/>
      <c r="CQG13" s="5"/>
      <c r="CQH13" s="5"/>
      <c r="CQI13" s="5"/>
      <c r="CQJ13" s="5"/>
      <c r="CQK13" s="5"/>
      <c r="CQL13" s="5"/>
      <c r="CQM13" s="5"/>
      <c r="CQN13" s="5"/>
      <c r="CQO13" s="5"/>
      <c r="CQP13" s="5"/>
      <c r="CQQ13" s="5"/>
      <c r="CQR13" s="5"/>
      <c r="CQS13" s="5"/>
      <c r="CQT13" s="5"/>
      <c r="CQU13" s="5"/>
      <c r="CQV13" s="5"/>
      <c r="CQW13" s="5"/>
      <c r="CQX13" s="5"/>
      <c r="CQY13" s="5"/>
      <c r="CQZ13" s="5"/>
      <c r="CRA13" s="5"/>
      <c r="CRB13" s="5"/>
      <c r="CRC13" s="5"/>
      <c r="CRD13" s="5"/>
      <c r="CRE13" s="5"/>
      <c r="CRF13" s="5"/>
      <c r="CRG13" s="5"/>
      <c r="CRH13" s="5"/>
      <c r="CRI13" s="5"/>
      <c r="CRJ13" s="5"/>
      <c r="CRK13" s="5"/>
      <c r="CRL13" s="5"/>
      <c r="CRM13" s="5"/>
      <c r="CRN13" s="5"/>
      <c r="CRO13" s="5"/>
      <c r="CRP13" s="5"/>
      <c r="CRQ13" s="5"/>
      <c r="CRR13" s="5"/>
      <c r="CRS13" s="5"/>
      <c r="CRT13" s="5"/>
      <c r="CRU13" s="5"/>
      <c r="CRV13" s="5"/>
      <c r="CRW13" s="5"/>
      <c r="CRX13" s="5"/>
      <c r="CRY13" s="5"/>
      <c r="CRZ13" s="5"/>
      <c r="CSA13" s="5"/>
      <c r="CSB13" s="5"/>
      <c r="CSC13" s="5"/>
      <c r="CSD13" s="5"/>
      <c r="CSE13" s="5"/>
      <c r="CSF13" s="5"/>
      <c r="CSG13" s="5"/>
      <c r="CSH13" s="5"/>
      <c r="CSI13" s="5"/>
      <c r="CSJ13" s="5"/>
      <c r="CSK13" s="5"/>
      <c r="CSL13" s="5"/>
      <c r="CSM13" s="5"/>
      <c r="CSN13" s="5"/>
      <c r="CSO13" s="5"/>
      <c r="CSP13" s="5"/>
      <c r="CSQ13" s="5"/>
      <c r="CSR13" s="5"/>
      <c r="CSS13" s="5"/>
      <c r="CST13" s="5"/>
      <c r="CSU13" s="5"/>
      <c r="CSV13" s="5"/>
      <c r="CSW13" s="5"/>
      <c r="CSX13" s="5"/>
      <c r="CSY13" s="5"/>
      <c r="CSZ13" s="5"/>
      <c r="CTA13" s="5"/>
      <c r="CTB13" s="5"/>
      <c r="CTC13" s="5"/>
      <c r="CTD13" s="5"/>
      <c r="CTE13" s="5"/>
      <c r="CTF13" s="5"/>
      <c r="CTG13" s="5"/>
      <c r="CTH13" s="5"/>
      <c r="CTI13" s="5"/>
      <c r="CTJ13" s="5"/>
      <c r="CTK13" s="5"/>
      <c r="CTL13" s="5"/>
      <c r="CTM13" s="5"/>
      <c r="CTN13" s="5"/>
      <c r="CTO13" s="5"/>
      <c r="CTP13" s="5"/>
      <c r="CTQ13" s="5"/>
      <c r="CTR13" s="5"/>
      <c r="CTS13" s="5"/>
      <c r="CTT13" s="5"/>
      <c r="CTU13" s="5"/>
      <c r="CTV13" s="5"/>
      <c r="CTW13" s="5"/>
      <c r="CTX13" s="5"/>
      <c r="CTY13" s="5"/>
      <c r="CTZ13" s="5"/>
      <c r="CUA13" s="5"/>
      <c r="CUB13" s="5"/>
      <c r="CUC13" s="5"/>
      <c r="CUD13" s="5"/>
      <c r="CUE13" s="5"/>
      <c r="CUF13" s="5"/>
      <c r="CUG13" s="5"/>
      <c r="CUH13" s="5"/>
      <c r="CUI13" s="5"/>
      <c r="CUJ13" s="5"/>
      <c r="CUK13" s="5"/>
      <c r="CUL13" s="5"/>
      <c r="CUM13" s="5"/>
      <c r="CUN13" s="5"/>
      <c r="CUO13" s="5"/>
      <c r="CUP13" s="5"/>
      <c r="CUQ13" s="5"/>
      <c r="CUR13" s="5"/>
      <c r="CUS13" s="5"/>
      <c r="CUT13" s="5"/>
      <c r="CUU13" s="5"/>
      <c r="CUV13" s="5"/>
      <c r="CUW13" s="5"/>
      <c r="CUX13" s="5"/>
      <c r="CUY13" s="5"/>
      <c r="CUZ13" s="5"/>
      <c r="CVA13" s="5"/>
      <c r="CVB13" s="5"/>
      <c r="CVC13" s="5"/>
      <c r="CVD13" s="5"/>
      <c r="CVE13" s="5"/>
      <c r="CVF13" s="5"/>
      <c r="CVG13" s="5"/>
      <c r="CVH13" s="5"/>
      <c r="CVI13" s="5"/>
      <c r="CVJ13" s="5"/>
      <c r="CVK13" s="5"/>
      <c r="CVL13" s="5"/>
      <c r="CVM13" s="5"/>
      <c r="CVN13" s="5"/>
      <c r="CVO13" s="5"/>
      <c r="CVP13" s="5"/>
      <c r="CVQ13" s="5"/>
      <c r="CVR13" s="5"/>
      <c r="CVS13" s="5"/>
      <c r="CVT13" s="5"/>
      <c r="CVU13" s="5"/>
      <c r="CVV13" s="5"/>
      <c r="CVW13" s="5"/>
      <c r="CVX13" s="5"/>
      <c r="CVY13" s="5"/>
      <c r="CVZ13" s="5"/>
      <c r="CWA13" s="5"/>
      <c r="CWB13" s="5"/>
      <c r="CWC13" s="5"/>
      <c r="CWD13" s="5"/>
      <c r="CWE13" s="5"/>
      <c r="CWF13" s="5"/>
      <c r="CWG13" s="5"/>
      <c r="CWH13" s="5"/>
      <c r="CWI13" s="5"/>
      <c r="CWJ13" s="5"/>
      <c r="CWK13" s="5"/>
      <c r="CWL13" s="5"/>
      <c r="CWM13" s="5"/>
      <c r="CWN13" s="5"/>
      <c r="CWO13" s="5"/>
      <c r="CWP13" s="5"/>
      <c r="CWQ13" s="5"/>
      <c r="CWR13" s="5"/>
      <c r="CWS13" s="5"/>
      <c r="CWT13" s="5"/>
      <c r="CWU13" s="5"/>
      <c r="CWV13" s="5"/>
      <c r="CWW13" s="5"/>
      <c r="CWX13" s="5"/>
      <c r="CWY13" s="5"/>
      <c r="CWZ13" s="5"/>
      <c r="CXA13" s="5"/>
      <c r="CXB13" s="5"/>
      <c r="CXC13" s="5"/>
      <c r="CXD13" s="5"/>
      <c r="CXE13" s="5"/>
      <c r="CXF13" s="5"/>
      <c r="CXG13" s="5"/>
      <c r="CXH13" s="5"/>
      <c r="CXI13" s="5"/>
      <c r="CXJ13" s="5"/>
      <c r="CXK13" s="5"/>
      <c r="CXL13" s="5"/>
      <c r="CXM13" s="5"/>
      <c r="CXN13" s="5"/>
      <c r="CXO13" s="5"/>
      <c r="CXP13" s="5"/>
      <c r="CXQ13" s="5"/>
      <c r="CXR13" s="5"/>
      <c r="CXS13" s="5"/>
      <c r="CXT13" s="5"/>
      <c r="CXU13" s="5"/>
      <c r="CXV13" s="5"/>
      <c r="CXW13" s="5"/>
      <c r="CXX13" s="5"/>
      <c r="CXY13" s="5"/>
      <c r="CXZ13" s="5"/>
      <c r="CYA13" s="5"/>
      <c r="CYB13" s="5"/>
      <c r="CYC13" s="5"/>
      <c r="CYD13" s="5"/>
      <c r="CYE13" s="5"/>
      <c r="CYF13" s="5"/>
      <c r="CYG13" s="5"/>
      <c r="CYH13" s="5"/>
      <c r="CYI13" s="5"/>
      <c r="CYJ13" s="5"/>
      <c r="CYK13" s="5"/>
      <c r="CYL13" s="5"/>
      <c r="CYM13" s="5"/>
      <c r="CYN13" s="5"/>
      <c r="CYO13" s="5"/>
      <c r="CYP13" s="5"/>
      <c r="CYQ13" s="5"/>
      <c r="CYR13" s="5"/>
      <c r="CYS13" s="5"/>
      <c r="CYT13" s="5"/>
      <c r="CYU13" s="5"/>
      <c r="CYV13" s="5"/>
      <c r="CYW13" s="5"/>
      <c r="CYX13" s="5"/>
      <c r="CYY13" s="5"/>
      <c r="CYZ13" s="5"/>
      <c r="CZA13" s="5"/>
      <c r="CZB13" s="5"/>
      <c r="CZC13" s="5"/>
      <c r="CZD13" s="5"/>
      <c r="CZE13" s="5"/>
      <c r="CZF13" s="5"/>
      <c r="CZG13" s="5"/>
      <c r="CZH13" s="5"/>
      <c r="CZI13" s="5"/>
      <c r="CZJ13" s="5"/>
      <c r="CZK13" s="5"/>
      <c r="CZL13" s="5"/>
      <c r="CZM13" s="5"/>
      <c r="CZN13" s="5"/>
      <c r="CZO13" s="5"/>
      <c r="CZP13" s="5"/>
      <c r="CZQ13" s="5"/>
      <c r="CZR13" s="5"/>
      <c r="CZS13" s="5"/>
      <c r="CZT13" s="5"/>
      <c r="CZU13" s="5"/>
      <c r="CZV13" s="5"/>
      <c r="CZW13" s="5"/>
      <c r="CZX13" s="5"/>
      <c r="CZY13" s="5"/>
      <c r="CZZ13" s="5"/>
      <c r="DAA13" s="5"/>
      <c r="DAB13" s="5"/>
      <c r="DAC13" s="5"/>
      <c r="DAD13" s="5"/>
      <c r="DAE13" s="5"/>
      <c r="DAF13" s="5"/>
      <c r="DAG13" s="5"/>
      <c r="DAH13" s="5"/>
      <c r="DAI13" s="5"/>
      <c r="DAJ13" s="5"/>
      <c r="DAK13" s="5"/>
      <c r="DAL13" s="5"/>
      <c r="DAM13" s="5"/>
      <c r="DAN13" s="5"/>
      <c r="DAO13" s="5"/>
      <c r="DAP13" s="5"/>
      <c r="DAQ13" s="5"/>
      <c r="DAR13" s="5"/>
      <c r="DAS13" s="5"/>
      <c r="DAT13" s="5"/>
      <c r="DAU13" s="5"/>
      <c r="DAV13" s="5"/>
      <c r="DAW13" s="5"/>
      <c r="DAX13" s="5"/>
      <c r="DAY13" s="5"/>
      <c r="DAZ13" s="5"/>
      <c r="DBA13" s="5"/>
      <c r="DBB13" s="5"/>
      <c r="DBC13" s="5"/>
      <c r="DBD13" s="5"/>
      <c r="DBE13" s="5"/>
      <c r="DBF13" s="5"/>
      <c r="DBG13" s="5"/>
      <c r="DBH13" s="5"/>
      <c r="DBI13" s="5"/>
      <c r="DBJ13" s="5"/>
      <c r="DBK13" s="5"/>
      <c r="DBL13" s="5"/>
      <c r="DBM13" s="5"/>
      <c r="DBN13" s="5"/>
      <c r="DBO13" s="5"/>
      <c r="DBP13" s="5"/>
      <c r="DBQ13" s="5"/>
      <c r="DBR13" s="5"/>
      <c r="DBS13" s="5"/>
      <c r="DBT13" s="5"/>
      <c r="DBU13" s="5"/>
      <c r="DBV13" s="5"/>
      <c r="DBW13" s="5"/>
      <c r="DBX13" s="5"/>
      <c r="DBY13" s="5"/>
      <c r="DBZ13" s="5"/>
      <c r="DCA13" s="5"/>
      <c r="DCB13" s="5"/>
      <c r="DCC13" s="5"/>
      <c r="DCD13" s="5"/>
      <c r="DCE13" s="5"/>
      <c r="DCF13" s="5"/>
      <c r="DCG13" s="5"/>
      <c r="DCH13" s="5"/>
      <c r="DCI13" s="5"/>
      <c r="DCJ13" s="5"/>
      <c r="DCK13" s="5"/>
      <c r="DCL13" s="5"/>
      <c r="DCM13" s="5"/>
      <c r="DCN13" s="5"/>
      <c r="DCO13" s="5"/>
      <c r="DCP13" s="5"/>
      <c r="DCQ13" s="5"/>
      <c r="DCR13" s="5"/>
      <c r="DCS13" s="5"/>
      <c r="DCT13" s="5"/>
      <c r="DCU13" s="5"/>
      <c r="DCV13" s="5"/>
      <c r="DCW13" s="5"/>
      <c r="DCX13" s="5"/>
      <c r="DCY13" s="5"/>
      <c r="DCZ13" s="5"/>
      <c r="DDA13" s="5"/>
      <c r="DDB13" s="5"/>
      <c r="DDC13" s="5"/>
      <c r="DDD13" s="5"/>
      <c r="DDE13" s="5"/>
      <c r="DDF13" s="5"/>
      <c r="DDG13" s="5"/>
      <c r="DDH13" s="5"/>
      <c r="DDI13" s="5"/>
      <c r="DDJ13" s="5"/>
      <c r="DDK13" s="5"/>
      <c r="DDL13" s="5"/>
      <c r="DDM13" s="5"/>
      <c r="DDN13" s="5"/>
      <c r="DDO13" s="5"/>
      <c r="DDP13" s="5"/>
      <c r="DDQ13" s="5"/>
      <c r="DDR13" s="5"/>
      <c r="DDS13" s="5"/>
      <c r="DDT13" s="5"/>
      <c r="DDU13" s="5"/>
      <c r="DDV13" s="5"/>
      <c r="DDW13" s="5"/>
      <c r="DDX13" s="5"/>
      <c r="DDY13" s="5"/>
      <c r="DDZ13" s="5"/>
      <c r="DEA13" s="5"/>
      <c r="DEB13" s="5"/>
      <c r="DEC13" s="5"/>
      <c r="DED13" s="5"/>
      <c r="DEE13" s="5"/>
      <c r="DEF13" s="5"/>
      <c r="DEG13" s="5"/>
      <c r="DEH13" s="5"/>
      <c r="DEI13" s="5"/>
      <c r="DEJ13" s="5"/>
      <c r="DEK13" s="5"/>
      <c r="DEL13" s="5"/>
      <c r="DEM13" s="5"/>
      <c r="DEN13" s="5"/>
      <c r="DEO13" s="5"/>
      <c r="DEP13" s="5"/>
      <c r="DEQ13" s="5"/>
      <c r="DER13" s="5"/>
      <c r="DES13" s="5"/>
      <c r="DET13" s="5"/>
      <c r="DEU13" s="5"/>
      <c r="DEV13" s="5"/>
      <c r="DEW13" s="5"/>
      <c r="DEX13" s="5"/>
      <c r="DEY13" s="5"/>
      <c r="DEZ13" s="5"/>
      <c r="DFA13" s="5"/>
      <c r="DFB13" s="5"/>
      <c r="DFC13" s="5"/>
      <c r="DFD13" s="5"/>
      <c r="DFE13" s="5"/>
      <c r="DFF13" s="5"/>
      <c r="DFG13" s="5"/>
      <c r="DFH13" s="5"/>
      <c r="DFI13" s="5"/>
      <c r="DFJ13" s="5"/>
      <c r="DFK13" s="5"/>
      <c r="DFL13" s="5"/>
      <c r="DFM13" s="5"/>
      <c r="DFN13" s="5"/>
      <c r="DFO13" s="5"/>
      <c r="DFP13" s="5"/>
      <c r="DFQ13" s="5"/>
      <c r="DFR13" s="5"/>
      <c r="DFS13" s="5"/>
      <c r="DFT13" s="5"/>
      <c r="DFU13" s="5"/>
      <c r="DFV13" s="5"/>
      <c r="DFW13" s="5"/>
      <c r="DFX13" s="5"/>
      <c r="DFY13" s="5"/>
      <c r="DFZ13" s="5"/>
      <c r="DGA13" s="5"/>
      <c r="DGB13" s="5"/>
      <c r="DGC13" s="5"/>
      <c r="DGD13" s="5"/>
      <c r="DGE13" s="5"/>
      <c r="DGF13" s="5"/>
      <c r="DGG13" s="5"/>
      <c r="DGH13" s="5"/>
      <c r="DGI13" s="5"/>
      <c r="DGJ13" s="5"/>
      <c r="DGK13" s="5"/>
      <c r="DGL13" s="5"/>
      <c r="DGM13" s="5"/>
      <c r="DGN13" s="5"/>
      <c r="DGO13" s="5"/>
      <c r="DGP13" s="5"/>
      <c r="DGQ13" s="5"/>
      <c r="DGR13" s="5"/>
      <c r="DGS13" s="5"/>
      <c r="DGT13" s="5"/>
      <c r="DGU13" s="5"/>
      <c r="DGV13" s="5"/>
      <c r="DGW13" s="5"/>
      <c r="DGX13" s="5"/>
      <c r="DGY13" s="5"/>
      <c r="DGZ13" s="5"/>
      <c r="DHA13" s="5"/>
      <c r="DHB13" s="5"/>
      <c r="DHC13" s="5"/>
      <c r="DHD13" s="5"/>
      <c r="DHE13" s="5"/>
      <c r="DHF13" s="5"/>
      <c r="DHG13" s="5"/>
      <c r="DHH13" s="5"/>
      <c r="DHI13" s="5"/>
      <c r="DHJ13" s="5"/>
      <c r="DHK13" s="5"/>
      <c r="DHL13" s="5"/>
      <c r="DHM13" s="5"/>
      <c r="DHN13" s="5"/>
      <c r="DHO13" s="5"/>
      <c r="DHP13" s="5"/>
      <c r="DHQ13" s="5"/>
      <c r="DHR13" s="5"/>
      <c r="DHS13" s="5"/>
      <c r="DHT13" s="5"/>
      <c r="DHU13" s="5"/>
      <c r="DHV13" s="5"/>
      <c r="DHW13" s="5"/>
      <c r="DHX13" s="5"/>
      <c r="DHY13" s="5"/>
      <c r="DHZ13" s="5"/>
      <c r="DIA13" s="5"/>
      <c r="DIB13" s="5"/>
      <c r="DIC13" s="5"/>
      <c r="DID13" s="5"/>
      <c r="DIE13" s="5"/>
      <c r="DIF13" s="5"/>
      <c r="DIG13" s="5"/>
      <c r="DIH13" s="5"/>
      <c r="DII13" s="5"/>
      <c r="DIJ13" s="5"/>
      <c r="DIK13" s="5"/>
      <c r="DIL13" s="5"/>
      <c r="DIM13" s="5"/>
      <c r="DIN13" s="5"/>
      <c r="DIO13" s="5"/>
      <c r="DIP13" s="5"/>
      <c r="DIQ13" s="5"/>
      <c r="DIR13" s="5"/>
      <c r="DIS13" s="5"/>
      <c r="DIT13" s="5"/>
      <c r="DIU13" s="5"/>
      <c r="DIV13" s="5"/>
      <c r="DIW13" s="5"/>
      <c r="DIX13" s="5"/>
      <c r="DIY13" s="5"/>
      <c r="DIZ13" s="5"/>
      <c r="DJA13" s="5"/>
      <c r="DJB13" s="5"/>
      <c r="DJC13" s="5"/>
      <c r="DJD13" s="5"/>
      <c r="DJE13" s="5"/>
      <c r="DJF13" s="5"/>
      <c r="DJG13" s="5"/>
      <c r="DJH13" s="5"/>
      <c r="DJI13" s="5"/>
      <c r="DJJ13" s="5"/>
      <c r="DJK13" s="5"/>
      <c r="DJL13" s="5"/>
      <c r="DJM13" s="5"/>
      <c r="DJN13" s="5"/>
      <c r="DJO13" s="5"/>
      <c r="DJP13" s="5"/>
      <c r="DJQ13" s="5"/>
      <c r="DJR13" s="5"/>
      <c r="DJS13" s="5"/>
      <c r="DJT13" s="5"/>
      <c r="DJU13" s="5"/>
      <c r="DJV13" s="5"/>
      <c r="DJW13" s="5"/>
      <c r="DJX13" s="5"/>
      <c r="DJY13" s="5"/>
      <c r="DJZ13" s="5"/>
      <c r="DKA13" s="5"/>
      <c r="DKB13" s="5"/>
      <c r="DKC13" s="5"/>
      <c r="DKD13" s="5"/>
      <c r="DKE13" s="5"/>
      <c r="DKF13" s="5"/>
      <c r="DKG13" s="5"/>
      <c r="DKH13" s="5"/>
      <c r="DKI13" s="5"/>
      <c r="DKJ13" s="5"/>
      <c r="DKK13" s="5"/>
      <c r="DKL13" s="5"/>
      <c r="DKM13" s="5"/>
      <c r="DKN13" s="5"/>
      <c r="DKO13" s="5"/>
      <c r="DKP13" s="5"/>
      <c r="DKQ13" s="5"/>
      <c r="DKR13" s="5"/>
      <c r="DKS13" s="5"/>
      <c r="DKT13" s="5"/>
      <c r="DKU13" s="5"/>
      <c r="DKV13" s="5"/>
      <c r="DKW13" s="5"/>
      <c r="DKX13" s="5"/>
      <c r="DKY13" s="5"/>
      <c r="DKZ13" s="5"/>
      <c r="DLA13" s="5"/>
      <c r="DLB13" s="5"/>
      <c r="DLC13" s="5"/>
      <c r="DLD13" s="5"/>
      <c r="DLE13" s="5"/>
      <c r="DLF13" s="5"/>
      <c r="DLG13" s="5"/>
      <c r="DLH13" s="5"/>
      <c r="DLI13" s="5"/>
      <c r="DLJ13" s="5"/>
      <c r="DLK13" s="5"/>
      <c r="DLL13" s="5"/>
      <c r="DLM13" s="5"/>
      <c r="DLN13" s="5"/>
      <c r="DLO13" s="5"/>
      <c r="DLP13" s="5"/>
      <c r="DLQ13" s="5"/>
      <c r="DLR13" s="5"/>
      <c r="DLS13" s="5"/>
      <c r="DLT13" s="5"/>
      <c r="DLU13" s="5"/>
      <c r="DLV13" s="5"/>
      <c r="DLW13" s="5"/>
      <c r="DLX13" s="5"/>
      <c r="DLY13" s="5"/>
      <c r="DLZ13" s="5"/>
      <c r="DMA13" s="5"/>
      <c r="DMB13" s="5"/>
      <c r="DMC13" s="5"/>
      <c r="DMD13" s="5"/>
      <c r="DME13" s="5"/>
      <c r="DMF13" s="5"/>
      <c r="DMG13" s="5"/>
      <c r="DMH13" s="5"/>
      <c r="DMI13" s="5"/>
      <c r="DMJ13" s="5"/>
      <c r="DMK13" s="5"/>
      <c r="DML13" s="5"/>
      <c r="DMM13" s="5"/>
      <c r="DMN13" s="5"/>
      <c r="DMO13" s="5"/>
      <c r="DMP13" s="5"/>
      <c r="DMQ13" s="5"/>
      <c r="DMR13" s="5"/>
      <c r="DMS13" s="5"/>
      <c r="DMT13" s="5"/>
      <c r="DMU13" s="5"/>
      <c r="DMV13" s="5"/>
      <c r="DMW13" s="5"/>
      <c r="DMX13" s="5"/>
      <c r="DMY13" s="5"/>
      <c r="DMZ13" s="5"/>
      <c r="DNA13" s="5"/>
      <c r="DNB13" s="5"/>
      <c r="DNC13" s="5"/>
      <c r="DND13" s="5"/>
      <c r="DNE13" s="5"/>
      <c r="DNF13" s="5"/>
      <c r="DNG13" s="5"/>
      <c r="DNH13" s="5"/>
      <c r="DNI13" s="5"/>
      <c r="DNJ13" s="5"/>
      <c r="DNK13" s="5"/>
      <c r="DNL13" s="5"/>
      <c r="DNM13" s="5"/>
      <c r="DNN13" s="5"/>
      <c r="DNO13" s="5"/>
      <c r="DNP13" s="5"/>
      <c r="DNQ13" s="5"/>
      <c r="DNR13" s="5"/>
      <c r="DNS13" s="5"/>
      <c r="DNT13" s="5"/>
      <c r="DNU13" s="5"/>
      <c r="DNV13" s="5"/>
      <c r="DNW13" s="5"/>
      <c r="DNX13" s="5"/>
      <c r="DNY13" s="5"/>
      <c r="DNZ13" s="5"/>
      <c r="DOA13" s="5"/>
      <c r="DOB13" s="5"/>
      <c r="DOC13" s="5"/>
      <c r="DOD13" s="5"/>
      <c r="DOE13" s="5"/>
      <c r="DOF13" s="5"/>
      <c r="DOG13" s="5"/>
      <c r="DOH13" s="5"/>
      <c r="DOI13" s="5"/>
      <c r="DOJ13" s="5"/>
      <c r="DOK13" s="5"/>
      <c r="DOL13" s="5"/>
      <c r="DOM13" s="5"/>
      <c r="DON13" s="5"/>
      <c r="DOO13" s="5"/>
      <c r="DOP13" s="5"/>
      <c r="DOQ13" s="5"/>
      <c r="DOR13" s="5"/>
      <c r="DOS13" s="5"/>
      <c r="DOT13" s="5"/>
      <c r="DOU13" s="5"/>
      <c r="DOV13" s="5"/>
      <c r="DOW13" s="5"/>
      <c r="DOX13" s="5"/>
      <c r="DOY13" s="5"/>
      <c r="DOZ13" s="5"/>
      <c r="DPA13" s="5"/>
      <c r="DPB13" s="5"/>
      <c r="DPC13" s="5"/>
      <c r="DPD13" s="5"/>
      <c r="DPE13" s="5"/>
      <c r="DPF13" s="5"/>
      <c r="DPG13" s="5"/>
      <c r="DPH13" s="5"/>
      <c r="DPI13" s="5"/>
      <c r="DPJ13" s="5"/>
      <c r="DPK13" s="5"/>
      <c r="DPL13" s="5"/>
      <c r="DPM13" s="5"/>
      <c r="DPN13" s="5"/>
      <c r="DPO13" s="5"/>
      <c r="DPP13" s="5"/>
      <c r="DPQ13" s="5"/>
      <c r="DPR13" s="5"/>
      <c r="DPS13" s="5"/>
      <c r="DPT13" s="5"/>
      <c r="DPU13" s="5"/>
      <c r="DPV13" s="5"/>
      <c r="DPW13" s="5"/>
      <c r="DPX13" s="5"/>
      <c r="DPY13" s="5"/>
      <c r="DPZ13" s="5"/>
      <c r="DQA13" s="5"/>
      <c r="DQB13" s="5"/>
      <c r="DQC13" s="5"/>
      <c r="DQD13" s="5"/>
      <c r="DQE13" s="5"/>
      <c r="DQF13" s="5"/>
      <c r="DQG13" s="5"/>
      <c r="DQH13" s="5"/>
      <c r="DQI13" s="5"/>
      <c r="DQJ13" s="5"/>
      <c r="DQK13" s="5"/>
      <c r="DQL13" s="5"/>
      <c r="DQM13" s="5"/>
      <c r="DQN13" s="5"/>
      <c r="DQO13" s="5"/>
      <c r="DQP13" s="5"/>
      <c r="DQQ13" s="5"/>
      <c r="DQR13" s="5"/>
      <c r="DQS13" s="5"/>
      <c r="DQT13" s="5"/>
      <c r="DQU13" s="5"/>
      <c r="DQV13" s="5"/>
      <c r="DQW13" s="5"/>
      <c r="DQX13" s="5"/>
      <c r="DQY13" s="5"/>
      <c r="DQZ13" s="5"/>
      <c r="DRA13" s="5"/>
      <c r="DRB13" s="5"/>
      <c r="DRC13" s="5"/>
      <c r="DRD13" s="5"/>
      <c r="DRE13" s="5"/>
      <c r="DRF13" s="5"/>
      <c r="DRG13" s="5"/>
      <c r="DRH13" s="5"/>
      <c r="DRI13" s="5"/>
      <c r="DRJ13" s="5"/>
      <c r="DRK13" s="5"/>
      <c r="DRL13" s="5"/>
      <c r="DRM13" s="5"/>
      <c r="DRN13" s="5"/>
      <c r="DRO13" s="5"/>
      <c r="DRP13" s="5"/>
      <c r="DRQ13" s="5"/>
      <c r="DRR13" s="5"/>
      <c r="DRS13" s="5"/>
      <c r="DRT13" s="5"/>
      <c r="DRU13" s="5"/>
      <c r="DRV13" s="5"/>
      <c r="DRW13" s="5"/>
      <c r="DRX13" s="5"/>
      <c r="DRY13" s="5"/>
      <c r="DRZ13" s="5"/>
      <c r="DSA13" s="5"/>
      <c r="DSB13" s="5"/>
      <c r="DSC13" s="5"/>
      <c r="DSD13" s="5"/>
      <c r="DSE13" s="5"/>
      <c r="DSF13" s="5"/>
      <c r="DSG13" s="5"/>
      <c r="DSH13" s="5"/>
      <c r="DSI13" s="5"/>
      <c r="DSJ13" s="5"/>
      <c r="DSK13" s="5"/>
      <c r="DSL13" s="5"/>
      <c r="DSM13" s="5"/>
      <c r="DSN13" s="5"/>
      <c r="DSO13" s="5"/>
      <c r="DSP13" s="5"/>
      <c r="DSQ13" s="5"/>
      <c r="DSR13" s="5"/>
      <c r="DSS13" s="5"/>
      <c r="DST13" s="5"/>
      <c r="DSU13" s="5"/>
      <c r="DSV13" s="5"/>
      <c r="DSW13" s="5"/>
      <c r="DSX13" s="5"/>
      <c r="DSY13" s="5"/>
      <c r="DSZ13" s="5"/>
      <c r="DTA13" s="5"/>
      <c r="DTB13" s="5"/>
      <c r="DTC13" s="5"/>
      <c r="DTD13" s="5"/>
      <c r="DTE13" s="5"/>
      <c r="DTF13" s="5"/>
      <c r="DTG13" s="5"/>
      <c r="DTH13" s="5"/>
      <c r="DTI13" s="5"/>
      <c r="DTJ13" s="5"/>
      <c r="DTK13" s="5"/>
      <c r="DTL13" s="5"/>
      <c r="DTM13" s="5"/>
      <c r="DTN13" s="5"/>
      <c r="DTO13" s="5"/>
      <c r="DTP13" s="5"/>
      <c r="DTQ13" s="5"/>
      <c r="DTR13" s="5"/>
      <c r="DTS13" s="5"/>
      <c r="DTT13" s="5"/>
      <c r="DTU13" s="5"/>
      <c r="DTV13" s="5"/>
      <c r="DTW13" s="5"/>
      <c r="DTX13" s="5"/>
      <c r="DTY13" s="5"/>
      <c r="DTZ13" s="5"/>
      <c r="DUA13" s="5"/>
      <c r="DUB13" s="5"/>
      <c r="DUC13" s="5"/>
      <c r="DUD13" s="5"/>
      <c r="DUE13" s="5"/>
      <c r="DUF13" s="5"/>
      <c r="DUG13" s="5"/>
      <c r="DUH13" s="5"/>
      <c r="DUI13" s="5"/>
      <c r="DUJ13" s="5"/>
      <c r="DUK13" s="5"/>
      <c r="DUL13" s="5"/>
      <c r="DUM13" s="5"/>
      <c r="DUN13" s="5"/>
      <c r="DUO13" s="5"/>
      <c r="DUP13" s="5"/>
      <c r="DUQ13" s="5"/>
      <c r="DUR13" s="5"/>
      <c r="DUS13" s="5"/>
      <c r="DUT13" s="5"/>
      <c r="DUU13" s="5"/>
      <c r="DUV13" s="5"/>
      <c r="DUW13" s="5"/>
      <c r="DUX13" s="5"/>
      <c r="DUY13" s="5"/>
      <c r="DUZ13" s="5"/>
      <c r="DVA13" s="5"/>
      <c r="DVB13" s="5"/>
      <c r="DVC13" s="5"/>
      <c r="DVD13" s="5"/>
      <c r="DVE13" s="5"/>
      <c r="DVF13" s="5"/>
      <c r="DVG13" s="5"/>
      <c r="DVH13" s="5"/>
      <c r="DVI13" s="5"/>
      <c r="DVJ13" s="5"/>
      <c r="DVK13" s="5"/>
      <c r="DVL13" s="5"/>
      <c r="DVM13" s="5"/>
      <c r="DVN13" s="5"/>
      <c r="DVO13" s="5"/>
      <c r="DVP13" s="5"/>
      <c r="DVQ13" s="5"/>
      <c r="DVR13" s="5"/>
      <c r="DVS13" s="5"/>
      <c r="DVT13" s="5"/>
      <c r="DVU13" s="5"/>
      <c r="DVV13" s="5"/>
      <c r="DVW13" s="5"/>
      <c r="DVX13" s="5"/>
      <c r="DVY13" s="5"/>
      <c r="DVZ13" s="5"/>
      <c r="DWA13" s="5"/>
      <c r="DWB13" s="5"/>
      <c r="DWC13" s="5"/>
      <c r="DWD13" s="5"/>
      <c r="DWE13" s="5"/>
      <c r="DWF13" s="5"/>
      <c r="DWG13" s="5"/>
      <c r="DWH13" s="5"/>
      <c r="DWI13" s="5"/>
      <c r="DWJ13" s="5"/>
      <c r="DWK13" s="5"/>
      <c r="DWL13" s="5"/>
      <c r="DWM13" s="5"/>
      <c r="DWN13" s="5"/>
      <c r="DWO13" s="5"/>
      <c r="DWP13" s="5"/>
      <c r="DWQ13" s="5"/>
      <c r="DWR13" s="5"/>
      <c r="DWS13" s="5"/>
      <c r="DWT13" s="5"/>
      <c r="DWU13" s="5"/>
      <c r="DWV13" s="5"/>
      <c r="DWW13" s="5"/>
      <c r="DWX13" s="5"/>
      <c r="DWY13" s="5"/>
      <c r="DWZ13" s="5"/>
      <c r="DXA13" s="5"/>
      <c r="DXB13" s="5"/>
      <c r="DXC13" s="5"/>
      <c r="DXD13" s="5"/>
      <c r="DXE13" s="5"/>
      <c r="DXF13" s="5"/>
      <c r="DXG13" s="5"/>
      <c r="DXH13" s="5"/>
      <c r="DXI13" s="5"/>
      <c r="DXJ13" s="5"/>
      <c r="DXK13" s="5"/>
      <c r="DXL13" s="5"/>
      <c r="DXM13" s="5"/>
      <c r="DXN13" s="5"/>
      <c r="DXO13" s="5"/>
      <c r="DXP13" s="5"/>
      <c r="DXQ13" s="5"/>
      <c r="DXR13" s="5"/>
      <c r="DXS13" s="5"/>
      <c r="DXT13" s="5"/>
      <c r="DXU13" s="5"/>
      <c r="DXV13" s="5"/>
      <c r="DXW13" s="5"/>
      <c r="DXX13" s="5"/>
      <c r="DXY13" s="5"/>
      <c r="DXZ13" s="5"/>
      <c r="DYA13" s="5"/>
      <c r="DYB13" s="5"/>
      <c r="DYC13" s="5"/>
      <c r="DYD13" s="5"/>
      <c r="DYE13" s="5"/>
      <c r="DYF13" s="5"/>
      <c r="DYG13" s="5"/>
      <c r="DYH13" s="5"/>
      <c r="DYI13" s="5"/>
      <c r="DYJ13" s="5"/>
      <c r="DYK13" s="5"/>
      <c r="DYL13" s="5"/>
      <c r="DYM13" s="5"/>
      <c r="DYN13" s="5"/>
      <c r="DYO13" s="5"/>
      <c r="DYP13" s="5"/>
      <c r="DYQ13" s="5"/>
      <c r="DYR13" s="5"/>
      <c r="DYS13" s="5"/>
      <c r="DYT13" s="5"/>
      <c r="DYU13" s="5"/>
      <c r="DYV13" s="5"/>
      <c r="DYW13" s="5"/>
      <c r="DYX13" s="5"/>
      <c r="DYY13" s="5"/>
      <c r="DYZ13" s="5"/>
      <c r="DZA13" s="5"/>
      <c r="DZB13" s="5"/>
      <c r="DZC13" s="5"/>
      <c r="DZD13" s="5"/>
      <c r="DZE13" s="5"/>
      <c r="DZF13" s="5"/>
      <c r="DZG13" s="5"/>
      <c r="DZH13" s="5"/>
      <c r="DZI13" s="5"/>
      <c r="DZJ13" s="5"/>
      <c r="DZK13" s="5"/>
      <c r="DZL13" s="5"/>
      <c r="DZM13" s="5"/>
      <c r="DZN13" s="5"/>
      <c r="DZO13" s="5"/>
      <c r="DZP13" s="5"/>
      <c r="DZQ13" s="5"/>
      <c r="DZR13" s="5"/>
      <c r="DZS13" s="5"/>
      <c r="DZT13" s="5"/>
      <c r="DZU13" s="5"/>
      <c r="DZV13" s="5"/>
      <c r="DZW13" s="5"/>
      <c r="DZX13" s="5"/>
      <c r="DZY13" s="5"/>
      <c r="DZZ13" s="5"/>
      <c r="EAA13" s="5"/>
      <c r="EAB13" s="5"/>
      <c r="EAC13" s="5"/>
      <c r="EAD13" s="5"/>
      <c r="EAE13" s="5"/>
      <c r="EAF13" s="5"/>
      <c r="EAG13" s="5"/>
      <c r="EAH13" s="5"/>
      <c r="EAI13" s="5"/>
      <c r="EAJ13" s="5"/>
      <c r="EAK13" s="5"/>
      <c r="EAL13" s="5"/>
      <c r="EAM13" s="5"/>
      <c r="EAN13" s="5"/>
      <c r="EAO13" s="5"/>
      <c r="EAP13" s="5"/>
      <c r="EAQ13" s="5"/>
      <c r="EAR13" s="5"/>
      <c r="EAS13" s="5"/>
      <c r="EAT13" s="5"/>
      <c r="EAU13" s="5"/>
      <c r="EAV13" s="5"/>
      <c r="EAW13" s="5"/>
      <c r="EAX13" s="5"/>
      <c r="EAY13" s="5"/>
      <c r="EAZ13" s="5"/>
      <c r="EBA13" s="5"/>
      <c r="EBB13" s="5"/>
      <c r="EBC13" s="5"/>
      <c r="EBD13" s="5"/>
      <c r="EBE13" s="5"/>
      <c r="EBF13" s="5"/>
      <c r="EBG13" s="5"/>
      <c r="EBH13" s="5"/>
      <c r="EBI13" s="5"/>
      <c r="EBJ13" s="5"/>
      <c r="EBK13" s="5"/>
      <c r="EBL13" s="5"/>
      <c r="EBM13" s="5"/>
      <c r="EBN13" s="5"/>
      <c r="EBO13" s="5"/>
      <c r="EBP13" s="5"/>
      <c r="EBQ13" s="5"/>
      <c r="EBR13" s="5"/>
      <c r="EBS13" s="5"/>
      <c r="EBT13" s="5"/>
      <c r="EBU13" s="5"/>
      <c r="EBV13" s="5"/>
      <c r="EBW13" s="5"/>
      <c r="EBX13" s="5"/>
      <c r="EBY13" s="5"/>
      <c r="EBZ13" s="5"/>
      <c r="ECA13" s="5"/>
      <c r="ECB13" s="5"/>
      <c r="ECC13" s="5"/>
      <c r="ECD13" s="5"/>
      <c r="ECE13" s="5"/>
      <c r="ECF13" s="5"/>
      <c r="ECG13" s="5"/>
      <c r="ECH13" s="5"/>
      <c r="ECI13" s="5"/>
      <c r="ECJ13" s="5"/>
      <c r="ECK13" s="5"/>
      <c r="ECL13" s="5"/>
      <c r="ECM13" s="5"/>
      <c r="ECN13" s="5"/>
      <c r="ECO13" s="5"/>
      <c r="ECP13" s="5"/>
      <c r="ECQ13" s="5"/>
      <c r="ECR13" s="5"/>
      <c r="ECS13" s="5"/>
      <c r="ECT13" s="5"/>
      <c r="ECU13" s="5"/>
      <c r="ECV13" s="5"/>
      <c r="ECW13" s="5"/>
      <c r="ECX13" s="5"/>
      <c r="ECY13" s="5"/>
      <c r="ECZ13" s="5"/>
      <c r="EDA13" s="5"/>
      <c r="EDB13" s="5"/>
      <c r="EDC13" s="5"/>
      <c r="EDD13" s="5"/>
      <c r="EDE13" s="5"/>
      <c r="EDF13" s="5"/>
      <c r="EDG13" s="5"/>
      <c r="EDH13" s="5"/>
      <c r="EDI13" s="5"/>
      <c r="EDJ13" s="5"/>
      <c r="EDK13" s="5"/>
      <c r="EDL13" s="5"/>
      <c r="EDM13" s="5"/>
      <c r="EDN13" s="5"/>
      <c r="EDO13" s="5"/>
      <c r="EDP13" s="5"/>
      <c r="EDQ13" s="5"/>
      <c r="EDR13" s="5"/>
      <c r="EDS13" s="5"/>
      <c r="EDT13" s="5"/>
      <c r="EDU13" s="5"/>
      <c r="EDV13" s="5"/>
      <c r="EDW13" s="5"/>
      <c r="EDX13" s="5"/>
      <c r="EDY13" s="5"/>
      <c r="EDZ13" s="5"/>
      <c r="EEA13" s="5"/>
      <c r="EEB13" s="5"/>
      <c r="EEC13" s="5"/>
      <c r="EED13" s="5"/>
      <c r="EEE13" s="5"/>
      <c r="EEF13" s="5"/>
      <c r="EEG13" s="5"/>
      <c r="EEH13" s="5"/>
      <c r="EEI13" s="5"/>
      <c r="EEJ13" s="5"/>
      <c r="EEK13" s="5"/>
      <c r="EEL13" s="5"/>
      <c r="EEM13" s="5"/>
      <c r="EEN13" s="5"/>
      <c r="EEO13" s="5"/>
      <c r="EEP13" s="5"/>
      <c r="EEQ13" s="5"/>
      <c r="EER13" s="5"/>
      <c r="EES13" s="5"/>
      <c r="EET13" s="5"/>
      <c r="EEU13" s="5"/>
      <c r="EEV13" s="5"/>
      <c r="EEW13" s="5"/>
      <c r="EEX13" s="5"/>
      <c r="EEY13" s="5"/>
      <c r="EEZ13" s="5"/>
      <c r="EFA13" s="5"/>
      <c r="EFB13" s="5"/>
      <c r="EFC13" s="5"/>
      <c r="EFD13" s="5"/>
      <c r="EFE13" s="5"/>
      <c r="EFF13" s="5"/>
      <c r="EFG13" s="5"/>
      <c r="EFH13" s="5"/>
      <c r="EFI13" s="5"/>
      <c r="EFJ13" s="5"/>
      <c r="EFK13" s="5"/>
      <c r="EFL13" s="5"/>
      <c r="EFM13" s="5"/>
      <c r="EFN13" s="5"/>
      <c r="EFO13" s="5"/>
      <c r="EFP13" s="5"/>
      <c r="EFQ13" s="5"/>
      <c r="EFR13" s="5"/>
      <c r="EFS13" s="5"/>
      <c r="EFT13" s="5"/>
      <c r="EFU13" s="5"/>
      <c r="EFV13" s="5"/>
      <c r="EFW13" s="5"/>
      <c r="EFX13" s="5"/>
      <c r="EFY13" s="5"/>
      <c r="EFZ13" s="5"/>
      <c r="EGA13" s="5"/>
      <c r="EGB13" s="5"/>
      <c r="EGC13" s="5"/>
      <c r="EGD13" s="5"/>
      <c r="EGE13" s="5"/>
      <c r="EGF13" s="5"/>
      <c r="EGG13" s="5"/>
      <c r="EGH13" s="5"/>
      <c r="EGI13" s="5"/>
      <c r="EGJ13" s="5"/>
      <c r="EGK13" s="5"/>
      <c r="EGL13" s="5"/>
      <c r="EGM13" s="5"/>
      <c r="EGN13" s="5"/>
      <c r="EGO13" s="5"/>
      <c r="EGP13" s="5"/>
      <c r="EGQ13" s="5"/>
      <c r="EGR13" s="5"/>
      <c r="EGS13" s="5"/>
      <c r="EGT13" s="5"/>
      <c r="EGU13" s="5"/>
      <c r="EGV13" s="5"/>
      <c r="EGW13" s="5"/>
      <c r="EGX13" s="5"/>
      <c r="EGY13" s="5"/>
      <c r="EGZ13" s="5"/>
      <c r="EHA13" s="5"/>
      <c r="EHB13" s="5"/>
      <c r="EHC13" s="5"/>
      <c r="EHD13" s="5"/>
      <c r="EHE13" s="5"/>
      <c r="EHF13" s="5"/>
      <c r="EHG13" s="5"/>
      <c r="EHH13" s="5"/>
      <c r="EHI13" s="5"/>
      <c r="EHJ13" s="5"/>
      <c r="EHK13" s="5"/>
      <c r="EHL13" s="5"/>
      <c r="EHM13" s="5"/>
      <c r="EHN13" s="5"/>
      <c r="EHO13" s="5"/>
      <c r="EHP13" s="5"/>
      <c r="EHQ13" s="5"/>
      <c r="EHR13" s="5"/>
      <c r="EHS13" s="5"/>
      <c r="EHT13" s="5"/>
      <c r="EHU13" s="5"/>
      <c r="EHV13" s="5"/>
      <c r="EHW13" s="5"/>
      <c r="EHX13" s="5"/>
      <c r="EHY13" s="5"/>
      <c r="EHZ13" s="5"/>
      <c r="EIA13" s="5"/>
      <c r="EIB13" s="5"/>
      <c r="EIC13" s="5"/>
      <c r="EID13" s="5"/>
      <c r="EIE13" s="5"/>
      <c r="EIF13" s="5"/>
      <c r="EIG13" s="5"/>
      <c r="EIH13" s="5"/>
      <c r="EII13" s="5"/>
      <c r="EIJ13" s="5"/>
      <c r="EIK13" s="5"/>
      <c r="EIL13" s="5"/>
      <c r="EIM13" s="5"/>
      <c r="EIN13" s="5"/>
      <c r="EIO13" s="5"/>
      <c r="EIP13" s="5"/>
      <c r="EIQ13" s="5"/>
      <c r="EIR13" s="5"/>
      <c r="EIS13" s="5"/>
      <c r="EIT13" s="5"/>
      <c r="EIU13" s="5"/>
      <c r="EIV13" s="5"/>
      <c r="EIW13" s="5"/>
      <c r="EIX13" s="5"/>
      <c r="EIY13" s="5"/>
      <c r="EIZ13" s="5"/>
      <c r="EJA13" s="5"/>
      <c r="EJB13" s="5"/>
      <c r="EJC13" s="5"/>
      <c r="EJD13" s="5"/>
      <c r="EJE13" s="5"/>
      <c r="EJF13" s="5"/>
      <c r="EJG13" s="5"/>
      <c r="EJH13" s="5"/>
      <c r="EJI13" s="5"/>
      <c r="EJJ13" s="5"/>
      <c r="EJK13" s="5"/>
      <c r="EJL13" s="5"/>
      <c r="EJM13" s="5"/>
      <c r="EJN13" s="5"/>
      <c r="EJO13" s="5"/>
      <c r="EJP13" s="5"/>
      <c r="EJQ13" s="5"/>
      <c r="EJR13" s="5"/>
      <c r="EJS13" s="5"/>
      <c r="EJT13" s="5"/>
      <c r="EJU13" s="5"/>
      <c r="EJV13" s="5"/>
      <c r="EJW13" s="5"/>
      <c r="EJX13" s="5"/>
      <c r="EJY13" s="5"/>
      <c r="EJZ13" s="5"/>
      <c r="EKA13" s="5"/>
      <c r="EKB13" s="5"/>
      <c r="EKC13" s="5"/>
      <c r="EKD13" s="5"/>
      <c r="EKE13" s="5"/>
      <c r="EKF13" s="5"/>
      <c r="EKG13" s="5"/>
      <c r="EKH13" s="5"/>
      <c r="EKI13" s="5"/>
      <c r="EKJ13" s="5"/>
      <c r="EKK13" s="5"/>
      <c r="EKL13" s="5"/>
      <c r="EKM13" s="5"/>
      <c r="EKN13" s="5"/>
      <c r="EKO13" s="5"/>
      <c r="EKP13" s="5"/>
      <c r="EKQ13" s="5"/>
      <c r="EKR13" s="5"/>
      <c r="EKS13" s="5"/>
      <c r="EKT13" s="5"/>
      <c r="EKU13" s="5"/>
      <c r="EKV13" s="5"/>
      <c r="EKW13" s="5"/>
      <c r="EKX13" s="5"/>
      <c r="EKY13" s="5"/>
      <c r="EKZ13" s="5"/>
      <c r="ELA13" s="5"/>
      <c r="ELB13" s="5"/>
      <c r="ELC13" s="5"/>
      <c r="ELD13" s="5"/>
      <c r="ELE13" s="5"/>
      <c r="ELF13" s="5"/>
      <c r="ELG13" s="5"/>
      <c r="ELH13" s="5"/>
      <c r="ELI13" s="5"/>
      <c r="ELJ13" s="5"/>
      <c r="ELK13" s="5"/>
      <c r="ELL13" s="5"/>
      <c r="ELM13" s="5"/>
      <c r="ELN13" s="5"/>
      <c r="ELO13" s="5"/>
      <c r="ELP13" s="5"/>
      <c r="ELQ13" s="5"/>
      <c r="ELR13" s="5"/>
      <c r="ELS13" s="5"/>
      <c r="ELT13" s="5"/>
      <c r="ELU13" s="5"/>
      <c r="ELV13" s="5"/>
      <c r="ELW13" s="5"/>
      <c r="ELX13" s="5"/>
      <c r="ELY13" s="5"/>
      <c r="ELZ13" s="5"/>
      <c r="EMA13" s="5"/>
      <c r="EMB13" s="5"/>
      <c r="EMC13" s="5"/>
      <c r="EMD13" s="5"/>
      <c r="EME13" s="5"/>
      <c r="EMF13" s="5"/>
      <c r="EMG13" s="5"/>
      <c r="EMH13" s="5"/>
      <c r="EMI13" s="5"/>
      <c r="EMJ13" s="5"/>
      <c r="EMK13" s="5"/>
      <c r="EML13" s="5"/>
      <c r="EMM13" s="5"/>
      <c r="EMN13" s="5"/>
      <c r="EMO13" s="5"/>
      <c r="EMP13" s="5"/>
      <c r="EMQ13" s="5"/>
      <c r="EMR13" s="5"/>
      <c r="EMS13" s="5"/>
      <c r="EMT13" s="5"/>
      <c r="EMU13" s="5"/>
      <c r="EMV13" s="5"/>
      <c r="EMW13" s="5"/>
      <c r="EMX13" s="5"/>
      <c r="EMY13" s="5"/>
      <c r="EMZ13" s="5"/>
      <c r="ENA13" s="5"/>
      <c r="ENB13" s="5"/>
      <c r="ENC13" s="5"/>
      <c r="END13" s="5"/>
      <c r="ENE13" s="5"/>
      <c r="ENF13" s="5"/>
      <c r="ENG13" s="5"/>
      <c r="ENH13" s="5"/>
      <c r="ENI13" s="5"/>
      <c r="ENJ13" s="5"/>
      <c r="ENK13" s="5"/>
      <c r="ENL13" s="5"/>
      <c r="ENM13" s="5"/>
      <c r="ENN13" s="5"/>
      <c r="ENO13" s="5"/>
      <c r="ENP13" s="5"/>
      <c r="ENQ13" s="5"/>
      <c r="ENR13" s="5"/>
      <c r="ENS13" s="5"/>
      <c r="ENT13" s="5"/>
      <c r="ENU13" s="5"/>
      <c r="ENV13" s="5"/>
      <c r="ENW13" s="5"/>
      <c r="ENX13" s="5"/>
      <c r="ENY13" s="5"/>
      <c r="ENZ13" s="5"/>
      <c r="EOA13" s="5"/>
      <c r="EOB13" s="5"/>
      <c r="EOC13" s="5"/>
      <c r="EOD13" s="5"/>
      <c r="EOE13" s="5"/>
      <c r="EOF13" s="5"/>
      <c r="EOG13" s="5"/>
      <c r="EOH13" s="5"/>
      <c r="EOI13" s="5"/>
      <c r="EOJ13" s="5"/>
      <c r="EOK13" s="5"/>
      <c r="EOL13" s="5"/>
      <c r="EOM13" s="5"/>
      <c r="EON13" s="5"/>
      <c r="EOO13" s="5"/>
      <c r="EOP13" s="5"/>
      <c r="EOQ13" s="5"/>
      <c r="EOR13" s="5"/>
      <c r="EOS13" s="5"/>
      <c r="EOT13" s="5"/>
      <c r="EOU13" s="5"/>
      <c r="EOV13" s="5"/>
      <c r="EOW13" s="5"/>
      <c r="EOX13" s="5"/>
      <c r="EOY13" s="5"/>
      <c r="EOZ13" s="5"/>
      <c r="EPA13" s="5"/>
      <c r="EPB13" s="5"/>
      <c r="EPC13" s="5"/>
      <c r="EPD13" s="5"/>
      <c r="EPE13" s="5"/>
      <c r="EPF13" s="5"/>
      <c r="EPG13" s="5"/>
      <c r="EPH13" s="5"/>
      <c r="EPI13" s="5"/>
      <c r="EPJ13" s="5"/>
      <c r="EPK13" s="5"/>
      <c r="EPL13" s="5"/>
      <c r="EPM13" s="5"/>
      <c r="EPN13" s="5"/>
      <c r="EPO13" s="5"/>
      <c r="EPP13" s="5"/>
      <c r="EPQ13" s="5"/>
      <c r="EPR13" s="5"/>
      <c r="EPS13" s="5"/>
      <c r="EPT13" s="5"/>
      <c r="EPU13" s="5"/>
      <c r="EPV13" s="5"/>
      <c r="EPW13" s="5"/>
      <c r="EPX13" s="5"/>
      <c r="EPY13" s="5"/>
      <c r="EPZ13" s="5"/>
      <c r="EQA13" s="5"/>
      <c r="EQB13" s="5"/>
      <c r="EQC13" s="5"/>
      <c r="EQD13" s="5"/>
      <c r="EQE13" s="5"/>
      <c r="EQF13" s="5"/>
      <c r="EQG13" s="5"/>
      <c r="EQH13" s="5"/>
      <c r="EQI13" s="5"/>
      <c r="EQJ13" s="5"/>
      <c r="EQK13" s="5"/>
      <c r="EQL13" s="5"/>
      <c r="EQM13" s="5"/>
      <c r="EQN13" s="5"/>
      <c r="EQO13" s="5"/>
      <c r="EQP13" s="5"/>
      <c r="EQQ13" s="5"/>
      <c r="EQR13" s="5"/>
      <c r="EQS13" s="5"/>
      <c r="EQT13" s="5"/>
      <c r="EQU13" s="5"/>
      <c r="EQV13" s="5"/>
      <c r="EQW13" s="5"/>
      <c r="EQX13" s="5"/>
      <c r="EQY13" s="5"/>
      <c r="EQZ13" s="5"/>
      <c r="ERA13" s="5"/>
      <c r="ERB13" s="5"/>
      <c r="ERC13" s="5"/>
      <c r="ERD13" s="5"/>
      <c r="ERE13" s="5"/>
      <c r="ERF13" s="5"/>
      <c r="ERG13" s="5"/>
      <c r="ERH13" s="5"/>
      <c r="ERI13" s="5"/>
      <c r="ERJ13" s="5"/>
      <c r="ERK13" s="5"/>
      <c r="ERL13" s="5"/>
      <c r="ERM13" s="5"/>
      <c r="ERN13" s="5"/>
      <c r="ERO13" s="5"/>
      <c r="ERP13" s="5"/>
      <c r="ERQ13" s="5"/>
      <c r="ERR13" s="5"/>
      <c r="ERS13" s="5"/>
      <c r="ERT13" s="5"/>
      <c r="ERU13" s="5"/>
      <c r="ERV13" s="5"/>
      <c r="ERW13" s="5"/>
      <c r="ERX13" s="5"/>
      <c r="ERY13" s="5"/>
      <c r="ERZ13" s="5"/>
      <c r="ESA13" s="5"/>
      <c r="ESB13" s="5"/>
      <c r="ESC13" s="5"/>
      <c r="ESD13" s="5"/>
      <c r="ESE13" s="5"/>
      <c r="ESF13" s="5"/>
      <c r="ESG13" s="5"/>
      <c r="ESH13" s="5"/>
      <c r="ESI13" s="5"/>
      <c r="ESJ13" s="5"/>
      <c r="ESK13" s="5"/>
      <c r="ESL13" s="5"/>
      <c r="ESM13" s="5"/>
      <c r="ESN13" s="5"/>
      <c r="ESO13" s="5"/>
      <c r="ESP13" s="5"/>
      <c r="ESQ13" s="5"/>
      <c r="ESR13" s="5"/>
      <c r="ESS13" s="5"/>
      <c r="EST13" s="5"/>
      <c r="ESU13" s="5"/>
      <c r="ESV13" s="5"/>
      <c r="ESW13" s="5"/>
      <c r="ESX13" s="5"/>
      <c r="ESY13" s="5"/>
      <c r="ESZ13" s="5"/>
      <c r="ETA13" s="5"/>
      <c r="ETB13" s="5"/>
      <c r="ETC13" s="5"/>
      <c r="ETD13" s="5"/>
      <c r="ETE13" s="5"/>
      <c r="ETF13" s="5"/>
      <c r="ETG13" s="5"/>
      <c r="ETH13" s="5"/>
      <c r="ETI13" s="5"/>
      <c r="ETJ13" s="5"/>
      <c r="ETK13" s="5"/>
      <c r="ETL13" s="5"/>
      <c r="ETM13" s="5"/>
      <c r="ETN13" s="5"/>
      <c r="ETO13" s="5"/>
      <c r="ETP13" s="5"/>
      <c r="ETQ13" s="5"/>
      <c r="ETR13" s="5"/>
      <c r="ETS13" s="5"/>
      <c r="ETT13" s="5"/>
      <c r="ETU13" s="5"/>
      <c r="ETV13" s="5"/>
      <c r="ETW13" s="5"/>
      <c r="ETX13" s="5"/>
      <c r="ETY13" s="5"/>
      <c r="ETZ13" s="5"/>
      <c r="EUA13" s="5"/>
      <c r="EUB13" s="5"/>
      <c r="EUC13" s="5"/>
      <c r="EUD13" s="5"/>
      <c r="EUE13" s="5"/>
      <c r="EUF13" s="5"/>
      <c r="EUG13" s="5"/>
      <c r="EUH13" s="5"/>
      <c r="EUI13" s="5"/>
      <c r="EUJ13" s="5"/>
      <c r="EUK13" s="5"/>
      <c r="EUL13" s="5"/>
      <c r="EUM13" s="5"/>
      <c r="EUN13" s="5"/>
      <c r="EUO13" s="5"/>
      <c r="EUP13" s="5"/>
      <c r="EUQ13" s="5"/>
      <c r="EUR13" s="5"/>
      <c r="EUS13" s="5"/>
      <c r="EUT13" s="5"/>
      <c r="EUU13" s="5"/>
      <c r="EUV13" s="5"/>
      <c r="EUW13" s="5"/>
      <c r="EUX13" s="5"/>
      <c r="EUY13" s="5"/>
      <c r="EUZ13" s="5"/>
      <c r="EVA13" s="5"/>
      <c r="EVB13" s="5"/>
      <c r="EVC13" s="5"/>
      <c r="EVD13" s="5"/>
      <c r="EVE13" s="5"/>
      <c r="EVF13" s="5"/>
      <c r="EVG13" s="5"/>
      <c r="EVH13" s="5"/>
      <c r="EVI13" s="5"/>
      <c r="EVJ13" s="5"/>
      <c r="EVK13" s="5"/>
      <c r="EVL13" s="5"/>
      <c r="EVM13" s="5"/>
      <c r="EVN13" s="5"/>
      <c r="EVO13" s="5"/>
      <c r="EVP13" s="5"/>
      <c r="EVQ13" s="5"/>
      <c r="EVR13" s="5"/>
      <c r="EVS13" s="5"/>
      <c r="EVT13" s="5"/>
      <c r="EVU13" s="5"/>
      <c r="EVV13" s="5"/>
      <c r="EVW13" s="5"/>
      <c r="EVX13" s="5"/>
      <c r="EVY13" s="5"/>
      <c r="EVZ13" s="5"/>
      <c r="EWA13" s="5"/>
      <c r="EWB13" s="5"/>
      <c r="EWC13" s="5"/>
      <c r="EWD13" s="5"/>
      <c r="EWE13" s="5"/>
      <c r="EWF13" s="5"/>
      <c r="EWG13" s="5"/>
      <c r="EWH13" s="5"/>
      <c r="EWI13" s="5"/>
      <c r="EWJ13" s="5"/>
      <c r="EWK13" s="5"/>
      <c r="EWL13" s="5"/>
      <c r="EWM13" s="5"/>
      <c r="EWN13" s="5"/>
      <c r="EWO13" s="5"/>
      <c r="EWP13" s="5"/>
      <c r="EWQ13" s="5"/>
      <c r="EWR13" s="5"/>
      <c r="EWS13" s="5"/>
      <c r="EWT13" s="5"/>
      <c r="EWU13" s="5"/>
      <c r="EWV13" s="5"/>
      <c r="EWW13" s="5"/>
      <c r="EWX13" s="5"/>
      <c r="EWY13" s="5"/>
      <c r="EWZ13" s="5"/>
      <c r="EXA13" s="5"/>
      <c r="EXB13" s="5"/>
      <c r="EXC13" s="5"/>
      <c r="EXD13" s="5"/>
      <c r="EXE13" s="5"/>
      <c r="EXF13" s="5"/>
      <c r="EXG13" s="5"/>
      <c r="EXH13" s="5"/>
      <c r="EXI13" s="5"/>
      <c r="EXJ13" s="5"/>
      <c r="EXK13" s="5"/>
      <c r="EXL13" s="5"/>
      <c r="EXM13" s="5"/>
      <c r="EXN13" s="5"/>
      <c r="EXO13" s="5"/>
      <c r="EXP13" s="5"/>
      <c r="EXQ13" s="5"/>
      <c r="EXR13" s="5"/>
      <c r="EXS13" s="5"/>
      <c r="EXT13" s="5"/>
      <c r="EXU13" s="5"/>
      <c r="EXV13" s="5"/>
      <c r="EXW13" s="5"/>
      <c r="EXX13" s="5"/>
      <c r="EXY13" s="5"/>
      <c r="EXZ13" s="5"/>
      <c r="EYA13" s="5"/>
      <c r="EYB13" s="5"/>
      <c r="EYC13" s="5"/>
      <c r="EYD13" s="5"/>
      <c r="EYE13" s="5"/>
      <c r="EYF13" s="5"/>
      <c r="EYG13" s="5"/>
      <c r="EYH13" s="5"/>
      <c r="EYI13" s="5"/>
      <c r="EYJ13" s="5"/>
      <c r="EYK13" s="5"/>
      <c r="EYL13" s="5"/>
      <c r="EYM13" s="5"/>
      <c r="EYN13" s="5"/>
      <c r="EYO13" s="5"/>
      <c r="EYP13" s="5"/>
      <c r="EYQ13" s="5"/>
      <c r="EYR13" s="5"/>
      <c r="EYS13" s="5"/>
      <c r="EYT13" s="5"/>
      <c r="EYU13" s="5"/>
      <c r="EYV13" s="5"/>
      <c r="EYW13" s="5"/>
      <c r="EYX13" s="5"/>
      <c r="EYY13" s="5"/>
      <c r="EYZ13" s="5"/>
      <c r="EZA13" s="5"/>
      <c r="EZB13" s="5"/>
      <c r="EZC13" s="5"/>
      <c r="EZD13" s="5"/>
      <c r="EZE13" s="5"/>
      <c r="EZF13" s="5"/>
      <c r="EZG13" s="5"/>
      <c r="EZH13" s="5"/>
      <c r="EZI13" s="5"/>
      <c r="EZJ13" s="5"/>
      <c r="EZK13" s="5"/>
      <c r="EZL13" s="5"/>
      <c r="EZM13" s="5"/>
      <c r="EZN13" s="5"/>
      <c r="EZO13" s="5"/>
      <c r="EZP13" s="5"/>
      <c r="EZQ13" s="5"/>
      <c r="EZR13" s="5"/>
      <c r="EZS13" s="5"/>
      <c r="EZT13" s="5"/>
      <c r="EZU13" s="5"/>
      <c r="EZV13" s="5"/>
      <c r="EZW13" s="5"/>
      <c r="EZX13" s="5"/>
      <c r="EZY13" s="5"/>
      <c r="EZZ13" s="5"/>
      <c r="FAA13" s="5"/>
      <c r="FAB13" s="5"/>
      <c r="FAC13" s="5"/>
      <c r="FAD13" s="5"/>
      <c r="FAE13" s="5"/>
      <c r="FAF13" s="5"/>
      <c r="FAG13" s="5"/>
      <c r="FAH13" s="5"/>
      <c r="FAI13" s="5"/>
      <c r="FAJ13" s="5"/>
      <c r="FAK13" s="5"/>
      <c r="FAL13" s="5"/>
      <c r="FAM13" s="5"/>
      <c r="FAN13" s="5"/>
      <c r="FAO13" s="5"/>
      <c r="FAP13" s="5"/>
      <c r="FAQ13" s="5"/>
      <c r="FAR13" s="5"/>
      <c r="FAS13" s="5"/>
      <c r="FAT13" s="5"/>
      <c r="FAU13" s="5"/>
      <c r="FAV13" s="5"/>
      <c r="FAW13" s="5"/>
      <c r="FAX13" s="5"/>
      <c r="FAY13" s="5"/>
      <c r="FAZ13" s="5"/>
      <c r="FBA13" s="5"/>
      <c r="FBB13" s="5"/>
      <c r="FBC13" s="5"/>
      <c r="FBD13" s="5"/>
      <c r="FBE13" s="5"/>
      <c r="FBF13" s="5"/>
      <c r="FBG13" s="5"/>
      <c r="FBH13" s="5"/>
      <c r="FBI13" s="5"/>
      <c r="FBJ13" s="5"/>
      <c r="FBK13" s="5"/>
      <c r="FBL13" s="5"/>
      <c r="FBM13" s="5"/>
      <c r="FBN13" s="5"/>
      <c r="FBO13" s="5"/>
      <c r="FBP13" s="5"/>
      <c r="FBQ13" s="5"/>
      <c r="FBR13" s="5"/>
      <c r="FBS13" s="5"/>
      <c r="FBT13" s="5"/>
      <c r="FBU13" s="5"/>
      <c r="FBV13" s="5"/>
      <c r="FBW13" s="5"/>
      <c r="FBX13" s="5"/>
      <c r="FBY13" s="5"/>
      <c r="FBZ13" s="5"/>
      <c r="FCA13" s="5"/>
      <c r="FCB13" s="5"/>
      <c r="FCC13" s="5"/>
      <c r="FCD13" s="5"/>
      <c r="FCE13" s="5"/>
      <c r="FCF13" s="5"/>
      <c r="FCG13" s="5"/>
      <c r="FCH13" s="5"/>
      <c r="FCI13" s="5"/>
      <c r="FCJ13" s="5"/>
      <c r="FCK13" s="5"/>
      <c r="FCL13" s="5"/>
      <c r="FCM13" s="5"/>
      <c r="FCN13" s="5"/>
      <c r="FCO13" s="5"/>
      <c r="FCP13" s="5"/>
      <c r="FCQ13" s="5"/>
      <c r="FCR13" s="5"/>
      <c r="FCS13" s="5"/>
      <c r="FCT13" s="5"/>
      <c r="FCU13" s="5"/>
      <c r="FCV13" s="5"/>
      <c r="FCW13" s="5"/>
      <c r="FCX13" s="5"/>
      <c r="FCY13" s="5"/>
      <c r="FCZ13" s="5"/>
      <c r="FDA13" s="5"/>
      <c r="FDB13" s="5"/>
      <c r="FDC13" s="5"/>
      <c r="FDD13" s="5"/>
      <c r="FDE13" s="5"/>
      <c r="FDF13" s="5"/>
      <c r="FDG13" s="5"/>
      <c r="FDH13" s="5"/>
      <c r="FDI13" s="5"/>
      <c r="FDJ13" s="5"/>
      <c r="FDK13" s="5"/>
      <c r="FDL13" s="5"/>
      <c r="FDM13" s="5"/>
      <c r="FDN13" s="5"/>
      <c r="FDO13" s="5"/>
      <c r="FDP13" s="5"/>
      <c r="FDQ13" s="5"/>
      <c r="FDR13" s="5"/>
      <c r="FDS13" s="5"/>
      <c r="FDT13" s="5"/>
      <c r="FDU13" s="5"/>
      <c r="FDV13" s="5"/>
      <c r="FDW13" s="5"/>
      <c r="FDX13" s="5"/>
      <c r="FDY13" s="5"/>
      <c r="FDZ13" s="5"/>
      <c r="FEA13" s="5"/>
      <c r="FEB13" s="5"/>
      <c r="FEC13" s="5"/>
      <c r="FED13" s="5"/>
      <c r="FEE13" s="5"/>
      <c r="FEF13" s="5"/>
      <c r="FEG13" s="5"/>
      <c r="FEH13" s="5"/>
      <c r="FEI13" s="5"/>
      <c r="FEJ13" s="5"/>
      <c r="FEK13" s="5"/>
      <c r="FEL13" s="5"/>
      <c r="FEM13" s="5"/>
      <c r="FEN13" s="5"/>
      <c r="FEO13" s="5"/>
      <c r="FEP13" s="5"/>
      <c r="FEQ13" s="5"/>
      <c r="FER13" s="5"/>
      <c r="FES13" s="5"/>
      <c r="FET13" s="5"/>
      <c r="FEU13" s="5"/>
      <c r="FEV13" s="5"/>
      <c r="FEW13" s="5"/>
      <c r="FEX13" s="5"/>
      <c r="FEY13" s="5"/>
      <c r="FEZ13" s="5"/>
      <c r="FFA13" s="5"/>
      <c r="FFB13" s="5"/>
      <c r="FFC13" s="5"/>
      <c r="FFD13" s="5"/>
      <c r="FFE13" s="5"/>
      <c r="FFF13" s="5"/>
      <c r="FFG13" s="5"/>
      <c r="FFH13" s="5"/>
      <c r="FFI13" s="5"/>
      <c r="FFJ13" s="5"/>
      <c r="FFK13" s="5"/>
      <c r="FFL13" s="5"/>
      <c r="FFM13" s="5"/>
      <c r="FFN13" s="5"/>
      <c r="FFO13" s="5"/>
      <c r="FFP13" s="5"/>
      <c r="FFQ13" s="5"/>
      <c r="FFR13" s="5"/>
      <c r="FFS13" s="5"/>
      <c r="FFT13" s="5"/>
      <c r="FFU13" s="5"/>
      <c r="FFV13" s="5"/>
      <c r="FFW13" s="5"/>
      <c r="FFX13" s="5"/>
      <c r="FFY13" s="5"/>
      <c r="FFZ13" s="5"/>
      <c r="FGA13" s="5"/>
      <c r="FGB13" s="5"/>
      <c r="FGC13" s="5"/>
      <c r="FGD13" s="5"/>
      <c r="FGE13" s="5"/>
      <c r="FGF13" s="5"/>
      <c r="FGG13" s="5"/>
      <c r="FGH13" s="5"/>
      <c r="FGI13" s="5"/>
      <c r="FGJ13" s="5"/>
      <c r="FGK13" s="5"/>
      <c r="FGL13" s="5"/>
      <c r="FGM13" s="5"/>
      <c r="FGN13" s="5"/>
      <c r="FGO13" s="5"/>
      <c r="FGP13" s="5"/>
      <c r="FGQ13" s="5"/>
      <c r="FGR13" s="5"/>
      <c r="FGS13" s="5"/>
      <c r="FGT13" s="5"/>
      <c r="FGU13" s="5"/>
      <c r="FGV13" s="5"/>
      <c r="FGW13" s="5"/>
      <c r="FGX13" s="5"/>
      <c r="FGY13" s="5"/>
      <c r="FGZ13" s="5"/>
      <c r="FHA13" s="5"/>
      <c r="FHB13" s="5"/>
      <c r="FHC13" s="5"/>
      <c r="FHD13" s="5"/>
      <c r="FHE13" s="5"/>
      <c r="FHF13" s="5"/>
      <c r="FHG13" s="5"/>
      <c r="FHH13" s="5"/>
      <c r="FHI13" s="5"/>
      <c r="FHJ13" s="5"/>
      <c r="FHK13" s="5"/>
      <c r="FHL13" s="5"/>
      <c r="FHM13" s="5"/>
      <c r="FHN13" s="5"/>
      <c r="FHO13" s="5"/>
      <c r="FHP13" s="5"/>
      <c r="FHQ13" s="5"/>
      <c r="FHR13" s="5"/>
      <c r="FHS13" s="5"/>
      <c r="FHT13" s="5"/>
      <c r="FHU13" s="5"/>
      <c r="FHV13" s="5"/>
      <c r="FHW13" s="5"/>
      <c r="FHX13" s="5"/>
      <c r="FHY13" s="5"/>
      <c r="FHZ13" s="5"/>
      <c r="FIA13" s="5"/>
      <c r="FIB13" s="5"/>
      <c r="FIC13" s="5"/>
      <c r="FID13" s="5"/>
      <c r="FIE13" s="5"/>
      <c r="FIF13" s="5"/>
      <c r="FIG13" s="5"/>
      <c r="FIH13" s="5"/>
      <c r="FII13" s="5"/>
      <c r="FIJ13" s="5"/>
      <c r="FIK13" s="5"/>
      <c r="FIL13" s="5"/>
      <c r="FIM13" s="5"/>
      <c r="FIN13" s="5"/>
      <c r="FIO13" s="5"/>
      <c r="FIP13" s="5"/>
      <c r="FIQ13" s="5"/>
      <c r="FIR13" s="5"/>
      <c r="FIS13" s="5"/>
      <c r="FIT13" s="5"/>
      <c r="FIU13" s="5"/>
      <c r="FIV13" s="5"/>
      <c r="FIW13" s="5"/>
      <c r="FIX13" s="5"/>
      <c r="FIY13" s="5"/>
      <c r="FIZ13" s="5"/>
      <c r="FJA13" s="5"/>
      <c r="FJB13" s="5"/>
      <c r="FJC13" s="5"/>
      <c r="FJD13" s="5"/>
      <c r="FJE13" s="5"/>
      <c r="FJF13" s="5"/>
      <c r="FJG13" s="5"/>
      <c r="FJH13" s="5"/>
      <c r="FJI13" s="5"/>
      <c r="FJJ13" s="5"/>
      <c r="FJK13" s="5"/>
      <c r="FJL13" s="5"/>
      <c r="FJM13" s="5"/>
      <c r="FJN13" s="5"/>
      <c r="FJO13" s="5"/>
      <c r="FJP13" s="5"/>
      <c r="FJQ13" s="5"/>
      <c r="FJR13" s="5"/>
      <c r="FJS13" s="5"/>
      <c r="FJT13" s="5"/>
      <c r="FJU13" s="5"/>
      <c r="FJV13" s="5"/>
      <c r="FJW13" s="5"/>
      <c r="FJX13" s="5"/>
      <c r="FJY13" s="5"/>
      <c r="FJZ13" s="5"/>
      <c r="FKA13" s="5"/>
      <c r="FKB13" s="5"/>
      <c r="FKC13" s="5"/>
      <c r="FKD13" s="5"/>
      <c r="FKE13" s="5"/>
      <c r="FKF13" s="5"/>
      <c r="FKG13" s="5"/>
      <c r="FKH13" s="5"/>
      <c r="FKI13" s="5"/>
      <c r="FKJ13" s="5"/>
      <c r="FKK13" s="5"/>
      <c r="FKL13" s="5"/>
      <c r="FKM13" s="5"/>
      <c r="FKN13" s="5"/>
      <c r="FKO13" s="5"/>
      <c r="FKP13" s="5"/>
      <c r="FKQ13" s="5"/>
      <c r="FKR13" s="5"/>
      <c r="FKS13" s="5"/>
      <c r="FKT13" s="5"/>
      <c r="FKU13" s="5"/>
      <c r="FKV13" s="5"/>
      <c r="FKW13" s="5"/>
      <c r="FKX13" s="5"/>
      <c r="FKY13" s="5"/>
      <c r="FKZ13" s="5"/>
      <c r="FLA13" s="5"/>
      <c r="FLB13" s="5"/>
      <c r="FLC13" s="5"/>
      <c r="FLD13" s="5"/>
      <c r="FLE13" s="5"/>
      <c r="FLF13" s="5"/>
      <c r="FLG13" s="5"/>
      <c r="FLH13" s="5"/>
      <c r="FLI13" s="5"/>
      <c r="FLJ13" s="5"/>
      <c r="FLK13" s="5"/>
      <c r="FLL13" s="5"/>
      <c r="FLM13" s="5"/>
      <c r="FLN13" s="5"/>
      <c r="FLO13" s="5"/>
      <c r="FLP13" s="5"/>
      <c r="FLQ13" s="5"/>
      <c r="FLR13" s="5"/>
      <c r="FLS13" s="5"/>
      <c r="FLT13" s="5"/>
      <c r="FLU13" s="5"/>
      <c r="FLV13" s="5"/>
      <c r="FLW13" s="5"/>
      <c r="FLX13" s="5"/>
      <c r="FLY13" s="5"/>
      <c r="FLZ13" s="5"/>
      <c r="FMA13" s="5"/>
      <c r="FMB13" s="5"/>
      <c r="FMC13" s="5"/>
      <c r="FMD13" s="5"/>
      <c r="FME13" s="5"/>
      <c r="FMF13" s="5"/>
      <c r="FMG13" s="5"/>
      <c r="FMH13" s="5"/>
      <c r="FMI13" s="5"/>
      <c r="FMJ13" s="5"/>
      <c r="FMK13" s="5"/>
      <c r="FML13" s="5"/>
      <c r="FMM13" s="5"/>
      <c r="FMN13" s="5"/>
      <c r="FMO13" s="5"/>
      <c r="FMP13" s="5"/>
      <c r="FMQ13" s="5"/>
      <c r="FMR13" s="5"/>
      <c r="FMS13" s="5"/>
      <c r="FMT13" s="5"/>
      <c r="FMU13" s="5"/>
      <c r="FMV13" s="5"/>
      <c r="FMW13" s="5"/>
      <c r="FMX13" s="5"/>
      <c r="FMY13" s="5"/>
      <c r="FMZ13" s="5"/>
      <c r="FNA13" s="5"/>
      <c r="FNB13" s="5"/>
      <c r="FNC13" s="5"/>
      <c r="FND13" s="5"/>
      <c r="FNE13" s="5"/>
      <c r="FNF13" s="5"/>
      <c r="FNG13" s="5"/>
      <c r="FNH13" s="5"/>
      <c r="FNI13" s="5"/>
      <c r="FNJ13" s="5"/>
      <c r="FNK13" s="5"/>
      <c r="FNL13" s="5"/>
      <c r="FNM13" s="5"/>
      <c r="FNN13" s="5"/>
      <c r="FNO13" s="5"/>
      <c r="FNP13" s="5"/>
      <c r="FNQ13" s="5"/>
      <c r="FNR13" s="5"/>
      <c r="FNS13" s="5"/>
      <c r="FNT13" s="5"/>
      <c r="FNU13" s="5"/>
      <c r="FNV13" s="5"/>
      <c r="FNW13" s="5"/>
      <c r="FNX13" s="5"/>
      <c r="FNY13" s="5"/>
      <c r="FNZ13" s="5"/>
      <c r="FOA13" s="5"/>
      <c r="FOB13" s="5"/>
      <c r="FOC13" s="5"/>
      <c r="FOD13" s="5"/>
      <c r="FOE13" s="5"/>
      <c r="FOF13" s="5"/>
      <c r="FOG13" s="5"/>
      <c r="FOH13" s="5"/>
      <c r="FOI13" s="5"/>
      <c r="FOJ13" s="5"/>
      <c r="FOK13" s="5"/>
      <c r="FOL13" s="5"/>
      <c r="FOM13" s="5"/>
      <c r="FON13" s="5"/>
      <c r="FOO13" s="5"/>
      <c r="FOP13" s="5"/>
      <c r="FOQ13" s="5"/>
      <c r="FOR13" s="5"/>
      <c r="FOS13" s="5"/>
      <c r="FOT13" s="5"/>
      <c r="FOU13" s="5"/>
      <c r="FOV13" s="5"/>
      <c r="FOW13" s="5"/>
      <c r="FOX13" s="5"/>
      <c r="FOY13" s="5"/>
      <c r="FOZ13" s="5"/>
      <c r="FPA13" s="5"/>
      <c r="FPB13" s="5"/>
      <c r="FPC13" s="5"/>
      <c r="FPD13" s="5"/>
      <c r="FPE13" s="5"/>
      <c r="FPF13" s="5"/>
      <c r="FPG13" s="5"/>
      <c r="FPH13" s="5"/>
      <c r="FPI13" s="5"/>
      <c r="FPJ13" s="5"/>
      <c r="FPK13" s="5"/>
      <c r="FPL13" s="5"/>
      <c r="FPM13" s="5"/>
      <c r="FPN13" s="5"/>
      <c r="FPO13" s="5"/>
      <c r="FPP13" s="5"/>
      <c r="FPQ13" s="5"/>
      <c r="FPR13" s="5"/>
      <c r="FPS13" s="5"/>
      <c r="FPT13" s="5"/>
      <c r="FPU13" s="5"/>
      <c r="FPV13" s="5"/>
      <c r="FPW13" s="5"/>
      <c r="FPX13" s="5"/>
      <c r="FPY13" s="5"/>
      <c r="FPZ13" s="5"/>
      <c r="FQA13" s="5"/>
      <c r="FQB13" s="5"/>
      <c r="FQC13" s="5"/>
      <c r="FQD13" s="5"/>
      <c r="FQE13" s="5"/>
      <c r="FQF13" s="5"/>
      <c r="FQG13" s="5"/>
      <c r="FQH13" s="5"/>
      <c r="FQI13" s="5"/>
      <c r="FQJ13" s="5"/>
      <c r="FQK13" s="5"/>
      <c r="FQL13" s="5"/>
      <c r="FQM13" s="5"/>
      <c r="FQN13" s="5"/>
      <c r="FQO13" s="5"/>
      <c r="FQP13" s="5"/>
      <c r="FQQ13" s="5"/>
      <c r="FQR13" s="5"/>
      <c r="FQS13" s="5"/>
      <c r="FQT13" s="5"/>
      <c r="FQU13" s="5"/>
      <c r="FQV13" s="5"/>
      <c r="FQW13" s="5"/>
      <c r="FQX13" s="5"/>
      <c r="FQY13" s="5"/>
      <c r="FQZ13" s="5"/>
      <c r="FRA13" s="5"/>
      <c r="FRB13" s="5"/>
      <c r="FRC13" s="5"/>
      <c r="FRD13" s="5"/>
      <c r="FRE13" s="5"/>
      <c r="FRF13" s="5"/>
      <c r="FRG13" s="5"/>
      <c r="FRH13" s="5"/>
      <c r="FRI13" s="5"/>
      <c r="FRJ13" s="5"/>
      <c r="FRK13" s="5"/>
      <c r="FRL13" s="5"/>
      <c r="FRM13" s="5"/>
      <c r="FRN13" s="5"/>
      <c r="FRO13" s="5"/>
      <c r="FRP13" s="5"/>
      <c r="FRQ13" s="5"/>
      <c r="FRR13" s="5"/>
      <c r="FRS13" s="5"/>
      <c r="FRT13" s="5"/>
      <c r="FRU13" s="5"/>
      <c r="FRV13" s="5"/>
      <c r="FRW13" s="5"/>
      <c r="FRX13" s="5"/>
      <c r="FRY13" s="5"/>
      <c r="FRZ13" s="5"/>
      <c r="FSA13" s="5"/>
      <c r="FSB13" s="5"/>
      <c r="FSC13" s="5"/>
      <c r="FSD13" s="5"/>
      <c r="FSE13" s="5"/>
      <c r="FSF13" s="5"/>
      <c r="FSG13" s="5"/>
      <c r="FSH13" s="5"/>
      <c r="FSI13" s="5"/>
      <c r="FSJ13" s="5"/>
      <c r="FSK13" s="5"/>
      <c r="FSL13" s="5"/>
      <c r="FSM13" s="5"/>
      <c r="FSN13" s="5"/>
      <c r="FSO13" s="5"/>
      <c r="FSP13" s="5"/>
      <c r="FSQ13" s="5"/>
      <c r="FSR13" s="5"/>
      <c r="FSS13" s="5"/>
      <c r="FST13" s="5"/>
      <c r="FSU13" s="5"/>
      <c r="FSV13" s="5"/>
      <c r="FSW13" s="5"/>
      <c r="FSX13" s="5"/>
      <c r="FSY13" s="5"/>
      <c r="FSZ13" s="5"/>
      <c r="FTA13" s="5"/>
      <c r="FTB13" s="5"/>
      <c r="FTC13" s="5"/>
      <c r="FTD13" s="5"/>
      <c r="FTE13" s="5"/>
      <c r="FTF13" s="5"/>
      <c r="FTG13" s="5"/>
      <c r="FTH13" s="5"/>
      <c r="FTI13" s="5"/>
      <c r="FTJ13" s="5"/>
      <c r="FTK13" s="5"/>
      <c r="FTL13" s="5"/>
      <c r="FTM13" s="5"/>
      <c r="FTN13" s="5"/>
      <c r="FTO13" s="5"/>
      <c r="FTP13" s="5"/>
      <c r="FTQ13" s="5"/>
      <c r="FTR13" s="5"/>
      <c r="FTS13" s="5"/>
      <c r="FTT13" s="5"/>
      <c r="FTU13" s="5"/>
      <c r="FTV13" s="5"/>
      <c r="FTW13" s="5"/>
      <c r="FTX13" s="5"/>
      <c r="FTY13" s="5"/>
      <c r="FTZ13" s="5"/>
      <c r="FUA13" s="5"/>
      <c r="FUB13" s="5"/>
      <c r="FUC13" s="5"/>
      <c r="FUD13" s="5"/>
      <c r="FUE13" s="5"/>
      <c r="FUF13" s="5"/>
      <c r="FUG13" s="5"/>
      <c r="FUH13" s="5"/>
      <c r="FUI13" s="5"/>
      <c r="FUJ13" s="5"/>
      <c r="FUK13" s="5"/>
      <c r="FUL13" s="5"/>
      <c r="FUM13" s="5"/>
      <c r="FUN13" s="5"/>
      <c r="FUO13" s="5"/>
      <c r="FUP13" s="5"/>
      <c r="FUQ13" s="5"/>
      <c r="FUR13" s="5"/>
      <c r="FUS13" s="5"/>
      <c r="FUT13" s="5"/>
      <c r="FUU13" s="5"/>
      <c r="FUV13" s="5"/>
      <c r="FUW13" s="5"/>
      <c r="FUX13" s="5"/>
      <c r="FUY13" s="5"/>
      <c r="FUZ13" s="5"/>
      <c r="FVA13" s="5"/>
      <c r="FVB13" s="5"/>
      <c r="FVC13" s="5"/>
      <c r="FVD13" s="5"/>
      <c r="FVE13" s="5"/>
      <c r="FVF13" s="5"/>
      <c r="FVG13" s="5"/>
      <c r="FVH13" s="5"/>
      <c r="FVI13" s="5"/>
      <c r="FVJ13" s="5"/>
      <c r="FVK13" s="5"/>
      <c r="FVL13" s="5"/>
      <c r="FVM13" s="5"/>
      <c r="FVN13" s="5"/>
      <c r="FVO13" s="5"/>
      <c r="FVP13" s="5"/>
      <c r="FVQ13" s="5"/>
      <c r="FVR13" s="5"/>
      <c r="FVS13" s="5"/>
      <c r="FVT13" s="5"/>
      <c r="FVU13" s="5"/>
      <c r="FVV13" s="5"/>
      <c r="FVW13" s="5"/>
      <c r="FVX13" s="5"/>
      <c r="FVY13" s="5"/>
      <c r="FVZ13" s="5"/>
      <c r="FWA13" s="5"/>
      <c r="FWB13" s="5"/>
      <c r="FWC13" s="5"/>
      <c r="FWD13" s="5"/>
      <c r="FWE13" s="5"/>
      <c r="FWF13" s="5"/>
      <c r="FWG13" s="5"/>
      <c r="FWH13" s="5"/>
      <c r="FWI13" s="5"/>
      <c r="FWJ13" s="5"/>
      <c r="FWK13" s="5"/>
      <c r="FWL13" s="5"/>
      <c r="FWM13" s="5"/>
      <c r="FWN13" s="5"/>
      <c r="FWO13" s="5"/>
      <c r="FWP13" s="5"/>
      <c r="FWQ13" s="5"/>
      <c r="FWR13" s="5"/>
      <c r="FWS13" s="5"/>
      <c r="FWT13" s="5"/>
      <c r="FWU13" s="5"/>
      <c r="FWV13" s="5"/>
      <c r="FWW13" s="5"/>
      <c r="FWX13" s="5"/>
      <c r="FWY13" s="5"/>
      <c r="FWZ13" s="5"/>
      <c r="FXA13" s="5"/>
      <c r="FXB13" s="5"/>
      <c r="FXC13" s="5"/>
      <c r="FXD13" s="5"/>
      <c r="FXE13" s="5"/>
      <c r="FXF13" s="5"/>
      <c r="FXG13" s="5"/>
      <c r="FXH13" s="5"/>
      <c r="FXI13" s="5"/>
      <c r="FXJ13" s="5"/>
      <c r="FXK13" s="5"/>
      <c r="FXL13" s="5"/>
      <c r="FXM13" s="5"/>
      <c r="FXN13" s="5"/>
      <c r="FXO13" s="5"/>
      <c r="FXP13" s="5"/>
      <c r="FXQ13" s="5"/>
      <c r="FXR13" s="5"/>
      <c r="FXS13" s="5"/>
      <c r="FXT13" s="5"/>
      <c r="FXU13" s="5"/>
      <c r="FXV13" s="5"/>
      <c r="FXW13" s="5"/>
      <c r="FXX13" s="5"/>
      <c r="FXY13" s="5"/>
      <c r="FXZ13" s="5"/>
      <c r="FYA13" s="5"/>
      <c r="FYB13" s="5"/>
      <c r="FYC13" s="5"/>
      <c r="FYD13" s="5"/>
      <c r="FYE13" s="5"/>
      <c r="FYF13" s="5"/>
      <c r="FYG13" s="5"/>
      <c r="FYH13" s="5"/>
      <c r="FYI13" s="5"/>
      <c r="FYJ13" s="5"/>
      <c r="FYK13" s="5"/>
      <c r="FYL13" s="5"/>
      <c r="FYM13" s="5"/>
      <c r="FYN13" s="5"/>
      <c r="FYO13" s="5"/>
      <c r="FYP13" s="5"/>
      <c r="FYQ13" s="5"/>
      <c r="FYR13" s="5"/>
      <c r="FYS13" s="5"/>
      <c r="FYT13" s="5"/>
      <c r="FYU13" s="5"/>
      <c r="FYV13" s="5"/>
      <c r="FYW13" s="5"/>
      <c r="FYX13" s="5"/>
      <c r="FYY13" s="5"/>
      <c r="FYZ13" s="5"/>
      <c r="FZA13" s="5"/>
      <c r="FZB13" s="5"/>
      <c r="FZC13" s="5"/>
      <c r="FZD13" s="5"/>
      <c r="FZE13" s="5"/>
      <c r="FZF13" s="5"/>
      <c r="FZG13" s="5"/>
      <c r="FZH13" s="5"/>
      <c r="FZI13" s="5"/>
      <c r="FZJ13" s="5"/>
      <c r="FZK13" s="5"/>
      <c r="FZL13" s="5"/>
      <c r="FZM13" s="5"/>
      <c r="FZN13" s="5"/>
      <c r="FZO13" s="5"/>
      <c r="FZP13" s="5"/>
      <c r="FZQ13" s="5"/>
      <c r="FZR13" s="5"/>
      <c r="FZS13" s="5"/>
      <c r="FZT13" s="5"/>
      <c r="FZU13" s="5"/>
      <c r="FZV13" s="5"/>
      <c r="FZW13" s="5"/>
      <c r="FZX13" s="5"/>
      <c r="FZY13" s="5"/>
      <c r="FZZ13" s="5"/>
      <c r="GAA13" s="5"/>
      <c r="GAB13" s="5"/>
      <c r="GAC13" s="5"/>
      <c r="GAD13" s="5"/>
      <c r="GAE13" s="5"/>
      <c r="GAF13" s="5"/>
      <c r="GAG13" s="5"/>
      <c r="GAH13" s="5"/>
      <c r="GAI13" s="5"/>
      <c r="GAJ13" s="5"/>
      <c r="GAK13" s="5"/>
      <c r="GAL13" s="5"/>
      <c r="GAM13" s="5"/>
      <c r="GAN13" s="5"/>
      <c r="GAO13" s="5"/>
      <c r="GAP13" s="5"/>
      <c r="GAQ13" s="5"/>
      <c r="GAR13" s="5"/>
      <c r="GAS13" s="5"/>
      <c r="GAT13" s="5"/>
      <c r="GAU13" s="5"/>
      <c r="GAV13" s="5"/>
      <c r="GAW13" s="5"/>
      <c r="GAX13" s="5"/>
      <c r="GAY13" s="5"/>
      <c r="GAZ13" s="5"/>
      <c r="GBA13" s="5"/>
      <c r="GBB13" s="5"/>
      <c r="GBC13" s="5"/>
      <c r="GBD13" s="5"/>
      <c r="GBE13" s="5"/>
      <c r="GBF13" s="5"/>
      <c r="GBG13" s="5"/>
      <c r="GBH13" s="5"/>
      <c r="GBI13" s="5"/>
      <c r="GBJ13" s="5"/>
      <c r="GBK13" s="5"/>
      <c r="GBL13" s="5"/>
      <c r="GBM13" s="5"/>
      <c r="GBN13" s="5"/>
      <c r="GBO13" s="5"/>
      <c r="GBP13" s="5"/>
      <c r="GBQ13" s="5"/>
      <c r="GBR13" s="5"/>
      <c r="GBS13" s="5"/>
      <c r="GBT13" s="5"/>
      <c r="GBU13" s="5"/>
      <c r="GBV13" s="5"/>
      <c r="GBW13" s="5"/>
      <c r="GBX13" s="5"/>
      <c r="GBY13" s="5"/>
      <c r="GBZ13" s="5"/>
      <c r="GCA13" s="5"/>
      <c r="GCB13" s="5"/>
      <c r="GCC13" s="5"/>
      <c r="GCD13" s="5"/>
      <c r="GCE13" s="5"/>
      <c r="GCF13" s="5"/>
      <c r="GCG13" s="5"/>
      <c r="GCH13" s="5"/>
      <c r="GCI13" s="5"/>
      <c r="GCJ13" s="5"/>
      <c r="GCK13" s="5"/>
      <c r="GCL13" s="5"/>
      <c r="GCM13" s="5"/>
      <c r="GCN13" s="5"/>
      <c r="GCO13" s="5"/>
      <c r="GCP13" s="5"/>
      <c r="GCQ13" s="5"/>
      <c r="GCR13" s="5"/>
      <c r="GCS13" s="5"/>
      <c r="GCT13" s="5"/>
      <c r="GCU13" s="5"/>
      <c r="GCV13" s="5"/>
      <c r="GCW13" s="5"/>
      <c r="GCX13" s="5"/>
      <c r="GCY13" s="5"/>
      <c r="GCZ13" s="5"/>
      <c r="GDA13" s="5"/>
      <c r="GDB13" s="5"/>
      <c r="GDC13" s="5"/>
      <c r="GDD13" s="5"/>
      <c r="GDE13" s="5"/>
      <c r="GDF13" s="5"/>
      <c r="GDG13" s="5"/>
      <c r="GDH13" s="5"/>
      <c r="GDI13" s="5"/>
      <c r="GDJ13" s="5"/>
      <c r="GDK13" s="5"/>
      <c r="GDL13" s="5"/>
      <c r="GDM13" s="5"/>
      <c r="GDN13" s="5"/>
      <c r="GDO13" s="5"/>
      <c r="GDP13" s="5"/>
      <c r="GDQ13" s="5"/>
      <c r="GDR13" s="5"/>
      <c r="GDS13" s="5"/>
      <c r="GDT13" s="5"/>
      <c r="GDU13" s="5"/>
      <c r="GDV13" s="5"/>
      <c r="GDW13" s="5"/>
      <c r="GDX13" s="5"/>
      <c r="GDY13" s="5"/>
      <c r="GDZ13" s="5"/>
      <c r="GEA13" s="5"/>
      <c r="GEB13" s="5"/>
      <c r="GEC13" s="5"/>
      <c r="GED13" s="5"/>
      <c r="GEE13" s="5"/>
      <c r="GEF13" s="5"/>
      <c r="GEG13" s="5"/>
      <c r="GEH13" s="5"/>
      <c r="GEI13" s="5"/>
      <c r="GEJ13" s="5"/>
      <c r="GEK13" s="5"/>
      <c r="GEL13" s="5"/>
      <c r="GEM13" s="5"/>
      <c r="GEN13" s="5"/>
      <c r="GEO13" s="5"/>
      <c r="GEP13" s="5"/>
      <c r="GEQ13" s="5"/>
      <c r="GER13" s="5"/>
      <c r="GES13" s="5"/>
      <c r="GET13" s="5"/>
      <c r="GEU13" s="5"/>
      <c r="GEV13" s="5"/>
      <c r="GEW13" s="5"/>
      <c r="GEX13" s="5"/>
      <c r="GEY13" s="5"/>
      <c r="GEZ13" s="5"/>
      <c r="GFA13" s="5"/>
      <c r="GFB13" s="5"/>
      <c r="GFC13" s="5"/>
      <c r="GFD13" s="5"/>
      <c r="GFE13" s="5"/>
      <c r="GFF13" s="5"/>
      <c r="GFG13" s="5"/>
      <c r="GFH13" s="5"/>
      <c r="GFI13" s="5"/>
      <c r="GFJ13" s="5"/>
      <c r="GFK13" s="5"/>
      <c r="GFL13" s="5"/>
      <c r="GFM13" s="5"/>
      <c r="GFN13" s="5"/>
      <c r="GFO13" s="5"/>
      <c r="GFP13" s="5"/>
      <c r="GFQ13" s="5"/>
      <c r="GFR13" s="5"/>
      <c r="GFS13" s="5"/>
      <c r="GFT13" s="5"/>
      <c r="GFU13" s="5"/>
      <c r="GFV13" s="5"/>
      <c r="GFW13" s="5"/>
      <c r="GFX13" s="5"/>
      <c r="GFY13" s="5"/>
      <c r="GFZ13" s="5"/>
      <c r="GGA13" s="5"/>
      <c r="GGB13" s="5"/>
      <c r="GGC13" s="5"/>
      <c r="GGD13" s="5"/>
      <c r="GGE13" s="5"/>
      <c r="GGF13" s="5"/>
      <c r="GGG13" s="5"/>
      <c r="GGH13" s="5"/>
      <c r="GGI13" s="5"/>
      <c r="GGJ13" s="5"/>
      <c r="GGK13" s="5"/>
      <c r="GGL13" s="5"/>
      <c r="GGM13" s="5"/>
      <c r="GGN13" s="5"/>
      <c r="GGO13" s="5"/>
      <c r="GGP13" s="5"/>
      <c r="GGQ13" s="5"/>
      <c r="GGR13" s="5"/>
      <c r="GGS13" s="5"/>
      <c r="GGT13" s="5"/>
      <c r="GGU13" s="5"/>
      <c r="GGV13" s="5"/>
      <c r="GGW13" s="5"/>
      <c r="GGX13" s="5"/>
      <c r="GGY13" s="5"/>
      <c r="GGZ13" s="5"/>
      <c r="GHA13" s="5"/>
      <c r="GHB13" s="5"/>
      <c r="GHC13" s="5"/>
      <c r="GHD13" s="5"/>
      <c r="GHE13" s="5"/>
      <c r="GHF13" s="5"/>
      <c r="GHG13" s="5"/>
      <c r="GHH13" s="5"/>
      <c r="GHI13" s="5"/>
      <c r="GHJ13" s="5"/>
      <c r="GHK13" s="5"/>
      <c r="GHL13" s="5"/>
      <c r="GHM13" s="5"/>
      <c r="GHN13" s="5"/>
      <c r="GHO13" s="5"/>
      <c r="GHP13" s="5"/>
      <c r="GHQ13" s="5"/>
      <c r="GHR13" s="5"/>
      <c r="GHS13" s="5"/>
      <c r="GHT13" s="5"/>
      <c r="GHU13" s="5"/>
      <c r="GHV13" s="5"/>
      <c r="GHW13" s="5"/>
      <c r="GHX13" s="5"/>
      <c r="GHY13" s="5"/>
      <c r="GHZ13" s="5"/>
      <c r="GIA13" s="5"/>
      <c r="GIB13" s="5"/>
      <c r="GIC13" s="5"/>
      <c r="GID13" s="5"/>
      <c r="GIE13" s="5"/>
      <c r="GIF13" s="5"/>
      <c r="GIG13" s="5"/>
      <c r="GIH13" s="5"/>
      <c r="GII13" s="5"/>
      <c r="GIJ13" s="5"/>
      <c r="GIK13" s="5"/>
      <c r="GIL13" s="5"/>
      <c r="GIM13" s="5"/>
      <c r="GIN13" s="5"/>
      <c r="GIO13" s="5"/>
      <c r="GIP13" s="5"/>
      <c r="GIQ13" s="5"/>
      <c r="GIR13" s="5"/>
      <c r="GIS13" s="5"/>
      <c r="GIT13" s="5"/>
      <c r="GIU13" s="5"/>
      <c r="GIV13" s="5"/>
      <c r="GIW13" s="5"/>
      <c r="GIX13" s="5"/>
      <c r="GIY13" s="5"/>
      <c r="GIZ13" s="5"/>
      <c r="GJA13" s="5"/>
      <c r="GJB13" s="5"/>
      <c r="GJC13" s="5"/>
      <c r="GJD13" s="5"/>
      <c r="GJE13" s="5"/>
      <c r="GJF13" s="5"/>
      <c r="GJG13" s="5"/>
      <c r="GJH13" s="5"/>
      <c r="GJI13" s="5"/>
      <c r="GJJ13" s="5"/>
      <c r="GJK13" s="5"/>
      <c r="GJL13" s="5"/>
      <c r="GJM13" s="5"/>
      <c r="GJN13" s="5"/>
      <c r="GJO13" s="5"/>
      <c r="GJP13" s="5"/>
      <c r="GJQ13" s="5"/>
      <c r="GJR13" s="5"/>
      <c r="GJS13" s="5"/>
      <c r="GJT13" s="5"/>
      <c r="GJU13" s="5"/>
      <c r="GJV13" s="5"/>
      <c r="GJW13" s="5"/>
      <c r="GJX13" s="5"/>
      <c r="GJY13" s="5"/>
      <c r="GJZ13" s="5"/>
      <c r="GKA13" s="5"/>
      <c r="GKB13" s="5"/>
      <c r="GKC13" s="5"/>
      <c r="GKD13" s="5"/>
      <c r="GKE13" s="5"/>
      <c r="GKF13" s="5"/>
      <c r="GKG13" s="5"/>
      <c r="GKH13" s="5"/>
      <c r="GKI13" s="5"/>
      <c r="GKJ13" s="5"/>
      <c r="GKK13" s="5"/>
      <c r="GKL13" s="5"/>
      <c r="GKM13" s="5"/>
      <c r="GKN13" s="5"/>
      <c r="GKO13" s="5"/>
      <c r="GKP13" s="5"/>
      <c r="GKQ13" s="5"/>
      <c r="GKR13" s="5"/>
      <c r="GKS13" s="5"/>
      <c r="GKT13" s="5"/>
      <c r="GKU13" s="5"/>
      <c r="GKV13" s="5"/>
      <c r="GKW13" s="5"/>
      <c r="GKX13" s="5"/>
      <c r="GKY13" s="5"/>
      <c r="GKZ13" s="5"/>
      <c r="GLA13" s="5"/>
      <c r="GLB13" s="5"/>
      <c r="GLC13" s="5"/>
      <c r="GLD13" s="5"/>
      <c r="GLE13" s="5"/>
      <c r="GLF13" s="5"/>
      <c r="GLG13" s="5"/>
      <c r="GLH13" s="5"/>
      <c r="GLI13" s="5"/>
      <c r="GLJ13" s="5"/>
      <c r="GLK13" s="5"/>
      <c r="GLL13" s="5"/>
      <c r="GLM13" s="5"/>
      <c r="GLN13" s="5"/>
      <c r="GLO13" s="5"/>
      <c r="GLP13" s="5"/>
      <c r="GLQ13" s="5"/>
      <c r="GLR13" s="5"/>
      <c r="GLS13" s="5"/>
      <c r="GLT13" s="5"/>
      <c r="GLU13" s="5"/>
      <c r="GLV13" s="5"/>
      <c r="GLW13" s="5"/>
      <c r="GLX13" s="5"/>
      <c r="GLY13" s="5"/>
      <c r="GLZ13" s="5"/>
      <c r="GMA13" s="5"/>
      <c r="GMB13" s="5"/>
      <c r="GMC13" s="5"/>
      <c r="GMD13" s="5"/>
      <c r="GME13" s="5"/>
      <c r="GMF13" s="5"/>
      <c r="GMG13" s="5"/>
      <c r="GMH13" s="5"/>
      <c r="GMI13" s="5"/>
      <c r="GMJ13" s="5"/>
      <c r="GMK13" s="5"/>
      <c r="GML13" s="5"/>
      <c r="GMM13" s="5"/>
      <c r="GMN13" s="5"/>
      <c r="GMO13" s="5"/>
      <c r="GMP13" s="5"/>
      <c r="GMQ13" s="5"/>
      <c r="GMR13" s="5"/>
      <c r="GMS13" s="5"/>
      <c r="GMT13" s="5"/>
      <c r="GMU13" s="5"/>
      <c r="GMV13" s="5"/>
      <c r="GMW13" s="5"/>
      <c r="GMX13" s="5"/>
      <c r="GMY13" s="5"/>
      <c r="GMZ13" s="5"/>
      <c r="GNA13" s="5"/>
      <c r="GNB13" s="5"/>
      <c r="GNC13" s="5"/>
      <c r="GND13" s="5"/>
      <c r="GNE13" s="5"/>
      <c r="GNF13" s="5"/>
      <c r="GNG13" s="5"/>
      <c r="GNH13" s="5"/>
      <c r="GNI13" s="5"/>
      <c r="GNJ13" s="5"/>
      <c r="GNK13" s="5"/>
      <c r="GNL13" s="5"/>
      <c r="GNM13" s="5"/>
      <c r="GNN13" s="5"/>
      <c r="GNO13" s="5"/>
      <c r="GNP13" s="5"/>
      <c r="GNQ13" s="5"/>
      <c r="GNR13" s="5"/>
      <c r="GNS13" s="5"/>
      <c r="GNT13" s="5"/>
      <c r="GNU13" s="5"/>
      <c r="GNV13" s="5"/>
      <c r="GNW13" s="5"/>
      <c r="GNX13" s="5"/>
      <c r="GNY13" s="5"/>
      <c r="GNZ13" s="5"/>
      <c r="GOA13" s="5"/>
      <c r="GOB13" s="5"/>
      <c r="GOC13" s="5"/>
      <c r="GOD13" s="5"/>
      <c r="GOE13" s="5"/>
      <c r="GOF13" s="5"/>
      <c r="GOG13" s="5"/>
      <c r="GOH13" s="5"/>
      <c r="GOI13" s="5"/>
      <c r="GOJ13" s="5"/>
      <c r="GOK13" s="5"/>
      <c r="GOL13" s="5"/>
      <c r="GOM13" s="5"/>
      <c r="GON13" s="5"/>
      <c r="GOO13" s="5"/>
      <c r="GOP13" s="5"/>
      <c r="GOQ13" s="5"/>
      <c r="GOR13" s="5"/>
      <c r="GOS13" s="5"/>
      <c r="GOT13" s="5"/>
      <c r="GOU13" s="5"/>
      <c r="GOV13" s="5"/>
      <c r="GOW13" s="5"/>
      <c r="GOX13" s="5"/>
      <c r="GOY13" s="5"/>
      <c r="GOZ13" s="5"/>
      <c r="GPA13" s="5"/>
      <c r="GPB13" s="5"/>
      <c r="GPC13" s="5"/>
      <c r="GPD13" s="5"/>
      <c r="GPE13" s="5"/>
      <c r="GPF13" s="5"/>
      <c r="GPG13" s="5"/>
      <c r="GPH13" s="5"/>
      <c r="GPI13" s="5"/>
      <c r="GPJ13" s="5"/>
      <c r="GPK13" s="5"/>
      <c r="GPL13" s="5"/>
      <c r="GPM13" s="5"/>
      <c r="GPN13" s="5"/>
      <c r="GPO13" s="5"/>
      <c r="GPP13" s="5"/>
      <c r="GPQ13" s="5"/>
      <c r="GPR13" s="5"/>
      <c r="GPS13" s="5"/>
      <c r="GPT13" s="5"/>
      <c r="GPU13" s="5"/>
      <c r="GPV13" s="5"/>
      <c r="GPW13" s="5"/>
      <c r="GPX13" s="5"/>
      <c r="GPY13" s="5"/>
      <c r="GPZ13" s="5"/>
      <c r="GQA13" s="5"/>
      <c r="GQB13" s="5"/>
      <c r="GQC13" s="5"/>
      <c r="GQD13" s="5"/>
      <c r="GQE13" s="5"/>
      <c r="GQF13" s="5"/>
      <c r="GQG13" s="5"/>
      <c r="GQH13" s="5"/>
      <c r="GQI13" s="5"/>
      <c r="GQJ13" s="5"/>
      <c r="GQK13" s="5"/>
      <c r="GQL13" s="5"/>
      <c r="GQM13" s="5"/>
      <c r="GQN13" s="5"/>
      <c r="GQO13" s="5"/>
      <c r="GQP13" s="5"/>
      <c r="GQQ13" s="5"/>
      <c r="GQR13" s="5"/>
      <c r="GQS13" s="5"/>
      <c r="GQT13" s="5"/>
      <c r="GQU13" s="5"/>
      <c r="GQV13" s="5"/>
      <c r="GQW13" s="5"/>
      <c r="GQX13" s="5"/>
      <c r="GQY13" s="5"/>
      <c r="GQZ13" s="5"/>
      <c r="GRA13" s="5"/>
      <c r="GRB13" s="5"/>
      <c r="GRC13" s="5"/>
      <c r="GRD13" s="5"/>
      <c r="GRE13" s="5"/>
      <c r="GRF13" s="5"/>
      <c r="GRG13" s="5"/>
      <c r="GRH13" s="5"/>
      <c r="GRI13" s="5"/>
      <c r="GRJ13" s="5"/>
      <c r="GRK13" s="5"/>
      <c r="GRL13" s="5"/>
      <c r="GRM13" s="5"/>
      <c r="GRN13" s="5"/>
      <c r="GRO13" s="5"/>
      <c r="GRP13" s="5"/>
      <c r="GRQ13" s="5"/>
      <c r="GRR13" s="5"/>
      <c r="GRS13" s="5"/>
      <c r="GRT13" s="5"/>
      <c r="GRU13" s="5"/>
      <c r="GRV13" s="5"/>
      <c r="GRW13" s="5"/>
      <c r="GRX13" s="5"/>
      <c r="GRY13" s="5"/>
      <c r="GRZ13" s="5"/>
      <c r="GSA13" s="5"/>
      <c r="GSB13" s="5"/>
      <c r="GSC13" s="5"/>
      <c r="GSD13" s="5"/>
      <c r="GSE13" s="5"/>
      <c r="GSF13" s="5"/>
      <c r="GSG13" s="5"/>
      <c r="GSH13" s="5"/>
      <c r="GSI13" s="5"/>
      <c r="GSJ13" s="5"/>
      <c r="GSK13" s="5"/>
      <c r="GSL13" s="5"/>
      <c r="GSM13" s="5"/>
      <c r="GSN13" s="5"/>
      <c r="GSO13" s="5"/>
      <c r="GSP13" s="5"/>
      <c r="GSQ13" s="5"/>
      <c r="GSR13" s="5"/>
      <c r="GSS13" s="5"/>
      <c r="GST13" s="5"/>
      <c r="GSU13" s="5"/>
      <c r="GSV13" s="5"/>
      <c r="GSW13" s="5"/>
      <c r="GSX13" s="5"/>
      <c r="GSY13" s="5"/>
      <c r="GSZ13" s="5"/>
      <c r="GTA13" s="5"/>
      <c r="GTB13" s="5"/>
      <c r="GTC13" s="5"/>
      <c r="GTD13" s="5"/>
      <c r="GTE13" s="5"/>
      <c r="GTF13" s="5"/>
      <c r="GTG13" s="5"/>
      <c r="GTH13" s="5"/>
      <c r="GTI13" s="5"/>
      <c r="GTJ13" s="5"/>
      <c r="GTK13" s="5"/>
      <c r="GTL13" s="5"/>
      <c r="GTM13" s="5"/>
      <c r="GTN13" s="5"/>
      <c r="GTO13" s="5"/>
      <c r="GTP13" s="5"/>
      <c r="GTQ13" s="5"/>
      <c r="GTR13" s="5"/>
      <c r="GTS13" s="5"/>
      <c r="GTT13" s="5"/>
      <c r="GTU13" s="5"/>
      <c r="GTV13" s="5"/>
      <c r="GTW13" s="5"/>
      <c r="GTX13" s="5"/>
      <c r="GTY13" s="5"/>
      <c r="GTZ13" s="5"/>
      <c r="GUA13" s="5"/>
      <c r="GUB13" s="5"/>
      <c r="GUC13" s="5"/>
      <c r="GUD13" s="5"/>
      <c r="GUE13" s="5"/>
      <c r="GUF13" s="5"/>
      <c r="GUG13" s="5"/>
      <c r="GUH13" s="5"/>
      <c r="GUI13" s="5"/>
      <c r="GUJ13" s="5"/>
      <c r="GUK13" s="5"/>
      <c r="GUL13" s="5"/>
      <c r="GUM13" s="5"/>
      <c r="GUN13" s="5"/>
      <c r="GUO13" s="5"/>
      <c r="GUP13" s="5"/>
      <c r="GUQ13" s="5"/>
      <c r="GUR13" s="5"/>
      <c r="GUS13" s="5"/>
      <c r="GUT13" s="5"/>
      <c r="GUU13" s="5"/>
      <c r="GUV13" s="5"/>
      <c r="GUW13" s="5"/>
      <c r="GUX13" s="5"/>
      <c r="GUY13" s="5"/>
      <c r="GUZ13" s="5"/>
      <c r="GVA13" s="5"/>
      <c r="GVB13" s="5"/>
      <c r="GVC13" s="5"/>
      <c r="GVD13" s="5"/>
      <c r="GVE13" s="5"/>
      <c r="GVF13" s="5"/>
      <c r="GVG13" s="5"/>
      <c r="GVH13" s="5"/>
      <c r="GVI13" s="5"/>
      <c r="GVJ13" s="5"/>
      <c r="GVK13" s="5"/>
      <c r="GVL13" s="5"/>
      <c r="GVM13" s="5"/>
      <c r="GVN13" s="5"/>
      <c r="GVO13" s="5"/>
      <c r="GVP13" s="5"/>
      <c r="GVQ13" s="5"/>
      <c r="GVR13" s="5"/>
      <c r="GVS13" s="5"/>
      <c r="GVT13" s="5"/>
      <c r="GVU13" s="5"/>
      <c r="GVV13" s="5"/>
      <c r="GVW13" s="5"/>
      <c r="GVX13" s="5"/>
      <c r="GVY13" s="5"/>
      <c r="GVZ13" s="5"/>
      <c r="GWA13" s="5"/>
      <c r="GWB13" s="5"/>
      <c r="GWC13" s="5"/>
      <c r="GWD13" s="5"/>
      <c r="GWE13" s="5"/>
      <c r="GWF13" s="5"/>
      <c r="GWG13" s="5"/>
      <c r="GWH13" s="5"/>
      <c r="GWI13" s="5"/>
      <c r="GWJ13" s="5"/>
      <c r="GWK13" s="5"/>
      <c r="GWL13" s="5"/>
      <c r="GWM13" s="5"/>
      <c r="GWN13" s="5"/>
      <c r="GWO13" s="5"/>
      <c r="GWP13" s="5"/>
      <c r="GWQ13" s="5"/>
      <c r="GWR13" s="5"/>
      <c r="GWS13" s="5"/>
      <c r="GWT13" s="5"/>
      <c r="GWU13" s="5"/>
      <c r="GWV13" s="5"/>
      <c r="GWW13" s="5"/>
      <c r="GWX13" s="5"/>
      <c r="GWY13" s="5"/>
      <c r="GWZ13" s="5"/>
      <c r="GXA13" s="5"/>
      <c r="GXB13" s="5"/>
      <c r="GXC13" s="5"/>
      <c r="GXD13" s="5"/>
      <c r="GXE13" s="5"/>
      <c r="GXF13" s="5"/>
      <c r="GXG13" s="5"/>
      <c r="GXH13" s="5"/>
      <c r="GXI13" s="5"/>
      <c r="GXJ13" s="5"/>
      <c r="GXK13" s="5"/>
      <c r="GXL13" s="5"/>
      <c r="GXM13" s="5"/>
      <c r="GXN13" s="5"/>
      <c r="GXO13" s="5"/>
      <c r="GXP13" s="5"/>
      <c r="GXQ13" s="5"/>
      <c r="GXR13" s="5"/>
      <c r="GXS13" s="5"/>
      <c r="GXT13" s="5"/>
      <c r="GXU13" s="5"/>
      <c r="GXV13" s="5"/>
      <c r="GXW13" s="5"/>
      <c r="GXX13" s="5"/>
      <c r="GXY13" s="5"/>
      <c r="GXZ13" s="5"/>
      <c r="GYA13" s="5"/>
      <c r="GYB13" s="5"/>
      <c r="GYC13" s="5"/>
      <c r="GYD13" s="5"/>
      <c r="GYE13" s="5"/>
      <c r="GYF13" s="5"/>
      <c r="GYG13" s="5"/>
      <c r="GYH13" s="5"/>
      <c r="GYI13" s="5"/>
      <c r="GYJ13" s="5"/>
      <c r="GYK13" s="5"/>
      <c r="GYL13" s="5"/>
      <c r="GYM13" s="5"/>
      <c r="GYN13" s="5"/>
      <c r="GYO13" s="5"/>
      <c r="GYP13" s="5"/>
      <c r="GYQ13" s="5"/>
      <c r="GYR13" s="5"/>
      <c r="GYS13" s="5"/>
      <c r="GYT13" s="5"/>
      <c r="GYU13" s="5"/>
      <c r="GYV13" s="5"/>
      <c r="GYW13" s="5"/>
      <c r="GYX13" s="5"/>
      <c r="GYY13" s="5"/>
      <c r="GYZ13" s="5"/>
      <c r="GZA13" s="5"/>
      <c r="GZB13" s="5"/>
      <c r="GZC13" s="5"/>
      <c r="GZD13" s="5"/>
      <c r="GZE13" s="5"/>
      <c r="GZF13" s="5"/>
      <c r="GZG13" s="5"/>
      <c r="GZH13" s="5"/>
      <c r="GZI13" s="5"/>
      <c r="GZJ13" s="5"/>
      <c r="GZK13" s="5"/>
      <c r="GZL13" s="5"/>
      <c r="GZM13" s="5"/>
      <c r="GZN13" s="5"/>
      <c r="GZO13" s="5"/>
      <c r="GZP13" s="5"/>
      <c r="GZQ13" s="5"/>
      <c r="GZR13" s="5"/>
      <c r="GZS13" s="5"/>
      <c r="GZT13" s="5"/>
      <c r="GZU13" s="5"/>
      <c r="GZV13" s="5"/>
      <c r="GZW13" s="5"/>
      <c r="GZX13" s="5"/>
      <c r="GZY13" s="5"/>
      <c r="GZZ13" s="5"/>
      <c r="HAA13" s="5"/>
      <c r="HAB13" s="5"/>
      <c r="HAC13" s="5"/>
      <c r="HAD13" s="5"/>
      <c r="HAE13" s="5"/>
      <c r="HAF13" s="5"/>
      <c r="HAG13" s="5"/>
      <c r="HAH13" s="5"/>
      <c r="HAI13" s="5"/>
      <c r="HAJ13" s="5"/>
      <c r="HAK13" s="5"/>
      <c r="HAL13" s="5"/>
      <c r="HAM13" s="5"/>
      <c r="HAN13" s="5"/>
      <c r="HAO13" s="5"/>
      <c r="HAP13" s="5"/>
      <c r="HAQ13" s="5"/>
      <c r="HAR13" s="5"/>
      <c r="HAS13" s="5"/>
      <c r="HAT13" s="5"/>
      <c r="HAU13" s="5"/>
      <c r="HAV13" s="5"/>
      <c r="HAW13" s="5"/>
      <c r="HAX13" s="5"/>
      <c r="HAY13" s="5"/>
      <c r="HAZ13" s="5"/>
      <c r="HBA13" s="5"/>
      <c r="HBB13" s="5"/>
      <c r="HBC13" s="5"/>
      <c r="HBD13" s="5"/>
      <c r="HBE13" s="5"/>
      <c r="HBF13" s="5"/>
      <c r="HBG13" s="5"/>
      <c r="HBH13" s="5"/>
      <c r="HBI13" s="5"/>
      <c r="HBJ13" s="5"/>
      <c r="HBK13" s="5"/>
      <c r="HBL13" s="5"/>
      <c r="HBM13" s="5"/>
      <c r="HBN13" s="5"/>
      <c r="HBO13" s="5"/>
      <c r="HBP13" s="5"/>
      <c r="HBQ13" s="5"/>
      <c r="HBR13" s="5"/>
      <c r="HBS13" s="5"/>
      <c r="HBT13" s="5"/>
      <c r="HBU13" s="5"/>
      <c r="HBV13" s="5"/>
      <c r="HBW13" s="5"/>
      <c r="HBX13" s="5"/>
      <c r="HBY13" s="5"/>
      <c r="HBZ13" s="5"/>
      <c r="HCA13" s="5"/>
      <c r="HCB13" s="5"/>
      <c r="HCC13" s="5"/>
      <c r="HCD13" s="5"/>
      <c r="HCE13" s="5"/>
      <c r="HCF13" s="5"/>
      <c r="HCG13" s="5"/>
      <c r="HCH13" s="5"/>
      <c r="HCI13" s="5"/>
      <c r="HCJ13" s="5"/>
      <c r="HCK13" s="5"/>
      <c r="HCL13" s="5"/>
      <c r="HCM13" s="5"/>
      <c r="HCN13" s="5"/>
      <c r="HCO13" s="5"/>
      <c r="HCP13" s="5"/>
      <c r="HCQ13" s="5"/>
      <c r="HCR13" s="5"/>
      <c r="HCS13" s="5"/>
      <c r="HCT13" s="5"/>
      <c r="HCU13" s="5"/>
      <c r="HCV13" s="5"/>
      <c r="HCW13" s="5"/>
      <c r="HCX13" s="5"/>
      <c r="HCY13" s="5"/>
      <c r="HCZ13" s="5"/>
      <c r="HDA13" s="5"/>
      <c r="HDB13" s="5"/>
      <c r="HDC13" s="5"/>
      <c r="HDD13" s="5"/>
      <c r="HDE13" s="5"/>
      <c r="HDF13" s="5"/>
      <c r="HDG13" s="5"/>
      <c r="HDH13" s="5"/>
      <c r="HDI13" s="5"/>
      <c r="HDJ13" s="5"/>
      <c r="HDK13" s="5"/>
      <c r="HDL13" s="5"/>
      <c r="HDM13" s="5"/>
      <c r="HDN13" s="5"/>
      <c r="HDO13" s="5"/>
      <c r="HDP13" s="5"/>
      <c r="HDQ13" s="5"/>
      <c r="HDR13" s="5"/>
      <c r="HDS13" s="5"/>
      <c r="HDT13" s="5"/>
      <c r="HDU13" s="5"/>
      <c r="HDV13" s="5"/>
      <c r="HDW13" s="5"/>
      <c r="HDX13" s="5"/>
      <c r="HDY13" s="5"/>
      <c r="HDZ13" s="5"/>
      <c r="HEA13" s="5"/>
      <c r="HEB13" s="5"/>
      <c r="HEC13" s="5"/>
      <c r="HED13" s="5"/>
      <c r="HEE13" s="5"/>
      <c r="HEF13" s="5"/>
      <c r="HEG13" s="5"/>
      <c r="HEH13" s="5"/>
      <c r="HEI13" s="5"/>
      <c r="HEJ13" s="5"/>
      <c r="HEK13" s="5"/>
      <c r="HEL13" s="5"/>
      <c r="HEM13" s="5"/>
      <c r="HEN13" s="5"/>
      <c r="HEO13" s="5"/>
      <c r="HEP13" s="5"/>
      <c r="HEQ13" s="5"/>
      <c r="HER13" s="5"/>
      <c r="HES13" s="5"/>
      <c r="HET13" s="5"/>
      <c r="HEU13" s="5"/>
      <c r="HEV13" s="5"/>
      <c r="HEW13" s="5"/>
      <c r="HEX13" s="5"/>
      <c r="HEY13" s="5"/>
      <c r="HEZ13" s="5"/>
      <c r="HFA13" s="5"/>
      <c r="HFB13" s="5"/>
      <c r="HFC13" s="5"/>
      <c r="HFD13" s="5"/>
      <c r="HFE13" s="5"/>
      <c r="HFF13" s="5"/>
      <c r="HFG13" s="5"/>
      <c r="HFH13" s="5"/>
      <c r="HFI13" s="5"/>
      <c r="HFJ13" s="5"/>
      <c r="HFK13" s="5"/>
      <c r="HFL13" s="5"/>
      <c r="HFM13" s="5"/>
      <c r="HFN13" s="5"/>
      <c r="HFO13" s="5"/>
      <c r="HFP13" s="5"/>
      <c r="HFQ13" s="5"/>
      <c r="HFR13" s="5"/>
      <c r="HFS13" s="5"/>
      <c r="HFT13" s="5"/>
      <c r="HFU13" s="5"/>
      <c r="HFV13" s="5"/>
      <c r="HFW13" s="5"/>
      <c r="HFX13" s="5"/>
      <c r="HFY13" s="5"/>
      <c r="HFZ13" s="5"/>
      <c r="HGA13" s="5"/>
      <c r="HGB13" s="5"/>
      <c r="HGC13" s="5"/>
      <c r="HGD13" s="5"/>
      <c r="HGE13" s="5"/>
      <c r="HGF13" s="5"/>
      <c r="HGG13" s="5"/>
      <c r="HGH13" s="5"/>
      <c r="HGI13" s="5"/>
      <c r="HGJ13" s="5"/>
      <c r="HGK13" s="5"/>
      <c r="HGL13" s="5"/>
      <c r="HGM13" s="5"/>
      <c r="HGN13" s="5"/>
      <c r="HGO13" s="5"/>
      <c r="HGP13" s="5"/>
      <c r="HGQ13" s="5"/>
      <c r="HGR13" s="5"/>
      <c r="HGS13" s="5"/>
      <c r="HGT13" s="5"/>
      <c r="HGU13" s="5"/>
      <c r="HGV13" s="5"/>
      <c r="HGW13" s="5"/>
      <c r="HGX13" s="5"/>
      <c r="HGY13" s="5"/>
      <c r="HGZ13" s="5"/>
      <c r="HHA13" s="5"/>
      <c r="HHB13" s="5"/>
      <c r="HHC13" s="5"/>
      <c r="HHD13" s="5"/>
      <c r="HHE13" s="5"/>
      <c r="HHF13" s="5"/>
      <c r="HHG13" s="5"/>
      <c r="HHH13" s="5"/>
      <c r="HHI13" s="5"/>
      <c r="HHJ13" s="5"/>
      <c r="HHK13" s="5"/>
      <c r="HHL13" s="5"/>
      <c r="HHM13" s="5"/>
      <c r="HHN13" s="5"/>
      <c r="HHO13" s="5"/>
      <c r="HHP13" s="5"/>
      <c r="HHQ13" s="5"/>
      <c r="HHR13" s="5"/>
      <c r="HHS13" s="5"/>
      <c r="HHT13" s="5"/>
      <c r="HHU13" s="5"/>
      <c r="HHV13" s="5"/>
      <c r="HHW13" s="5"/>
      <c r="HHX13" s="5"/>
      <c r="HHY13" s="5"/>
      <c r="HHZ13" s="5"/>
      <c r="HIA13" s="5"/>
      <c r="HIB13" s="5"/>
      <c r="HIC13" s="5"/>
      <c r="HID13" s="5"/>
      <c r="HIE13" s="5"/>
      <c r="HIF13" s="5"/>
      <c r="HIG13" s="5"/>
      <c r="HIH13" s="5"/>
      <c r="HII13" s="5"/>
      <c r="HIJ13" s="5"/>
      <c r="HIK13" s="5"/>
      <c r="HIL13" s="5"/>
      <c r="HIM13" s="5"/>
      <c r="HIN13" s="5"/>
      <c r="HIO13" s="5"/>
      <c r="HIP13" s="5"/>
      <c r="HIQ13" s="5"/>
      <c r="HIR13" s="5"/>
      <c r="HIS13" s="5"/>
      <c r="HIT13" s="5"/>
      <c r="HIU13" s="5"/>
      <c r="HIV13" s="5"/>
      <c r="HIW13" s="5"/>
      <c r="HIX13" s="5"/>
      <c r="HIY13" s="5"/>
      <c r="HIZ13" s="5"/>
      <c r="HJA13" s="5"/>
      <c r="HJB13" s="5"/>
      <c r="HJC13" s="5"/>
      <c r="HJD13" s="5"/>
      <c r="HJE13" s="5"/>
      <c r="HJF13" s="5"/>
      <c r="HJG13" s="5"/>
      <c r="HJH13" s="5"/>
      <c r="HJI13" s="5"/>
      <c r="HJJ13" s="5"/>
      <c r="HJK13" s="5"/>
      <c r="HJL13" s="5"/>
      <c r="HJM13" s="5"/>
      <c r="HJN13" s="5"/>
      <c r="HJO13" s="5"/>
      <c r="HJP13" s="5"/>
      <c r="HJQ13" s="5"/>
      <c r="HJR13" s="5"/>
      <c r="HJS13" s="5"/>
      <c r="HJT13" s="5"/>
      <c r="HJU13" s="5"/>
      <c r="HJV13" s="5"/>
      <c r="HJW13" s="5"/>
      <c r="HJX13" s="5"/>
      <c r="HJY13" s="5"/>
      <c r="HJZ13" s="5"/>
      <c r="HKA13" s="5"/>
      <c r="HKB13" s="5"/>
      <c r="HKC13" s="5"/>
      <c r="HKD13" s="5"/>
      <c r="HKE13" s="5"/>
      <c r="HKF13" s="5"/>
      <c r="HKG13" s="5"/>
      <c r="HKH13" s="5"/>
      <c r="HKI13" s="5"/>
      <c r="HKJ13" s="5"/>
      <c r="HKK13" s="5"/>
      <c r="HKL13" s="5"/>
      <c r="HKM13" s="5"/>
      <c r="HKN13" s="5"/>
      <c r="HKO13" s="5"/>
      <c r="HKP13" s="5"/>
      <c r="HKQ13" s="5"/>
      <c r="HKR13" s="5"/>
      <c r="HKS13" s="5"/>
      <c r="HKT13" s="5"/>
      <c r="HKU13" s="5"/>
      <c r="HKV13" s="5"/>
      <c r="HKW13" s="5"/>
      <c r="HKX13" s="5"/>
      <c r="HKY13" s="5"/>
      <c r="HKZ13" s="5"/>
      <c r="HLA13" s="5"/>
      <c r="HLB13" s="5"/>
      <c r="HLC13" s="5"/>
      <c r="HLD13" s="5"/>
      <c r="HLE13" s="5"/>
      <c r="HLF13" s="5"/>
      <c r="HLG13" s="5"/>
      <c r="HLH13" s="5"/>
      <c r="HLI13" s="5"/>
      <c r="HLJ13" s="5"/>
      <c r="HLK13" s="5"/>
      <c r="HLL13" s="5"/>
      <c r="HLM13" s="5"/>
      <c r="HLN13" s="5"/>
      <c r="HLO13" s="5"/>
      <c r="HLP13" s="5"/>
      <c r="HLQ13" s="5"/>
      <c r="HLR13" s="5"/>
      <c r="HLS13" s="5"/>
      <c r="HLT13" s="5"/>
      <c r="HLU13" s="5"/>
      <c r="HLV13" s="5"/>
      <c r="HLW13" s="5"/>
      <c r="HLX13" s="5"/>
      <c r="HLY13" s="5"/>
      <c r="HLZ13" s="5"/>
      <c r="HMA13" s="5"/>
      <c r="HMB13" s="5"/>
      <c r="HMC13" s="5"/>
      <c r="HMD13" s="5"/>
      <c r="HME13" s="5"/>
      <c r="HMF13" s="5"/>
      <c r="HMG13" s="5"/>
      <c r="HMH13" s="5"/>
      <c r="HMI13" s="5"/>
      <c r="HMJ13" s="5"/>
      <c r="HMK13" s="5"/>
      <c r="HML13" s="5"/>
      <c r="HMM13" s="5"/>
      <c r="HMN13" s="5"/>
      <c r="HMO13" s="5"/>
      <c r="HMP13" s="5"/>
      <c r="HMQ13" s="5"/>
      <c r="HMR13" s="5"/>
      <c r="HMS13" s="5"/>
      <c r="HMT13" s="5"/>
      <c r="HMU13" s="5"/>
      <c r="HMV13" s="5"/>
      <c r="HMW13" s="5"/>
      <c r="HMX13" s="5"/>
      <c r="HMY13" s="5"/>
      <c r="HMZ13" s="5"/>
      <c r="HNA13" s="5"/>
      <c r="HNB13" s="5"/>
      <c r="HNC13" s="5"/>
      <c r="HND13" s="5"/>
      <c r="HNE13" s="5"/>
      <c r="HNF13" s="5"/>
      <c r="HNG13" s="5"/>
      <c r="HNH13" s="5"/>
      <c r="HNI13" s="5"/>
      <c r="HNJ13" s="5"/>
      <c r="HNK13" s="5"/>
      <c r="HNL13" s="5"/>
      <c r="HNM13" s="5"/>
      <c r="HNN13" s="5"/>
      <c r="HNO13" s="5"/>
      <c r="HNP13" s="5"/>
      <c r="HNQ13" s="5"/>
      <c r="HNR13" s="5"/>
      <c r="HNS13" s="5"/>
      <c r="HNT13" s="5"/>
      <c r="HNU13" s="5"/>
      <c r="HNV13" s="5"/>
      <c r="HNW13" s="5"/>
      <c r="HNX13" s="5"/>
      <c r="HNY13" s="5"/>
      <c r="HNZ13" s="5"/>
      <c r="HOA13" s="5"/>
      <c r="HOB13" s="5"/>
      <c r="HOC13" s="5"/>
      <c r="HOD13" s="5"/>
      <c r="HOE13" s="5"/>
      <c r="HOF13" s="5"/>
      <c r="HOG13" s="5"/>
      <c r="HOH13" s="5"/>
      <c r="HOI13" s="5"/>
      <c r="HOJ13" s="5"/>
      <c r="HOK13" s="5"/>
      <c r="HOL13" s="5"/>
      <c r="HOM13" s="5"/>
      <c r="HON13" s="5"/>
      <c r="HOO13" s="5"/>
      <c r="HOP13" s="5"/>
      <c r="HOQ13" s="5"/>
      <c r="HOR13" s="5"/>
      <c r="HOS13" s="5"/>
      <c r="HOT13" s="5"/>
      <c r="HOU13" s="5"/>
      <c r="HOV13" s="5"/>
      <c r="HOW13" s="5"/>
      <c r="HOX13" s="5"/>
      <c r="HOY13" s="5"/>
      <c r="HOZ13" s="5"/>
      <c r="HPA13" s="5"/>
      <c r="HPB13" s="5"/>
      <c r="HPC13" s="5"/>
      <c r="HPD13" s="5"/>
      <c r="HPE13" s="5"/>
      <c r="HPF13" s="5"/>
      <c r="HPG13" s="5"/>
      <c r="HPH13" s="5"/>
      <c r="HPI13" s="5"/>
      <c r="HPJ13" s="5"/>
      <c r="HPK13" s="5"/>
      <c r="HPL13" s="5"/>
      <c r="HPM13" s="5"/>
      <c r="HPN13" s="5"/>
      <c r="HPO13" s="5"/>
      <c r="HPP13" s="5"/>
      <c r="HPQ13" s="5"/>
      <c r="HPR13" s="5"/>
      <c r="HPS13" s="5"/>
      <c r="HPT13" s="5"/>
      <c r="HPU13" s="5"/>
      <c r="HPV13" s="5"/>
      <c r="HPW13" s="5"/>
      <c r="HPX13" s="5"/>
      <c r="HPY13" s="5"/>
      <c r="HPZ13" s="5"/>
      <c r="HQA13" s="5"/>
      <c r="HQB13" s="5"/>
      <c r="HQC13" s="5"/>
      <c r="HQD13" s="5"/>
      <c r="HQE13" s="5"/>
      <c r="HQF13" s="5"/>
      <c r="HQG13" s="5"/>
      <c r="HQH13" s="5"/>
      <c r="HQI13" s="5"/>
      <c r="HQJ13" s="5"/>
      <c r="HQK13" s="5"/>
      <c r="HQL13" s="5"/>
      <c r="HQM13" s="5"/>
      <c r="HQN13" s="5"/>
      <c r="HQO13" s="5"/>
      <c r="HQP13" s="5"/>
      <c r="HQQ13" s="5"/>
      <c r="HQR13" s="5"/>
      <c r="HQS13" s="5"/>
      <c r="HQT13" s="5"/>
      <c r="HQU13" s="5"/>
      <c r="HQV13" s="5"/>
      <c r="HQW13" s="5"/>
      <c r="HQX13" s="5"/>
      <c r="HQY13" s="5"/>
      <c r="HQZ13" s="5"/>
      <c r="HRA13" s="5"/>
      <c r="HRB13" s="5"/>
      <c r="HRC13" s="5"/>
      <c r="HRD13" s="5"/>
      <c r="HRE13" s="5"/>
      <c r="HRF13" s="5"/>
      <c r="HRG13" s="5"/>
      <c r="HRH13" s="5"/>
      <c r="HRI13" s="5"/>
      <c r="HRJ13" s="5"/>
      <c r="HRK13" s="5"/>
      <c r="HRL13" s="5"/>
      <c r="HRM13" s="5"/>
      <c r="HRN13" s="5"/>
      <c r="HRO13" s="5"/>
      <c r="HRP13" s="5"/>
      <c r="HRQ13" s="5"/>
      <c r="HRR13" s="5"/>
      <c r="HRS13" s="5"/>
      <c r="HRT13" s="5"/>
      <c r="HRU13" s="5"/>
      <c r="HRV13" s="5"/>
      <c r="HRW13" s="5"/>
      <c r="HRX13" s="5"/>
      <c r="HRY13" s="5"/>
      <c r="HRZ13" s="5"/>
      <c r="HSA13" s="5"/>
      <c r="HSB13" s="5"/>
      <c r="HSC13" s="5"/>
      <c r="HSD13" s="5"/>
      <c r="HSE13" s="5"/>
      <c r="HSF13" s="5"/>
      <c r="HSG13" s="5"/>
      <c r="HSH13" s="5"/>
      <c r="HSI13" s="5"/>
      <c r="HSJ13" s="5"/>
      <c r="HSK13" s="5"/>
      <c r="HSL13" s="5"/>
      <c r="HSM13" s="5"/>
      <c r="HSN13" s="5"/>
      <c r="HSO13" s="5"/>
      <c r="HSP13" s="5"/>
      <c r="HSQ13" s="5"/>
      <c r="HSR13" s="5"/>
      <c r="HSS13" s="5"/>
      <c r="HST13" s="5"/>
      <c r="HSU13" s="5"/>
      <c r="HSV13" s="5"/>
      <c r="HSW13" s="5"/>
      <c r="HSX13" s="5"/>
      <c r="HSY13" s="5"/>
      <c r="HSZ13" s="5"/>
      <c r="HTA13" s="5"/>
      <c r="HTB13" s="5"/>
      <c r="HTC13" s="5"/>
      <c r="HTD13" s="5"/>
      <c r="HTE13" s="5"/>
      <c r="HTF13" s="5"/>
      <c r="HTG13" s="5"/>
      <c r="HTH13" s="5"/>
      <c r="HTI13" s="5"/>
      <c r="HTJ13" s="5"/>
      <c r="HTK13" s="5"/>
      <c r="HTL13" s="5"/>
      <c r="HTM13" s="5"/>
      <c r="HTN13" s="5"/>
      <c r="HTO13" s="5"/>
      <c r="HTP13" s="5"/>
      <c r="HTQ13" s="5"/>
      <c r="HTR13" s="5"/>
      <c r="HTS13" s="5"/>
      <c r="HTT13" s="5"/>
      <c r="HTU13" s="5"/>
      <c r="HTV13" s="5"/>
      <c r="HTW13" s="5"/>
      <c r="HTX13" s="5"/>
      <c r="HTY13" s="5"/>
      <c r="HTZ13" s="5"/>
      <c r="HUA13" s="5"/>
      <c r="HUB13" s="5"/>
      <c r="HUC13" s="5"/>
      <c r="HUD13" s="5"/>
      <c r="HUE13" s="5"/>
      <c r="HUF13" s="5"/>
      <c r="HUG13" s="5"/>
      <c r="HUH13" s="5"/>
      <c r="HUI13" s="5"/>
      <c r="HUJ13" s="5"/>
      <c r="HUK13" s="5"/>
      <c r="HUL13" s="5"/>
      <c r="HUM13" s="5"/>
      <c r="HUN13" s="5"/>
      <c r="HUO13" s="5"/>
      <c r="HUP13" s="5"/>
      <c r="HUQ13" s="5"/>
      <c r="HUR13" s="5"/>
      <c r="HUS13" s="5"/>
      <c r="HUT13" s="5"/>
      <c r="HUU13" s="5"/>
      <c r="HUV13" s="5"/>
      <c r="HUW13" s="5"/>
      <c r="HUX13" s="5"/>
      <c r="HUY13" s="5"/>
      <c r="HUZ13" s="5"/>
      <c r="HVA13" s="5"/>
      <c r="HVB13" s="5"/>
      <c r="HVC13" s="5"/>
      <c r="HVD13" s="5"/>
      <c r="HVE13" s="5"/>
      <c r="HVF13" s="5"/>
      <c r="HVG13" s="5"/>
      <c r="HVH13" s="5"/>
      <c r="HVI13" s="5"/>
      <c r="HVJ13" s="5"/>
      <c r="HVK13" s="5"/>
      <c r="HVL13" s="5"/>
      <c r="HVM13" s="5"/>
      <c r="HVN13" s="5"/>
      <c r="HVO13" s="5"/>
      <c r="HVP13" s="5"/>
      <c r="HVQ13" s="5"/>
      <c r="HVR13" s="5"/>
      <c r="HVS13" s="5"/>
      <c r="HVT13" s="5"/>
      <c r="HVU13" s="5"/>
      <c r="HVV13" s="5"/>
      <c r="HVW13" s="5"/>
      <c r="HVX13" s="5"/>
      <c r="HVY13" s="5"/>
      <c r="HVZ13" s="5"/>
      <c r="HWA13" s="5"/>
      <c r="HWB13" s="5"/>
      <c r="HWC13" s="5"/>
      <c r="HWD13" s="5"/>
      <c r="HWE13" s="5"/>
      <c r="HWF13" s="5"/>
      <c r="HWG13" s="5"/>
      <c r="HWH13" s="5"/>
      <c r="HWI13" s="5"/>
      <c r="HWJ13" s="5"/>
      <c r="HWK13" s="5"/>
      <c r="HWL13" s="5"/>
      <c r="HWM13" s="5"/>
      <c r="HWN13" s="5"/>
      <c r="HWO13" s="5"/>
      <c r="HWP13" s="5"/>
      <c r="HWQ13" s="5"/>
      <c r="HWR13" s="5"/>
      <c r="HWS13" s="5"/>
      <c r="HWT13" s="5"/>
      <c r="HWU13" s="5"/>
      <c r="HWV13" s="5"/>
      <c r="HWW13" s="5"/>
      <c r="HWX13" s="5"/>
      <c r="HWY13" s="5"/>
      <c r="HWZ13" s="5"/>
      <c r="HXA13" s="5"/>
      <c r="HXB13" s="5"/>
      <c r="HXC13" s="5"/>
      <c r="HXD13" s="5"/>
      <c r="HXE13" s="5"/>
      <c r="HXF13" s="5"/>
      <c r="HXG13" s="5"/>
      <c r="HXH13" s="5"/>
      <c r="HXI13" s="5"/>
      <c r="HXJ13" s="5"/>
      <c r="HXK13" s="5"/>
      <c r="HXL13" s="5"/>
      <c r="HXM13" s="5"/>
      <c r="HXN13" s="5"/>
      <c r="HXO13" s="5"/>
      <c r="HXP13" s="5"/>
      <c r="HXQ13" s="5"/>
      <c r="HXR13" s="5"/>
      <c r="HXS13" s="5"/>
      <c r="HXT13" s="5"/>
      <c r="HXU13" s="5"/>
      <c r="HXV13" s="5"/>
      <c r="HXW13" s="5"/>
      <c r="HXX13" s="5"/>
      <c r="HXY13" s="5"/>
      <c r="HXZ13" s="5"/>
      <c r="HYA13" s="5"/>
      <c r="HYB13" s="5"/>
      <c r="HYC13" s="5"/>
      <c r="HYD13" s="5"/>
      <c r="HYE13" s="5"/>
      <c r="HYF13" s="5"/>
      <c r="HYG13" s="5"/>
      <c r="HYH13" s="5"/>
      <c r="HYI13" s="5"/>
      <c r="HYJ13" s="5"/>
      <c r="HYK13" s="5"/>
      <c r="HYL13" s="5"/>
      <c r="HYM13" s="5"/>
      <c r="HYN13" s="5"/>
      <c r="HYO13" s="5"/>
      <c r="HYP13" s="5"/>
      <c r="HYQ13" s="5"/>
      <c r="HYR13" s="5"/>
      <c r="HYS13" s="5"/>
      <c r="HYT13" s="5"/>
      <c r="HYU13" s="5"/>
      <c r="HYV13" s="5"/>
      <c r="HYW13" s="5"/>
      <c r="HYX13" s="5"/>
      <c r="HYY13" s="5"/>
      <c r="HYZ13" s="5"/>
      <c r="HZA13" s="5"/>
      <c r="HZB13" s="5"/>
      <c r="HZC13" s="5"/>
      <c r="HZD13" s="5"/>
      <c r="HZE13" s="5"/>
      <c r="HZF13" s="5"/>
      <c r="HZG13" s="5"/>
      <c r="HZH13" s="5"/>
      <c r="HZI13" s="5"/>
      <c r="HZJ13" s="5"/>
      <c r="HZK13" s="5"/>
      <c r="HZL13" s="5"/>
      <c r="HZM13" s="5"/>
      <c r="HZN13" s="5"/>
      <c r="HZO13" s="5"/>
      <c r="HZP13" s="5"/>
      <c r="HZQ13" s="5"/>
      <c r="HZR13" s="5"/>
      <c r="HZS13" s="5"/>
      <c r="HZT13" s="5"/>
      <c r="HZU13" s="5"/>
      <c r="HZV13" s="5"/>
      <c r="HZW13" s="5"/>
      <c r="HZX13" s="5"/>
      <c r="HZY13" s="5"/>
      <c r="HZZ13" s="5"/>
      <c r="IAA13" s="5"/>
      <c r="IAB13" s="5"/>
      <c r="IAC13" s="5"/>
      <c r="IAD13" s="5"/>
      <c r="IAE13" s="5"/>
      <c r="IAF13" s="5"/>
      <c r="IAG13" s="5"/>
      <c r="IAH13" s="5"/>
      <c r="IAI13" s="5"/>
      <c r="IAJ13" s="5"/>
      <c r="IAK13" s="5"/>
      <c r="IAL13" s="5"/>
      <c r="IAM13" s="5"/>
      <c r="IAN13" s="5"/>
      <c r="IAO13" s="5"/>
      <c r="IAP13" s="5"/>
      <c r="IAQ13" s="5"/>
      <c r="IAR13" s="5"/>
      <c r="IAS13" s="5"/>
      <c r="IAT13" s="5"/>
      <c r="IAU13" s="5"/>
      <c r="IAV13" s="5"/>
      <c r="IAW13" s="5"/>
      <c r="IAX13" s="5"/>
      <c r="IAY13" s="5"/>
      <c r="IAZ13" s="5"/>
      <c r="IBA13" s="5"/>
      <c r="IBB13" s="5"/>
      <c r="IBC13" s="5"/>
      <c r="IBD13" s="5"/>
      <c r="IBE13" s="5"/>
      <c r="IBF13" s="5"/>
      <c r="IBG13" s="5"/>
      <c r="IBH13" s="5"/>
      <c r="IBI13" s="5"/>
      <c r="IBJ13" s="5"/>
      <c r="IBK13" s="5"/>
      <c r="IBL13" s="5"/>
      <c r="IBM13" s="5"/>
      <c r="IBN13" s="5"/>
      <c r="IBO13" s="5"/>
      <c r="IBP13" s="5"/>
      <c r="IBQ13" s="5"/>
      <c r="IBR13" s="5"/>
      <c r="IBS13" s="5"/>
      <c r="IBT13" s="5"/>
      <c r="IBU13" s="5"/>
      <c r="IBV13" s="5"/>
      <c r="IBW13" s="5"/>
      <c r="IBX13" s="5"/>
      <c r="IBY13" s="5"/>
      <c r="IBZ13" s="5"/>
      <c r="ICA13" s="5"/>
      <c r="ICB13" s="5"/>
      <c r="ICC13" s="5"/>
      <c r="ICD13" s="5"/>
      <c r="ICE13" s="5"/>
      <c r="ICF13" s="5"/>
      <c r="ICG13" s="5"/>
      <c r="ICH13" s="5"/>
      <c r="ICI13" s="5"/>
      <c r="ICJ13" s="5"/>
      <c r="ICK13" s="5"/>
      <c r="ICL13" s="5"/>
      <c r="ICM13" s="5"/>
      <c r="ICN13" s="5"/>
      <c r="ICO13" s="5"/>
      <c r="ICP13" s="5"/>
      <c r="ICQ13" s="5"/>
      <c r="ICR13" s="5"/>
      <c r="ICS13" s="5"/>
      <c r="ICT13" s="5"/>
      <c r="ICU13" s="5"/>
      <c r="ICV13" s="5"/>
      <c r="ICW13" s="5"/>
      <c r="ICX13" s="5"/>
      <c r="ICY13" s="5"/>
      <c r="ICZ13" s="5"/>
      <c r="IDA13" s="5"/>
      <c r="IDB13" s="5"/>
      <c r="IDC13" s="5"/>
      <c r="IDD13" s="5"/>
      <c r="IDE13" s="5"/>
      <c r="IDF13" s="5"/>
      <c r="IDG13" s="5"/>
      <c r="IDH13" s="5"/>
      <c r="IDI13" s="5"/>
      <c r="IDJ13" s="5"/>
      <c r="IDK13" s="5"/>
      <c r="IDL13" s="5"/>
      <c r="IDM13" s="5"/>
      <c r="IDN13" s="5"/>
      <c r="IDO13" s="5"/>
      <c r="IDP13" s="5"/>
      <c r="IDQ13" s="5"/>
      <c r="IDR13" s="5"/>
      <c r="IDS13" s="5"/>
      <c r="IDT13" s="5"/>
      <c r="IDU13" s="5"/>
      <c r="IDV13" s="5"/>
      <c r="IDW13" s="5"/>
      <c r="IDX13" s="5"/>
      <c r="IDY13" s="5"/>
      <c r="IDZ13" s="5"/>
      <c r="IEA13" s="5"/>
      <c r="IEB13" s="5"/>
      <c r="IEC13" s="5"/>
      <c r="IED13" s="5"/>
      <c r="IEE13" s="5"/>
      <c r="IEF13" s="5"/>
      <c r="IEG13" s="5"/>
      <c r="IEH13" s="5"/>
      <c r="IEI13" s="5"/>
      <c r="IEJ13" s="5"/>
      <c r="IEK13" s="5"/>
      <c r="IEL13" s="5"/>
      <c r="IEM13" s="5"/>
      <c r="IEN13" s="5"/>
      <c r="IEO13" s="5"/>
      <c r="IEP13" s="5"/>
      <c r="IEQ13" s="5"/>
      <c r="IER13" s="5"/>
      <c r="IES13" s="5"/>
      <c r="IET13" s="5"/>
      <c r="IEU13" s="5"/>
      <c r="IEV13" s="5"/>
      <c r="IEW13" s="5"/>
      <c r="IEX13" s="5"/>
      <c r="IEY13" s="5"/>
      <c r="IEZ13" s="5"/>
      <c r="IFA13" s="5"/>
      <c r="IFB13" s="5"/>
      <c r="IFC13" s="5"/>
      <c r="IFD13" s="5"/>
      <c r="IFE13" s="5"/>
      <c r="IFF13" s="5"/>
      <c r="IFG13" s="5"/>
      <c r="IFH13" s="5"/>
      <c r="IFI13" s="5"/>
      <c r="IFJ13" s="5"/>
      <c r="IFK13" s="5"/>
      <c r="IFL13" s="5"/>
      <c r="IFM13" s="5"/>
      <c r="IFN13" s="5"/>
      <c r="IFO13" s="5"/>
      <c r="IFP13" s="5"/>
      <c r="IFQ13" s="5"/>
      <c r="IFR13" s="5"/>
      <c r="IFS13" s="5"/>
      <c r="IFT13" s="5"/>
      <c r="IFU13" s="5"/>
      <c r="IFV13" s="5"/>
      <c r="IFW13" s="5"/>
      <c r="IFX13" s="5"/>
      <c r="IFY13" s="5"/>
      <c r="IFZ13" s="5"/>
      <c r="IGA13" s="5"/>
      <c r="IGB13" s="5"/>
      <c r="IGC13" s="5"/>
      <c r="IGD13" s="5"/>
      <c r="IGE13" s="5"/>
      <c r="IGF13" s="5"/>
      <c r="IGG13" s="5"/>
      <c r="IGH13" s="5"/>
      <c r="IGI13" s="5"/>
      <c r="IGJ13" s="5"/>
      <c r="IGK13" s="5"/>
      <c r="IGL13" s="5"/>
      <c r="IGM13" s="5"/>
      <c r="IGN13" s="5"/>
      <c r="IGO13" s="5"/>
      <c r="IGP13" s="5"/>
      <c r="IGQ13" s="5"/>
      <c r="IGR13" s="5"/>
      <c r="IGS13" s="5"/>
      <c r="IGT13" s="5"/>
      <c r="IGU13" s="5"/>
      <c r="IGV13" s="5"/>
      <c r="IGW13" s="5"/>
      <c r="IGX13" s="5"/>
      <c r="IGY13" s="5"/>
      <c r="IGZ13" s="5"/>
      <c r="IHA13" s="5"/>
      <c r="IHB13" s="5"/>
      <c r="IHC13" s="5"/>
      <c r="IHD13" s="5"/>
      <c r="IHE13" s="5"/>
      <c r="IHF13" s="5"/>
      <c r="IHG13" s="5"/>
      <c r="IHH13" s="5"/>
      <c r="IHI13" s="5"/>
      <c r="IHJ13" s="5"/>
      <c r="IHK13" s="5"/>
      <c r="IHL13" s="5"/>
      <c r="IHM13" s="5"/>
      <c r="IHN13" s="5"/>
      <c r="IHO13" s="5"/>
      <c r="IHP13" s="5"/>
      <c r="IHQ13" s="5"/>
      <c r="IHR13" s="5"/>
      <c r="IHS13" s="5"/>
      <c r="IHT13" s="5"/>
      <c r="IHU13" s="5"/>
      <c r="IHV13" s="5"/>
      <c r="IHW13" s="5"/>
      <c r="IHX13" s="5"/>
      <c r="IHY13" s="5"/>
      <c r="IHZ13" s="5"/>
      <c r="IIA13" s="5"/>
      <c r="IIB13" s="5"/>
      <c r="IIC13" s="5"/>
      <c r="IID13" s="5"/>
      <c r="IIE13" s="5"/>
      <c r="IIF13" s="5"/>
      <c r="IIG13" s="5"/>
      <c r="IIH13" s="5"/>
      <c r="III13" s="5"/>
      <c r="IIJ13" s="5"/>
      <c r="IIK13" s="5"/>
      <c r="IIL13" s="5"/>
      <c r="IIM13" s="5"/>
      <c r="IIN13" s="5"/>
      <c r="IIO13" s="5"/>
      <c r="IIP13" s="5"/>
      <c r="IIQ13" s="5"/>
      <c r="IIR13" s="5"/>
      <c r="IIS13" s="5"/>
      <c r="IIT13" s="5"/>
      <c r="IIU13" s="5"/>
      <c r="IIV13" s="5"/>
      <c r="IIW13" s="5"/>
      <c r="IIX13" s="5"/>
      <c r="IIY13" s="5"/>
      <c r="IIZ13" s="5"/>
      <c r="IJA13" s="5"/>
      <c r="IJB13" s="5"/>
      <c r="IJC13" s="5"/>
      <c r="IJD13" s="5"/>
      <c r="IJE13" s="5"/>
      <c r="IJF13" s="5"/>
      <c r="IJG13" s="5"/>
      <c r="IJH13" s="5"/>
      <c r="IJI13" s="5"/>
      <c r="IJJ13" s="5"/>
      <c r="IJK13" s="5"/>
      <c r="IJL13" s="5"/>
      <c r="IJM13" s="5"/>
      <c r="IJN13" s="5"/>
      <c r="IJO13" s="5"/>
      <c r="IJP13" s="5"/>
      <c r="IJQ13" s="5"/>
      <c r="IJR13" s="5"/>
      <c r="IJS13" s="5"/>
      <c r="IJT13" s="5"/>
      <c r="IJU13" s="5"/>
      <c r="IJV13" s="5"/>
      <c r="IJW13" s="5"/>
      <c r="IJX13" s="5"/>
      <c r="IJY13" s="5"/>
      <c r="IJZ13" s="5"/>
      <c r="IKA13" s="5"/>
      <c r="IKB13" s="5"/>
      <c r="IKC13" s="5"/>
      <c r="IKD13" s="5"/>
      <c r="IKE13" s="5"/>
      <c r="IKF13" s="5"/>
      <c r="IKG13" s="5"/>
      <c r="IKH13" s="5"/>
      <c r="IKI13" s="5"/>
      <c r="IKJ13" s="5"/>
      <c r="IKK13" s="5"/>
      <c r="IKL13" s="5"/>
      <c r="IKM13" s="5"/>
      <c r="IKN13" s="5"/>
      <c r="IKO13" s="5"/>
      <c r="IKP13" s="5"/>
      <c r="IKQ13" s="5"/>
      <c r="IKR13" s="5"/>
      <c r="IKS13" s="5"/>
      <c r="IKT13" s="5"/>
      <c r="IKU13" s="5"/>
      <c r="IKV13" s="5"/>
      <c r="IKW13" s="5"/>
      <c r="IKX13" s="5"/>
      <c r="IKY13" s="5"/>
      <c r="IKZ13" s="5"/>
      <c r="ILA13" s="5"/>
      <c r="ILB13" s="5"/>
      <c r="ILC13" s="5"/>
      <c r="ILD13" s="5"/>
      <c r="ILE13" s="5"/>
      <c r="ILF13" s="5"/>
      <c r="ILG13" s="5"/>
      <c r="ILH13" s="5"/>
      <c r="ILI13" s="5"/>
      <c r="ILJ13" s="5"/>
      <c r="ILK13" s="5"/>
      <c r="ILL13" s="5"/>
      <c r="ILM13" s="5"/>
      <c r="ILN13" s="5"/>
      <c r="ILO13" s="5"/>
      <c r="ILP13" s="5"/>
      <c r="ILQ13" s="5"/>
      <c r="ILR13" s="5"/>
      <c r="ILS13" s="5"/>
      <c r="ILT13" s="5"/>
      <c r="ILU13" s="5"/>
      <c r="ILV13" s="5"/>
      <c r="ILW13" s="5"/>
      <c r="ILX13" s="5"/>
      <c r="ILY13" s="5"/>
      <c r="ILZ13" s="5"/>
      <c r="IMA13" s="5"/>
      <c r="IMB13" s="5"/>
      <c r="IMC13" s="5"/>
      <c r="IMD13" s="5"/>
      <c r="IME13" s="5"/>
      <c r="IMF13" s="5"/>
      <c r="IMG13" s="5"/>
      <c r="IMH13" s="5"/>
      <c r="IMI13" s="5"/>
      <c r="IMJ13" s="5"/>
      <c r="IMK13" s="5"/>
      <c r="IML13" s="5"/>
      <c r="IMM13" s="5"/>
      <c r="IMN13" s="5"/>
      <c r="IMO13" s="5"/>
      <c r="IMP13" s="5"/>
      <c r="IMQ13" s="5"/>
      <c r="IMR13" s="5"/>
      <c r="IMS13" s="5"/>
      <c r="IMT13" s="5"/>
      <c r="IMU13" s="5"/>
      <c r="IMV13" s="5"/>
      <c r="IMW13" s="5"/>
      <c r="IMX13" s="5"/>
      <c r="IMY13" s="5"/>
      <c r="IMZ13" s="5"/>
      <c r="INA13" s="5"/>
      <c r="INB13" s="5"/>
      <c r="INC13" s="5"/>
      <c r="IND13" s="5"/>
      <c r="INE13" s="5"/>
      <c r="INF13" s="5"/>
      <c r="ING13" s="5"/>
      <c r="INH13" s="5"/>
      <c r="INI13" s="5"/>
      <c r="INJ13" s="5"/>
      <c r="INK13" s="5"/>
      <c r="INL13" s="5"/>
      <c r="INM13" s="5"/>
      <c r="INN13" s="5"/>
      <c r="INO13" s="5"/>
      <c r="INP13" s="5"/>
      <c r="INQ13" s="5"/>
      <c r="INR13" s="5"/>
      <c r="INS13" s="5"/>
      <c r="INT13" s="5"/>
      <c r="INU13" s="5"/>
      <c r="INV13" s="5"/>
      <c r="INW13" s="5"/>
      <c r="INX13" s="5"/>
      <c r="INY13" s="5"/>
      <c r="INZ13" s="5"/>
      <c r="IOA13" s="5"/>
      <c r="IOB13" s="5"/>
      <c r="IOC13" s="5"/>
      <c r="IOD13" s="5"/>
      <c r="IOE13" s="5"/>
      <c r="IOF13" s="5"/>
      <c r="IOG13" s="5"/>
      <c r="IOH13" s="5"/>
      <c r="IOI13" s="5"/>
      <c r="IOJ13" s="5"/>
      <c r="IOK13" s="5"/>
      <c r="IOL13" s="5"/>
      <c r="IOM13" s="5"/>
      <c r="ION13" s="5"/>
      <c r="IOO13" s="5"/>
      <c r="IOP13" s="5"/>
      <c r="IOQ13" s="5"/>
      <c r="IOR13" s="5"/>
      <c r="IOS13" s="5"/>
      <c r="IOT13" s="5"/>
      <c r="IOU13" s="5"/>
      <c r="IOV13" s="5"/>
      <c r="IOW13" s="5"/>
      <c r="IOX13" s="5"/>
      <c r="IOY13" s="5"/>
      <c r="IOZ13" s="5"/>
      <c r="IPA13" s="5"/>
      <c r="IPB13" s="5"/>
      <c r="IPC13" s="5"/>
      <c r="IPD13" s="5"/>
      <c r="IPE13" s="5"/>
      <c r="IPF13" s="5"/>
      <c r="IPG13" s="5"/>
      <c r="IPH13" s="5"/>
      <c r="IPI13" s="5"/>
      <c r="IPJ13" s="5"/>
      <c r="IPK13" s="5"/>
      <c r="IPL13" s="5"/>
      <c r="IPM13" s="5"/>
      <c r="IPN13" s="5"/>
      <c r="IPO13" s="5"/>
      <c r="IPP13" s="5"/>
      <c r="IPQ13" s="5"/>
      <c r="IPR13" s="5"/>
      <c r="IPS13" s="5"/>
      <c r="IPT13" s="5"/>
      <c r="IPU13" s="5"/>
      <c r="IPV13" s="5"/>
      <c r="IPW13" s="5"/>
      <c r="IPX13" s="5"/>
      <c r="IPY13" s="5"/>
      <c r="IPZ13" s="5"/>
      <c r="IQA13" s="5"/>
      <c r="IQB13" s="5"/>
      <c r="IQC13" s="5"/>
      <c r="IQD13" s="5"/>
      <c r="IQE13" s="5"/>
      <c r="IQF13" s="5"/>
      <c r="IQG13" s="5"/>
      <c r="IQH13" s="5"/>
      <c r="IQI13" s="5"/>
      <c r="IQJ13" s="5"/>
      <c r="IQK13" s="5"/>
      <c r="IQL13" s="5"/>
      <c r="IQM13" s="5"/>
      <c r="IQN13" s="5"/>
      <c r="IQO13" s="5"/>
      <c r="IQP13" s="5"/>
      <c r="IQQ13" s="5"/>
      <c r="IQR13" s="5"/>
      <c r="IQS13" s="5"/>
      <c r="IQT13" s="5"/>
      <c r="IQU13" s="5"/>
      <c r="IQV13" s="5"/>
      <c r="IQW13" s="5"/>
      <c r="IQX13" s="5"/>
      <c r="IQY13" s="5"/>
      <c r="IQZ13" s="5"/>
      <c r="IRA13" s="5"/>
      <c r="IRB13" s="5"/>
      <c r="IRC13" s="5"/>
      <c r="IRD13" s="5"/>
      <c r="IRE13" s="5"/>
      <c r="IRF13" s="5"/>
      <c r="IRG13" s="5"/>
      <c r="IRH13" s="5"/>
      <c r="IRI13" s="5"/>
      <c r="IRJ13" s="5"/>
      <c r="IRK13" s="5"/>
      <c r="IRL13" s="5"/>
      <c r="IRM13" s="5"/>
      <c r="IRN13" s="5"/>
      <c r="IRO13" s="5"/>
      <c r="IRP13" s="5"/>
      <c r="IRQ13" s="5"/>
      <c r="IRR13" s="5"/>
      <c r="IRS13" s="5"/>
      <c r="IRT13" s="5"/>
      <c r="IRU13" s="5"/>
      <c r="IRV13" s="5"/>
      <c r="IRW13" s="5"/>
      <c r="IRX13" s="5"/>
      <c r="IRY13" s="5"/>
      <c r="IRZ13" s="5"/>
      <c r="ISA13" s="5"/>
      <c r="ISB13" s="5"/>
      <c r="ISC13" s="5"/>
      <c r="ISD13" s="5"/>
      <c r="ISE13" s="5"/>
      <c r="ISF13" s="5"/>
      <c r="ISG13" s="5"/>
      <c r="ISH13" s="5"/>
      <c r="ISI13" s="5"/>
      <c r="ISJ13" s="5"/>
      <c r="ISK13" s="5"/>
      <c r="ISL13" s="5"/>
      <c r="ISM13" s="5"/>
      <c r="ISN13" s="5"/>
      <c r="ISO13" s="5"/>
      <c r="ISP13" s="5"/>
      <c r="ISQ13" s="5"/>
      <c r="ISR13" s="5"/>
      <c r="ISS13" s="5"/>
      <c r="IST13" s="5"/>
      <c r="ISU13" s="5"/>
      <c r="ISV13" s="5"/>
      <c r="ISW13" s="5"/>
      <c r="ISX13" s="5"/>
      <c r="ISY13" s="5"/>
      <c r="ISZ13" s="5"/>
      <c r="ITA13" s="5"/>
      <c r="ITB13" s="5"/>
      <c r="ITC13" s="5"/>
      <c r="ITD13" s="5"/>
      <c r="ITE13" s="5"/>
      <c r="ITF13" s="5"/>
      <c r="ITG13" s="5"/>
      <c r="ITH13" s="5"/>
      <c r="ITI13" s="5"/>
      <c r="ITJ13" s="5"/>
      <c r="ITK13" s="5"/>
      <c r="ITL13" s="5"/>
      <c r="ITM13" s="5"/>
      <c r="ITN13" s="5"/>
      <c r="ITO13" s="5"/>
      <c r="ITP13" s="5"/>
      <c r="ITQ13" s="5"/>
      <c r="ITR13" s="5"/>
      <c r="ITS13" s="5"/>
      <c r="ITT13" s="5"/>
      <c r="ITU13" s="5"/>
      <c r="ITV13" s="5"/>
      <c r="ITW13" s="5"/>
      <c r="ITX13" s="5"/>
      <c r="ITY13" s="5"/>
      <c r="ITZ13" s="5"/>
      <c r="IUA13" s="5"/>
      <c r="IUB13" s="5"/>
      <c r="IUC13" s="5"/>
      <c r="IUD13" s="5"/>
      <c r="IUE13" s="5"/>
      <c r="IUF13" s="5"/>
      <c r="IUG13" s="5"/>
      <c r="IUH13" s="5"/>
      <c r="IUI13" s="5"/>
      <c r="IUJ13" s="5"/>
      <c r="IUK13" s="5"/>
      <c r="IUL13" s="5"/>
      <c r="IUM13" s="5"/>
      <c r="IUN13" s="5"/>
      <c r="IUO13" s="5"/>
      <c r="IUP13" s="5"/>
      <c r="IUQ13" s="5"/>
      <c r="IUR13" s="5"/>
      <c r="IUS13" s="5"/>
      <c r="IUT13" s="5"/>
      <c r="IUU13" s="5"/>
      <c r="IUV13" s="5"/>
      <c r="IUW13" s="5"/>
      <c r="IUX13" s="5"/>
      <c r="IUY13" s="5"/>
      <c r="IUZ13" s="5"/>
      <c r="IVA13" s="5"/>
      <c r="IVB13" s="5"/>
      <c r="IVC13" s="5"/>
      <c r="IVD13" s="5"/>
      <c r="IVE13" s="5"/>
      <c r="IVF13" s="5"/>
      <c r="IVG13" s="5"/>
      <c r="IVH13" s="5"/>
      <c r="IVI13" s="5"/>
      <c r="IVJ13" s="5"/>
      <c r="IVK13" s="5"/>
      <c r="IVL13" s="5"/>
      <c r="IVM13" s="5"/>
      <c r="IVN13" s="5"/>
      <c r="IVO13" s="5"/>
      <c r="IVP13" s="5"/>
      <c r="IVQ13" s="5"/>
      <c r="IVR13" s="5"/>
      <c r="IVS13" s="5"/>
      <c r="IVT13" s="5"/>
      <c r="IVU13" s="5"/>
      <c r="IVV13" s="5"/>
      <c r="IVW13" s="5"/>
      <c r="IVX13" s="5"/>
      <c r="IVY13" s="5"/>
      <c r="IVZ13" s="5"/>
      <c r="IWA13" s="5"/>
      <c r="IWB13" s="5"/>
      <c r="IWC13" s="5"/>
      <c r="IWD13" s="5"/>
      <c r="IWE13" s="5"/>
      <c r="IWF13" s="5"/>
      <c r="IWG13" s="5"/>
      <c r="IWH13" s="5"/>
      <c r="IWI13" s="5"/>
      <c r="IWJ13" s="5"/>
      <c r="IWK13" s="5"/>
      <c r="IWL13" s="5"/>
      <c r="IWM13" s="5"/>
      <c r="IWN13" s="5"/>
      <c r="IWO13" s="5"/>
      <c r="IWP13" s="5"/>
      <c r="IWQ13" s="5"/>
      <c r="IWR13" s="5"/>
      <c r="IWS13" s="5"/>
      <c r="IWT13" s="5"/>
      <c r="IWU13" s="5"/>
      <c r="IWV13" s="5"/>
      <c r="IWW13" s="5"/>
      <c r="IWX13" s="5"/>
      <c r="IWY13" s="5"/>
      <c r="IWZ13" s="5"/>
      <c r="IXA13" s="5"/>
      <c r="IXB13" s="5"/>
      <c r="IXC13" s="5"/>
      <c r="IXD13" s="5"/>
      <c r="IXE13" s="5"/>
      <c r="IXF13" s="5"/>
      <c r="IXG13" s="5"/>
      <c r="IXH13" s="5"/>
      <c r="IXI13" s="5"/>
      <c r="IXJ13" s="5"/>
      <c r="IXK13" s="5"/>
      <c r="IXL13" s="5"/>
      <c r="IXM13" s="5"/>
      <c r="IXN13" s="5"/>
      <c r="IXO13" s="5"/>
      <c r="IXP13" s="5"/>
      <c r="IXQ13" s="5"/>
      <c r="IXR13" s="5"/>
      <c r="IXS13" s="5"/>
      <c r="IXT13" s="5"/>
      <c r="IXU13" s="5"/>
      <c r="IXV13" s="5"/>
      <c r="IXW13" s="5"/>
      <c r="IXX13" s="5"/>
      <c r="IXY13" s="5"/>
      <c r="IXZ13" s="5"/>
      <c r="IYA13" s="5"/>
      <c r="IYB13" s="5"/>
      <c r="IYC13" s="5"/>
      <c r="IYD13" s="5"/>
      <c r="IYE13" s="5"/>
      <c r="IYF13" s="5"/>
      <c r="IYG13" s="5"/>
      <c r="IYH13" s="5"/>
      <c r="IYI13" s="5"/>
      <c r="IYJ13" s="5"/>
      <c r="IYK13" s="5"/>
      <c r="IYL13" s="5"/>
      <c r="IYM13" s="5"/>
      <c r="IYN13" s="5"/>
      <c r="IYO13" s="5"/>
      <c r="IYP13" s="5"/>
      <c r="IYQ13" s="5"/>
      <c r="IYR13" s="5"/>
      <c r="IYS13" s="5"/>
      <c r="IYT13" s="5"/>
      <c r="IYU13" s="5"/>
      <c r="IYV13" s="5"/>
      <c r="IYW13" s="5"/>
      <c r="IYX13" s="5"/>
      <c r="IYY13" s="5"/>
      <c r="IYZ13" s="5"/>
      <c r="IZA13" s="5"/>
      <c r="IZB13" s="5"/>
      <c r="IZC13" s="5"/>
      <c r="IZD13" s="5"/>
      <c r="IZE13" s="5"/>
      <c r="IZF13" s="5"/>
      <c r="IZG13" s="5"/>
      <c r="IZH13" s="5"/>
      <c r="IZI13" s="5"/>
      <c r="IZJ13" s="5"/>
      <c r="IZK13" s="5"/>
      <c r="IZL13" s="5"/>
      <c r="IZM13" s="5"/>
      <c r="IZN13" s="5"/>
      <c r="IZO13" s="5"/>
      <c r="IZP13" s="5"/>
      <c r="IZQ13" s="5"/>
      <c r="IZR13" s="5"/>
      <c r="IZS13" s="5"/>
      <c r="IZT13" s="5"/>
      <c r="IZU13" s="5"/>
      <c r="IZV13" s="5"/>
      <c r="IZW13" s="5"/>
      <c r="IZX13" s="5"/>
      <c r="IZY13" s="5"/>
      <c r="IZZ13" s="5"/>
      <c r="JAA13" s="5"/>
      <c r="JAB13" s="5"/>
      <c r="JAC13" s="5"/>
      <c r="JAD13" s="5"/>
      <c r="JAE13" s="5"/>
      <c r="JAF13" s="5"/>
      <c r="JAG13" s="5"/>
      <c r="JAH13" s="5"/>
      <c r="JAI13" s="5"/>
      <c r="JAJ13" s="5"/>
      <c r="JAK13" s="5"/>
      <c r="JAL13" s="5"/>
      <c r="JAM13" s="5"/>
      <c r="JAN13" s="5"/>
      <c r="JAO13" s="5"/>
      <c r="JAP13" s="5"/>
      <c r="JAQ13" s="5"/>
      <c r="JAR13" s="5"/>
      <c r="JAS13" s="5"/>
      <c r="JAT13" s="5"/>
      <c r="JAU13" s="5"/>
      <c r="JAV13" s="5"/>
      <c r="JAW13" s="5"/>
      <c r="JAX13" s="5"/>
      <c r="JAY13" s="5"/>
      <c r="JAZ13" s="5"/>
      <c r="JBA13" s="5"/>
      <c r="JBB13" s="5"/>
      <c r="JBC13" s="5"/>
      <c r="JBD13" s="5"/>
      <c r="JBE13" s="5"/>
      <c r="JBF13" s="5"/>
      <c r="JBG13" s="5"/>
      <c r="JBH13" s="5"/>
      <c r="JBI13" s="5"/>
      <c r="JBJ13" s="5"/>
      <c r="JBK13" s="5"/>
      <c r="JBL13" s="5"/>
      <c r="JBM13" s="5"/>
      <c r="JBN13" s="5"/>
      <c r="JBO13" s="5"/>
      <c r="JBP13" s="5"/>
      <c r="JBQ13" s="5"/>
      <c r="JBR13" s="5"/>
      <c r="JBS13" s="5"/>
      <c r="JBT13" s="5"/>
      <c r="JBU13" s="5"/>
      <c r="JBV13" s="5"/>
      <c r="JBW13" s="5"/>
      <c r="JBX13" s="5"/>
      <c r="JBY13" s="5"/>
      <c r="JBZ13" s="5"/>
      <c r="JCA13" s="5"/>
      <c r="JCB13" s="5"/>
      <c r="JCC13" s="5"/>
      <c r="JCD13" s="5"/>
      <c r="JCE13" s="5"/>
      <c r="JCF13" s="5"/>
      <c r="JCG13" s="5"/>
      <c r="JCH13" s="5"/>
      <c r="JCI13" s="5"/>
      <c r="JCJ13" s="5"/>
      <c r="JCK13" s="5"/>
      <c r="JCL13" s="5"/>
      <c r="JCM13" s="5"/>
      <c r="JCN13" s="5"/>
      <c r="JCO13" s="5"/>
      <c r="JCP13" s="5"/>
      <c r="JCQ13" s="5"/>
      <c r="JCR13" s="5"/>
      <c r="JCS13" s="5"/>
      <c r="JCT13" s="5"/>
      <c r="JCU13" s="5"/>
      <c r="JCV13" s="5"/>
      <c r="JCW13" s="5"/>
      <c r="JCX13" s="5"/>
      <c r="JCY13" s="5"/>
      <c r="JCZ13" s="5"/>
      <c r="JDA13" s="5"/>
      <c r="JDB13" s="5"/>
      <c r="JDC13" s="5"/>
      <c r="JDD13" s="5"/>
      <c r="JDE13" s="5"/>
      <c r="JDF13" s="5"/>
      <c r="JDG13" s="5"/>
      <c r="JDH13" s="5"/>
      <c r="JDI13" s="5"/>
      <c r="JDJ13" s="5"/>
      <c r="JDK13" s="5"/>
      <c r="JDL13" s="5"/>
      <c r="JDM13" s="5"/>
      <c r="JDN13" s="5"/>
      <c r="JDO13" s="5"/>
      <c r="JDP13" s="5"/>
      <c r="JDQ13" s="5"/>
      <c r="JDR13" s="5"/>
      <c r="JDS13" s="5"/>
      <c r="JDT13" s="5"/>
      <c r="JDU13" s="5"/>
      <c r="JDV13" s="5"/>
      <c r="JDW13" s="5"/>
      <c r="JDX13" s="5"/>
      <c r="JDY13" s="5"/>
      <c r="JDZ13" s="5"/>
      <c r="JEA13" s="5"/>
      <c r="JEB13" s="5"/>
      <c r="JEC13" s="5"/>
      <c r="JED13" s="5"/>
      <c r="JEE13" s="5"/>
      <c r="JEF13" s="5"/>
      <c r="JEG13" s="5"/>
      <c r="JEH13" s="5"/>
      <c r="JEI13" s="5"/>
      <c r="JEJ13" s="5"/>
      <c r="JEK13" s="5"/>
      <c r="JEL13" s="5"/>
      <c r="JEM13" s="5"/>
      <c r="JEN13" s="5"/>
      <c r="JEO13" s="5"/>
      <c r="JEP13" s="5"/>
      <c r="JEQ13" s="5"/>
      <c r="JER13" s="5"/>
      <c r="JES13" s="5"/>
      <c r="JET13" s="5"/>
      <c r="JEU13" s="5"/>
      <c r="JEV13" s="5"/>
      <c r="JEW13" s="5"/>
      <c r="JEX13" s="5"/>
      <c r="JEY13" s="5"/>
      <c r="JEZ13" s="5"/>
      <c r="JFA13" s="5"/>
      <c r="JFB13" s="5"/>
      <c r="JFC13" s="5"/>
      <c r="JFD13" s="5"/>
      <c r="JFE13" s="5"/>
      <c r="JFF13" s="5"/>
      <c r="JFG13" s="5"/>
      <c r="JFH13" s="5"/>
      <c r="JFI13" s="5"/>
      <c r="JFJ13" s="5"/>
      <c r="JFK13" s="5"/>
      <c r="JFL13" s="5"/>
      <c r="JFM13" s="5"/>
      <c r="JFN13" s="5"/>
      <c r="JFO13" s="5"/>
      <c r="JFP13" s="5"/>
      <c r="JFQ13" s="5"/>
      <c r="JFR13" s="5"/>
      <c r="JFS13" s="5"/>
      <c r="JFT13" s="5"/>
      <c r="JFU13" s="5"/>
      <c r="JFV13" s="5"/>
      <c r="JFW13" s="5"/>
      <c r="JFX13" s="5"/>
      <c r="JFY13" s="5"/>
      <c r="JFZ13" s="5"/>
      <c r="JGA13" s="5"/>
      <c r="JGB13" s="5"/>
      <c r="JGC13" s="5"/>
      <c r="JGD13" s="5"/>
      <c r="JGE13" s="5"/>
      <c r="JGF13" s="5"/>
      <c r="JGG13" s="5"/>
      <c r="JGH13" s="5"/>
      <c r="JGI13" s="5"/>
      <c r="JGJ13" s="5"/>
      <c r="JGK13" s="5"/>
      <c r="JGL13" s="5"/>
      <c r="JGM13" s="5"/>
      <c r="JGN13" s="5"/>
      <c r="JGO13" s="5"/>
      <c r="JGP13" s="5"/>
      <c r="JGQ13" s="5"/>
      <c r="JGR13" s="5"/>
      <c r="JGS13" s="5"/>
      <c r="JGT13" s="5"/>
      <c r="JGU13" s="5"/>
      <c r="JGV13" s="5"/>
      <c r="JGW13" s="5"/>
      <c r="JGX13" s="5"/>
      <c r="JGY13" s="5"/>
      <c r="JGZ13" s="5"/>
      <c r="JHA13" s="5"/>
      <c r="JHB13" s="5"/>
      <c r="JHC13" s="5"/>
      <c r="JHD13" s="5"/>
      <c r="JHE13" s="5"/>
      <c r="JHF13" s="5"/>
      <c r="JHG13" s="5"/>
      <c r="JHH13" s="5"/>
      <c r="JHI13" s="5"/>
      <c r="JHJ13" s="5"/>
      <c r="JHK13" s="5"/>
      <c r="JHL13" s="5"/>
      <c r="JHM13" s="5"/>
      <c r="JHN13" s="5"/>
      <c r="JHO13" s="5"/>
      <c r="JHP13" s="5"/>
      <c r="JHQ13" s="5"/>
      <c r="JHR13" s="5"/>
      <c r="JHS13" s="5"/>
      <c r="JHT13" s="5"/>
      <c r="JHU13" s="5"/>
      <c r="JHV13" s="5"/>
      <c r="JHW13" s="5"/>
      <c r="JHX13" s="5"/>
      <c r="JHY13" s="5"/>
      <c r="JHZ13" s="5"/>
      <c r="JIA13" s="5"/>
      <c r="JIB13" s="5"/>
      <c r="JIC13" s="5"/>
      <c r="JID13" s="5"/>
      <c r="JIE13" s="5"/>
      <c r="JIF13" s="5"/>
      <c r="JIG13" s="5"/>
      <c r="JIH13" s="5"/>
      <c r="JII13" s="5"/>
      <c r="JIJ13" s="5"/>
      <c r="JIK13" s="5"/>
      <c r="JIL13" s="5"/>
      <c r="JIM13" s="5"/>
      <c r="JIN13" s="5"/>
      <c r="JIO13" s="5"/>
      <c r="JIP13" s="5"/>
      <c r="JIQ13" s="5"/>
      <c r="JIR13" s="5"/>
      <c r="JIS13" s="5"/>
      <c r="JIT13" s="5"/>
      <c r="JIU13" s="5"/>
      <c r="JIV13" s="5"/>
      <c r="JIW13" s="5"/>
      <c r="JIX13" s="5"/>
      <c r="JIY13" s="5"/>
      <c r="JIZ13" s="5"/>
      <c r="JJA13" s="5"/>
      <c r="JJB13" s="5"/>
      <c r="JJC13" s="5"/>
      <c r="JJD13" s="5"/>
      <c r="JJE13" s="5"/>
      <c r="JJF13" s="5"/>
      <c r="JJG13" s="5"/>
      <c r="JJH13" s="5"/>
      <c r="JJI13" s="5"/>
      <c r="JJJ13" s="5"/>
      <c r="JJK13" s="5"/>
      <c r="JJL13" s="5"/>
      <c r="JJM13" s="5"/>
      <c r="JJN13" s="5"/>
      <c r="JJO13" s="5"/>
      <c r="JJP13" s="5"/>
      <c r="JJQ13" s="5"/>
      <c r="JJR13" s="5"/>
      <c r="JJS13" s="5"/>
      <c r="JJT13" s="5"/>
      <c r="JJU13" s="5"/>
      <c r="JJV13" s="5"/>
      <c r="JJW13" s="5"/>
      <c r="JJX13" s="5"/>
      <c r="JJY13" s="5"/>
      <c r="JJZ13" s="5"/>
      <c r="JKA13" s="5"/>
      <c r="JKB13" s="5"/>
      <c r="JKC13" s="5"/>
      <c r="JKD13" s="5"/>
      <c r="JKE13" s="5"/>
      <c r="JKF13" s="5"/>
      <c r="JKG13" s="5"/>
      <c r="JKH13" s="5"/>
      <c r="JKI13" s="5"/>
      <c r="JKJ13" s="5"/>
      <c r="JKK13" s="5"/>
      <c r="JKL13" s="5"/>
      <c r="JKM13" s="5"/>
      <c r="JKN13" s="5"/>
      <c r="JKO13" s="5"/>
      <c r="JKP13" s="5"/>
      <c r="JKQ13" s="5"/>
      <c r="JKR13" s="5"/>
      <c r="JKS13" s="5"/>
      <c r="JKT13" s="5"/>
      <c r="JKU13" s="5"/>
      <c r="JKV13" s="5"/>
      <c r="JKW13" s="5"/>
      <c r="JKX13" s="5"/>
      <c r="JKY13" s="5"/>
      <c r="JKZ13" s="5"/>
      <c r="JLA13" s="5"/>
      <c r="JLB13" s="5"/>
      <c r="JLC13" s="5"/>
      <c r="JLD13" s="5"/>
      <c r="JLE13" s="5"/>
      <c r="JLF13" s="5"/>
      <c r="JLG13" s="5"/>
      <c r="JLH13" s="5"/>
      <c r="JLI13" s="5"/>
      <c r="JLJ13" s="5"/>
      <c r="JLK13" s="5"/>
      <c r="JLL13" s="5"/>
      <c r="JLM13" s="5"/>
      <c r="JLN13" s="5"/>
      <c r="JLO13" s="5"/>
      <c r="JLP13" s="5"/>
      <c r="JLQ13" s="5"/>
      <c r="JLR13" s="5"/>
      <c r="JLS13" s="5"/>
      <c r="JLT13" s="5"/>
      <c r="JLU13" s="5"/>
      <c r="JLV13" s="5"/>
      <c r="JLW13" s="5"/>
      <c r="JLX13" s="5"/>
      <c r="JLY13" s="5"/>
      <c r="JLZ13" s="5"/>
      <c r="JMA13" s="5"/>
      <c r="JMB13" s="5"/>
      <c r="JMC13" s="5"/>
      <c r="JMD13" s="5"/>
      <c r="JME13" s="5"/>
      <c r="JMF13" s="5"/>
      <c r="JMG13" s="5"/>
      <c r="JMH13" s="5"/>
      <c r="JMI13" s="5"/>
      <c r="JMJ13" s="5"/>
      <c r="JMK13" s="5"/>
      <c r="JML13" s="5"/>
      <c r="JMM13" s="5"/>
      <c r="JMN13" s="5"/>
      <c r="JMO13" s="5"/>
      <c r="JMP13" s="5"/>
      <c r="JMQ13" s="5"/>
      <c r="JMR13" s="5"/>
      <c r="JMS13" s="5"/>
      <c r="JMT13" s="5"/>
      <c r="JMU13" s="5"/>
      <c r="JMV13" s="5"/>
      <c r="JMW13" s="5"/>
      <c r="JMX13" s="5"/>
      <c r="JMY13" s="5"/>
      <c r="JMZ13" s="5"/>
      <c r="JNA13" s="5"/>
      <c r="JNB13" s="5"/>
      <c r="JNC13" s="5"/>
      <c r="JND13" s="5"/>
      <c r="JNE13" s="5"/>
      <c r="JNF13" s="5"/>
      <c r="JNG13" s="5"/>
      <c r="JNH13" s="5"/>
      <c r="JNI13" s="5"/>
      <c r="JNJ13" s="5"/>
      <c r="JNK13" s="5"/>
      <c r="JNL13" s="5"/>
      <c r="JNM13" s="5"/>
      <c r="JNN13" s="5"/>
      <c r="JNO13" s="5"/>
      <c r="JNP13" s="5"/>
      <c r="JNQ13" s="5"/>
      <c r="JNR13" s="5"/>
      <c r="JNS13" s="5"/>
      <c r="JNT13" s="5"/>
      <c r="JNU13" s="5"/>
      <c r="JNV13" s="5"/>
      <c r="JNW13" s="5"/>
      <c r="JNX13" s="5"/>
      <c r="JNY13" s="5"/>
      <c r="JNZ13" s="5"/>
      <c r="JOA13" s="5"/>
      <c r="JOB13" s="5"/>
      <c r="JOC13" s="5"/>
      <c r="JOD13" s="5"/>
      <c r="JOE13" s="5"/>
      <c r="JOF13" s="5"/>
      <c r="JOG13" s="5"/>
      <c r="JOH13" s="5"/>
      <c r="JOI13" s="5"/>
      <c r="JOJ13" s="5"/>
      <c r="JOK13" s="5"/>
      <c r="JOL13" s="5"/>
      <c r="JOM13" s="5"/>
      <c r="JON13" s="5"/>
      <c r="JOO13" s="5"/>
      <c r="JOP13" s="5"/>
      <c r="JOQ13" s="5"/>
      <c r="JOR13" s="5"/>
      <c r="JOS13" s="5"/>
      <c r="JOT13" s="5"/>
      <c r="JOU13" s="5"/>
      <c r="JOV13" s="5"/>
      <c r="JOW13" s="5"/>
      <c r="JOX13" s="5"/>
      <c r="JOY13" s="5"/>
      <c r="JOZ13" s="5"/>
      <c r="JPA13" s="5"/>
      <c r="JPB13" s="5"/>
      <c r="JPC13" s="5"/>
      <c r="JPD13" s="5"/>
      <c r="JPE13" s="5"/>
      <c r="JPF13" s="5"/>
      <c r="JPG13" s="5"/>
      <c r="JPH13" s="5"/>
      <c r="JPI13" s="5"/>
      <c r="JPJ13" s="5"/>
      <c r="JPK13" s="5"/>
      <c r="JPL13" s="5"/>
      <c r="JPM13" s="5"/>
      <c r="JPN13" s="5"/>
      <c r="JPO13" s="5"/>
      <c r="JPP13" s="5"/>
      <c r="JPQ13" s="5"/>
      <c r="JPR13" s="5"/>
      <c r="JPS13" s="5"/>
      <c r="JPT13" s="5"/>
      <c r="JPU13" s="5"/>
      <c r="JPV13" s="5"/>
      <c r="JPW13" s="5"/>
      <c r="JPX13" s="5"/>
      <c r="JPY13" s="5"/>
      <c r="JPZ13" s="5"/>
      <c r="JQA13" s="5"/>
      <c r="JQB13" s="5"/>
      <c r="JQC13" s="5"/>
      <c r="JQD13" s="5"/>
      <c r="JQE13" s="5"/>
      <c r="JQF13" s="5"/>
      <c r="JQG13" s="5"/>
      <c r="JQH13" s="5"/>
      <c r="JQI13" s="5"/>
      <c r="JQJ13" s="5"/>
      <c r="JQK13" s="5"/>
      <c r="JQL13" s="5"/>
      <c r="JQM13" s="5"/>
      <c r="JQN13" s="5"/>
      <c r="JQO13" s="5"/>
      <c r="JQP13" s="5"/>
      <c r="JQQ13" s="5"/>
      <c r="JQR13" s="5"/>
      <c r="JQS13" s="5"/>
      <c r="JQT13" s="5"/>
      <c r="JQU13" s="5"/>
      <c r="JQV13" s="5"/>
      <c r="JQW13" s="5"/>
      <c r="JQX13" s="5"/>
      <c r="JQY13" s="5"/>
      <c r="JQZ13" s="5"/>
      <c r="JRA13" s="5"/>
      <c r="JRB13" s="5"/>
      <c r="JRC13" s="5"/>
      <c r="JRD13" s="5"/>
      <c r="JRE13" s="5"/>
      <c r="JRF13" s="5"/>
      <c r="JRG13" s="5"/>
      <c r="JRH13" s="5"/>
      <c r="JRI13" s="5"/>
      <c r="JRJ13" s="5"/>
      <c r="JRK13" s="5"/>
      <c r="JRL13" s="5"/>
      <c r="JRM13" s="5"/>
      <c r="JRN13" s="5"/>
      <c r="JRO13" s="5"/>
      <c r="JRP13" s="5"/>
      <c r="JRQ13" s="5"/>
      <c r="JRR13" s="5"/>
      <c r="JRS13" s="5"/>
      <c r="JRT13" s="5"/>
      <c r="JRU13" s="5"/>
      <c r="JRV13" s="5"/>
      <c r="JRW13" s="5"/>
      <c r="JRX13" s="5"/>
      <c r="JRY13" s="5"/>
      <c r="JRZ13" s="5"/>
      <c r="JSA13" s="5"/>
      <c r="JSB13" s="5"/>
      <c r="JSC13" s="5"/>
      <c r="JSD13" s="5"/>
      <c r="JSE13" s="5"/>
      <c r="JSF13" s="5"/>
      <c r="JSG13" s="5"/>
      <c r="JSH13" s="5"/>
      <c r="JSI13" s="5"/>
      <c r="JSJ13" s="5"/>
      <c r="JSK13" s="5"/>
      <c r="JSL13" s="5"/>
      <c r="JSM13" s="5"/>
      <c r="JSN13" s="5"/>
      <c r="JSO13" s="5"/>
      <c r="JSP13" s="5"/>
      <c r="JSQ13" s="5"/>
      <c r="JSR13" s="5"/>
      <c r="JSS13" s="5"/>
      <c r="JST13" s="5"/>
      <c r="JSU13" s="5"/>
      <c r="JSV13" s="5"/>
      <c r="JSW13" s="5"/>
      <c r="JSX13" s="5"/>
      <c r="JSY13" s="5"/>
      <c r="JSZ13" s="5"/>
      <c r="JTA13" s="5"/>
      <c r="JTB13" s="5"/>
      <c r="JTC13" s="5"/>
      <c r="JTD13" s="5"/>
      <c r="JTE13" s="5"/>
      <c r="JTF13" s="5"/>
      <c r="JTG13" s="5"/>
      <c r="JTH13" s="5"/>
      <c r="JTI13" s="5"/>
      <c r="JTJ13" s="5"/>
      <c r="JTK13" s="5"/>
      <c r="JTL13" s="5"/>
      <c r="JTM13" s="5"/>
      <c r="JTN13" s="5"/>
      <c r="JTO13" s="5"/>
      <c r="JTP13" s="5"/>
      <c r="JTQ13" s="5"/>
      <c r="JTR13" s="5"/>
      <c r="JTS13" s="5"/>
      <c r="JTT13" s="5"/>
      <c r="JTU13" s="5"/>
      <c r="JTV13" s="5"/>
      <c r="JTW13" s="5"/>
      <c r="JTX13" s="5"/>
      <c r="JTY13" s="5"/>
      <c r="JTZ13" s="5"/>
      <c r="JUA13" s="5"/>
      <c r="JUB13" s="5"/>
      <c r="JUC13" s="5"/>
      <c r="JUD13" s="5"/>
      <c r="JUE13" s="5"/>
      <c r="JUF13" s="5"/>
      <c r="JUG13" s="5"/>
      <c r="JUH13" s="5"/>
      <c r="JUI13" s="5"/>
      <c r="JUJ13" s="5"/>
      <c r="JUK13" s="5"/>
      <c r="JUL13" s="5"/>
      <c r="JUM13" s="5"/>
      <c r="JUN13" s="5"/>
      <c r="JUO13" s="5"/>
      <c r="JUP13" s="5"/>
      <c r="JUQ13" s="5"/>
      <c r="JUR13" s="5"/>
      <c r="JUS13" s="5"/>
      <c r="JUT13" s="5"/>
      <c r="JUU13" s="5"/>
      <c r="JUV13" s="5"/>
      <c r="JUW13" s="5"/>
      <c r="JUX13" s="5"/>
      <c r="JUY13" s="5"/>
      <c r="JUZ13" s="5"/>
      <c r="JVA13" s="5"/>
      <c r="JVB13" s="5"/>
      <c r="JVC13" s="5"/>
      <c r="JVD13" s="5"/>
      <c r="JVE13" s="5"/>
      <c r="JVF13" s="5"/>
      <c r="JVG13" s="5"/>
      <c r="JVH13" s="5"/>
      <c r="JVI13" s="5"/>
      <c r="JVJ13" s="5"/>
      <c r="JVK13" s="5"/>
      <c r="JVL13" s="5"/>
      <c r="JVM13" s="5"/>
      <c r="JVN13" s="5"/>
      <c r="JVO13" s="5"/>
      <c r="JVP13" s="5"/>
      <c r="JVQ13" s="5"/>
      <c r="JVR13" s="5"/>
      <c r="JVS13" s="5"/>
      <c r="JVT13" s="5"/>
      <c r="JVU13" s="5"/>
      <c r="JVV13" s="5"/>
      <c r="JVW13" s="5"/>
      <c r="JVX13" s="5"/>
      <c r="JVY13" s="5"/>
      <c r="JVZ13" s="5"/>
      <c r="JWA13" s="5"/>
      <c r="JWB13" s="5"/>
      <c r="JWC13" s="5"/>
      <c r="JWD13" s="5"/>
      <c r="JWE13" s="5"/>
      <c r="JWF13" s="5"/>
      <c r="JWG13" s="5"/>
      <c r="JWH13" s="5"/>
      <c r="JWI13" s="5"/>
      <c r="JWJ13" s="5"/>
      <c r="JWK13" s="5"/>
      <c r="JWL13" s="5"/>
      <c r="JWM13" s="5"/>
      <c r="JWN13" s="5"/>
      <c r="JWO13" s="5"/>
      <c r="JWP13" s="5"/>
      <c r="JWQ13" s="5"/>
      <c r="JWR13" s="5"/>
      <c r="JWS13" s="5"/>
      <c r="JWT13" s="5"/>
      <c r="JWU13" s="5"/>
      <c r="JWV13" s="5"/>
      <c r="JWW13" s="5"/>
      <c r="JWX13" s="5"/>
      <c r="JWY13" s="5"/>
      <c r="JWZ13" s="5"/>
      <c r="JXA13" s="5"/>
      <c r="JXB13" s="5"/>
      <c r="JXC13" s="5"/>
      <c r="JXD13" s="5"/>
      <c r="JXE13" s="5"/>
      <c r="JXF13" s="5"/>
      <c r="JXG13" s="5"/>
      <c r="JXH13" s="5"/>
      <c r="JXI13" s="5"/>
      <c r="JXJ13" s="5"/>
      <c r="JXK13" s="5"/>
      <c r="JXL13" s="5"/>
      <c r="JXM13" s="5"/>
      <c r="JXN13" s="5"/>
      <c r="JXO13" s="5"/>
      <c r="JXP13" s="5"/>
      <c r="JXQ13" s="5"/>
      <c r="JXR13" s="5"/>
      <c r="JXS13" s="5"/>
      <c r="JXT13" s="5"/>
      <c r="JXU13" s="5"/>
      <c r="JXV13" s="5"/>
      <c r="JXW13" s="5"/>
      <c r="JXX13" s="5"/>
      <c r="JXY13" s="5"/>
      <c r="JXZ13" s="5"/>
      <c r="JYA13" s="5"/>
      <c r="JYB13" s="5"/>
      <c r="JYC13" s="5"/>
      <c r="JYD13" s="5"/>
      <c r="JYE13" s="5"/>
      <c r="JYF13" s="5"/>
      <c r="JYG13" s="5"/>
      <c r="JYH13" s="5"/>
      <c r="JYI13" s="5"/>
      <c r="JYJ13" s="5"/>
      <c r="JYK13" s="5"/>
      <c r="JYL13" s="5"/>
      <c r="JYM13" s="5"/>
      <c r="JYN13" s="5"/>
      <c r="JYO13" s="5"/>
      <c r="JYP13" s="5"/>
      <c r="JYQ13" s="5"/>
      <c r="JYR13" s="5"/>
      <c r="JYS13" s="5"/>
      <c r="JYT13" s="5"/>
      <c r="JYU13" s="5"/>
      <c r="JYV13" s="5"/>
      <c r="JYW13" s="5"/>
      <c r="JYX13" s="5"/>
      <c r="JYY13" s="5"/>
      <c r="JYZ13" s="5"/>
      <c r="JZA13" s="5"/>
      <c r="JZB13" s="5"/>
      <c r="JZC13" s="5"/>
      <c r="JZD13" s="5"/>
      <c r="JZE13" s="5"/>
      <c r="JZF13" s="5"/>
      <c r="JZG13" s="5"/>
      <c r="JZH13" s="5"/>
      <c r="JZI13" s="5"/>
      <c r="JZJ13" s="5"/>
      <c r="JZK13" s="5"/>
      <c r="JZL13" s="5"/>
      <c r="JZM13" s="5"/>
      <c r="JZN13" s="5"/>
      <c r="JZO13" s="5"/>
      <c r="JZP13" s="5"/>
      <c r="JZQ13" s="5"/>
      <c r="JZR13" s="5"/>
      <c r="JZS13" s="5"/>
      <c r="JZT13" s="5"/>
      <c r="JZU13" s="5"/>
      <c r="JZV13" s="5"/>
      <c r="JZW13" s="5"/>
      <c r="JZX13" s="5"/>
      <c r="JZY13" s="5"/>
      <c r="JZZ13" s="5"/>
      <c r="KAA13" s="5"/>
      <c r="KAB13" s="5"/>
      <c r="KAC13" s="5"/>
      <c r="KAD13" s="5"/>
      <c r="KAE13" s="5"/>
      <c r="KAF13" s="5"/>
      <c r="KAG13" s="5"/>
      <c r="KAH13" s="5"/>
      <c r="KAI13" s="5"/>
      <c r="KAJ13" s="5"/>
      <c r="KAK13" s="5"/>
      <c r="KAL13" s="5"/>
      <c r="KAM13" s="5"/>
      <c r="KAN13" s="5"/>
      <c r="KAO13" s="5"/>
      <c r="KAP13" s="5"/>
      <c r="KAQ13" s="5"/>
      <c r="KAR13" s="5"/>
      <c r="KAS13" s="5"/>
      <c r="KAT13" s="5"/>
      <c r="KAU13" s="5"/>
      <c r="KAV13" s="5"/>
      <c r="KAW13" s="5"/>
      <c r="KAX13" s="5"/>
      <c r="KAY13" s="5"/>
      <c r="KAZ13" s="5"/>
      <c r="KBA13" s="5"/>
      <c r="KBB13" s="5"/>
      <c r="KBC13" s="5"/>
      <c r="KBD13" s="5"/>
      <c r="KBE13" s="5"/>
      <c r="KBF13" s="5"/>
      <c r="KBG13" s="5"/>
      <c r="KBH13" s="5"/>
      <c r="KBI13" s="5"/>
      <c r="KBJ13" s="5"/>
      <c r="KBK13" s="5"/>
      <c r="KBL13" s="5"/>
      <c r="KBM13" s="5"/>
      <c r="KBN13" s="5"/>
      <c r="KBO13" s="5"/>
      <c r="KBP13" s="5"/>
      <c r="KBQ13" s="5"/>
      <c r="KBR13" s="5"/>
      <c r="KBS13" s="5"/>
      <c r="KBT13" s="5"/>
      <c r="KBU13" s="5"/>
      <c r="KBV13" s="5"/>
      <c r="KBW13" s="5"/>
      <c r="KBX13" s="5"/>
      <c r="KBY13" s="5"/>
      <c r="KBZ13" s="5"/>
      <c r="KCA13" s="5"/>
      <c r="KCB13" s="5"/>
      <c r="KCC13" s="5"/>
      <c r="KCD13" s="5"/>
      <c r="KCE13" s="5"/>
      <c r="KCF13" s="5"/>
      <c r="KCG13" s="5"/>
      <c r="KCH13" s="5"/>
      <c r="KCI13" s="5"/>
      <c r="KCJ13" s="5"/>
      <c r="KCK13" s="5"/>
      <c r="KCL13" s="5"/>
      <c r="KCM13" s="5"/>
      <c r="KCN13" s="5"/>
      <c r="KCO13" s="5"/>
      <c r="KCP13" s="5"/>
      <c r="KCQ13" s="5"/>
      <c r="KCR13" s="5"/>
      <c r="KCS13" s="5"/>
      <c r="KCT13" s="5"/>
      <c r="KCU13" s="5"/>
      <c r="KCV13" s="5"/>
      <c r="KCW13" s="5"/>
      <c r="KCX13" s="5"/>
      <c r="KCY13" s="5"/>
      <c r="KCZ13" s="5"/>
      <c r="KDA13" s="5"/>
      <c r="KDB13" s="5"/>
      <c r="KDC13" s="5"/>
      <c r="KDD13" s="5"/>
      <c r="KDE13" s="5"/>
      <c r="KDF13" s="5"/>
      <c r="KDG13" s="5"/>
      <c r="KDH13" s="5"/>
      <c r="KDI13" s="5"/>
      <c r="KDJ13" s="5"/>
      <c r="KDK13" s="5"/>
      <c r="KDL13" s="5"/>
      <c r="KDM13" s="5"/>
      <c r="KDN13" s="5"/>
      <c r="KDO13" s="5"/>
      <c r="KDP13" s="5"/>
      <c r="KDQ13" s="5"/>
      <c r="KDR13" s="5"/>
      <c r="KDS13" s="5"/>
      <c r="KDT13" s="5"/>
      <c r="KDU13" s="5"/>
      <c r="KDV13" s="5"/>
      <c r="KDW13" s="5"/>
      <c r="KDX13" s="5"/>
      <c r="KDY13" s="5"/>
      <c r="KDZ13" s="5"/>
      <c r="KEA13" s="5"/>
      <c r="KEB13" s="5"/>
      <c r="KEC13" s="5"/>
      <c r="KED13" s="5"/>
      <c r="KEE13" s="5"/>
      <c r="KEF13" s="5"/>
      <c r="KEG13" s="5"/>
      <c r="KEH13" s="5"/>
      <c r="KEI13" s="5"/>
      <c r="KEJ13" s="5"/>
      <c r="KEK13" s="5"/>
      <c r="KEL13" s="5"/>
      <c r="KEM13" s="5"/>
      <c r="KEN13" s="5"/>
      <c r="KEO13" s="5"/>
      <c r="KEP13" s="5"/>
      <c r="KEQ13" s="5"/>
      <c r="KER13" s="5"/>
      <c r="KES13" s="5"/>
      <c r="KET13" s="5"/>
      <c r="KEU13" s="5"/>
      <c r="KEV13" s="5"/>
      <c r="KEW13" s="5"/>
      <c r="KEX13" s="5"/>
      <c r="KEY13" s="5"/>
      <c r="KEZ13" s="5"/>
      <c r="KFA13" s="5"/>
      <c r="KFB13" s="5"/>
      <c r="KFC13" s="5"/>
      <c r="KFD13" s="5"/>
      <c r="KFE13" s="5"/>
      <c r="KFF13" s="5"/>
      <c r="KFG13" s="5"/>
      <c r="KFH13" s="5"/>
      <c r="KFI13" s="5"/>
      <c r="KFJ13" s="5"/>
      <c r="KFK13" s="5"/>
      <c r="KFL13" s="5"/>
      <c r="KFM13" s="5"/>
      <c r="KFN13" s="5"/>
      <c r="KFO13" s="5"/>
      <c r="KFP13" s="5"/>
      <c r="KFQ13" s="5"/>
      <c r="KFR13" s="5"/>
      <c r="KFS13" s="5"/>
      <c r="KFT13" s="5"/>
      <c r="KFU13" s="5"/>
      <c r="KFV13" s="5"/>
      <c r="KFW13" s="5"/>
      <c r="KFX13" s="5"/>
      <c r="KFY13" s="5"/>
      <c r="KFZ13" s="5"/>
      <c r="KGA13" s="5"/>
      <c r="KGB13" s="5"/>
      <c r="KGC13" s="5"/>
      <c r="KGD13" s="5"/>
      <c r="KGE13" s="5"/>
      <c r="KGF13" s="5"/>
      <c r="KGG13" s="5"/>
      <c r="KGH13" s="5"/>
      <c r="KGI13" s="5"/>
      <c r="KGJ13" s="5"/>
      <c r="KGK13" s="5"/>
      <c r="KGL13" s="5"/>
      <c r="KGM13" s="5"/>
      <c r="KGN13" s="5"/>
      <c r="KGO13" s="5"/>
      <c r="KGP13" s="5"/>
      <c r="KGQ13" s="5"/>
      <c r="KGR13" s="5"/>
      <c r="KGS13" s="5"/>
      <c r="KGT13" s="5"/>
      <c r="KGU13" s="5"/>
      <c r="KGV13" s="5"/>
      <c r="KGW13" s="5"/>
      <c r="KGX13" s="5"/>
      <c r="KGY13" s="5"/>
      <c r="KGZ13" s="5"/>
      <c r="KHA13" s="5"/>
      <c r="KHB13" s="5"/>
      <c r="KHC13" s="5"/>
      <c r="KHD13" s="5"/>
      <c r="KHE13" s="5"/>
      <c r="KHF13" s="5"/>
      <c r="KHG13" s="5"/>
      <c r="KHH13" s="5"/>
      <c r="KHI13" s="5"/>
      <c r="KHJ13" s="5"/>
      <c r="KHK13" s="5"/>
      <c r="KHL13" s="5"/>
      <c r="KHM13" s="5"/>
      <c r="KHN13" s="5"/>
      <c r="KHO13" s="5"/>
      <c r="KHP13" s="5"/>
      <c r="KHQ13" s="5"/>
      <c r="KHR13" s="5"/>
      <c r="KHS13" s="5"/>
      <c r="KHT13" s="5"/>
      <c r="KHU13" s="5"/>
      <c r="KHV13" s="5"/>
      <c r="KHW13" s="5"/>
      <c r="KHX13" s="5"/>
      <c r="KHY13" s="5"/>
      <c r="KHZ13" s="5"/>
      <c r="KIA13" s="5"/>
      <c r="KIB13" s="5"/>
      <c r="KIC13" s="5"/>
      <c r="KID13" s="5"/>
      <c r="KIE13" s="5"/>
      <c r="KIF13" s="5"/>
      <c r="KIG13" s="5"/>
      <c r="KIH13" s="5"/>
      <c r="KII13" s="5"/>
      <c r="KIJ13" s="5"/>
      <c r="KIK13" s="5"/>
      <c r="KIL13" s="5"/>
      <c r="KIM13" s="5"/>
      <c r="KIN13" s="5"/>
      <c r="KIO13" s="5"/>
      <c r="KIP13" s="5"/>
      <c r="KIQ13" s="5"/>
      <c r="KIR13" s="5"/>
      <c r="KIS13" s="5"/>
      <c r="KIT13" s="5"/>
      <c r="KIU13" s="5"/>
      <c r="KIV13" s="5"/>
      <c r="KIW13" s="5"/>
      <c r="KIX13" s="5"/>
      <c r="KIY13" s="5"/>
      <c r="KIZ13" s="5"/>
      <c r="KJA13" s="5"/>
      <c r="KJB13" s="5"/>
      <c r="KJC13" s="5"/>
      <c r="KJD13" s="5"/>
      <c r="KJE13" s="5"/>
      <c r="KJF13" s="5"/>
      <c r="KJG13" s="5"/>
      <c r="KJH13" s="5"/>
      <c r="KJI13" s="5"/>
      <c r="KJJ13" s="5"/>
      <c r="KJK13" s="5"/>
      <c r="KJL13" s="5"/>
      <c r="KJM13" s="5"/>
      <c r="KJN13" s="5"/>
      <c r="KJO13" s="5"/>
      <c r="KJP13" s="5"/>
      <c r="KJQ13" s="5"/>
      <c r="KJR13" s="5"/>
      <c r="KJS13" s="5"/>
      <c r="KJT13" s="5"/>
      <c r="KJU13" s="5"/>
      <c r="KJV13" s="5"/>
      <c r="KJW13" s="5"/>
      <c r="KJX13" s="5"/>
      <c r="KJY13" s="5"/>
      <c r="KJZ13" s="5"/>
      <c r="KKA13" s="5"/>
      <c r="KKB13" s="5"/>
      <c r="KKC13" s="5"/>
      <c r="KKD13" s="5"/>
      <c r="KKE13" s="5"/>
      <c r="KKF13" s="5"/>
      <c r="KKG13" s="5"/>
      <c r="KKH13" s="5"/>
      <c r="KKI13" s="5"/>
      <c r="KKJ13" s="5"/>
      <c r="KKK13" s="5"/>
      <c r="KKL13" s="5"/>
      <c r="KKM13" s="5"/>
      <c r="KKN13" s="5"/>
      <c r="KKO13" s="5"/>
      <c r="KKP13" s="5"/>
      <c r="KKQ13" s="5"/>
      <c r="KKR13" s="5"/>
      <c r="KKS13" s="5"/>
      <c r="KKT13" s="5"/>
      <c r="KKU13" s="5"/>
      <c r="KKV13" s="5"/>
      <c r="KKW13" s="5"/>
      <c r="KKX13" s="5"/>
      <c r="KKY13" s="5"/>
      <c r="KKZ13" s="5"/>
      <c r="KLA13" s="5"/>
      <c r="KLB13" s="5"/>
      <c r="KLC13" s="5"/>
      <c r="KLD13" s="5"/>
      <c r="KLE13" s="5"/>
      <c r="KLF13" s="5"/>
      <c r="KLG13" s="5"/>
      <c r="KLH13" s="5"/>
      <c r="KLI13" s="5"/>
      <c r="KLJ13" s="5"/>
      <c r="KLK13" s="5"/>
      <c r="KLL13" s="5"/>
      <c r="KLM13" s="5"/>
      <c r="KLN13" s="5"/>
      <c r="KLO13" s="5"/>
      <c r="KLP13" s="5"/>
      <c r="KLQ13" s="5"/>
      <c r="KLR13" s="5"/>
      <c r="KLS13" s="5"/>
      <c r="KLT13" s="5"/>
      <c r="KLU13" s="5"/>
      <c r="KLV13" s="5"/>
      <c r="KLW13" s="5"/>
      <c r="KLX13" s="5"/>
      <c r="KLY13" s="5"/>
      <c r="KLZ13" s="5"/>
      <c r="KMA13" s="5"/>
      <c r="KMB13" s="5"/>
      <c r="KMC13" s="5"/>
      <c r="KMD13" s="5"/>
      <c r="KME13" s="5"/>
      <c r="KMF13" s="5"/>
      <c r="KMG13" s="5"/>
      <c r="KMH13" s="5"/>
      <c r="KMI13" s="5"/>
      <c r="KMJ13" s="5"/>
      <c r="KMK13" s="5"/>
      <c r="KML13" s="5"/>
      <c r="KMM13" s="5"/>
      <c r="KMN13" s="5"/>
      <c r="KMO13" s="5"/>
      <c r="KMP13" s="5"/>
      <c r="KMQ13" s="5"/>
      <c r="KMR13" s="5"/>
      <c r="KMS13" s="5"/>
      <c r="KMT13" s="5"/>
      <c r="KMU13" s="5"/>
      <c r="KMV13" s="5"/>
      <c r="KMW13" s="5"/>
      <c r="KMX13" s="5"/>
      <c r="KMY13" s="5"/>
      <c r="KMZ13" s="5"/>
      <c r="KNA13" s="5"/>
      <c r="KNB13" s="5"/>
      <c r="KNC13" s="5"/>
      <c r="KND13" s="5"/>
      <c r="KNE13" s="5"/>
      <c r="KNF13" s="5"/>
      <c r="KNG13" s="5"/>
      <c r="KNH13" s="5"/>
      <c r="KNI13" s="5"/>
      <c r="KNJ13" s="5"/>
      <c r="KNK13" s="5"/>
      <c r="KNL13" s="5"/>
      <c r="KNM13" s="5"/>
      <c r="KNN13" s="5"/>
      <c r="KNO13" s="5"/>
      <c r="KNP13" s="5"/>
      <c r="KNQ13" s="5"/>
      <c r="KNR13" s="5"/>
      <c r="KNS13" s="5"/>
      <c r="KNT13" s="5"/>
      <c r="KNU13" s="5"/>
      <c r="KNV13" s="5"/>
      <c r="KNW13" s="5"/>
      <c r="KNX13" s="5"/>
      <c r="KNY13" s="5"/>
      <c r="KNZ13" s="5"/>
      <c r="KOA13" s="5"/>
      <c r="KOB13" s="5"/>
      <c r="KOC13" s="5"/>
      <c r="KOD13" s="5"/>
      <c r="KOE13" s="5"/>
      <c r="KOF13" s="5"/>
      <c r="KOG13" s="5"/>
      <c r="KOH13" s="5"/>
      <c r="KOI13" s="5"/>
      <c r="KOJ13" s="5"/>
      <c r="KOK13" s="5"/>
      <c r="KOL13" s="5"/>
      <c r="KOM13" s="5"/>
      <c r="KON13" s="5"/>
      <c r="KOO13" s="5"/>
      <c r="KOP13" s="5"/>
      <c r="KOQ13" s="5"/>
      <c r="KOR13" s="5"/>
      <c r="KOS13" s="5"/>
      <c r="KOT13" s="5"/>
      <c r="KOU13" s="5"/>
      <c r="KOV13" s="5"/>
      <c r="KOW13" s="5"/>
      <c r="KOX13" s="5"/>
      <c r="KOY13" s="5"/>
      <c r="KOZ13" s="5"/>
      <c r="KPA13" s="5"/>
      <c r="KPB13" s="5"/>
      <c r="KPC13" s="5"/>
      <c r="KPD13" s="5"/>
      <c r="KPE13" s="5"/>
      <c r="KPF13" s="5"/>
      <c r="KPG13" s="5"/>
      <c r="KPH13" s="5"/>
      <c r="KPI13" s="5"/>
      <c r="KPJ13" s="5"/>
      <c r="KPK13" s="5"/>
      <c r="KPL13" s="5"/>
      <c r="KPM13" s="5"/>
      <c r="KPN13" s="5"/>
      <c r="KPO13" s="5"/>
      <c r="KPP13" s="5"/>
      <c r="KPQ13" s="5"/>
      <c r="KPR13" s="5"/>
      <c r="KPS13" s="5"/>
      <c r="KPT13" s="5"/>
      <c r="KPU13" s="5"/>
      <c r="KPV13" s="5"/>
      <c r="KPW13" s="5"/>
      <c r="KPX13" s="5"/>
      <c r="KPY13" s="5"/>
      <c r="KPZ13" s="5"/>
      <c r="KQA13" s="5"/>
      <c r="KQB13" s="5"/>
      <c r="KQC13" s="5"/>
      <c r="KQD13" s="5"/>
      <c r="KQE13" s="5"/>
      <c r="KQF13" s="5"/>
      <c r="KQG13" s="5"/>
      <c r="KQH13" s="5"/>
      <c r="KQI13" s="5"/>
      <c r="KQJ13" s="5"/>
      <c r="KQK13" s="5"/>
      <c r="KQL13" s="5"/>
      <c r="KQM13" s="5"/>
      <c r="KQN13" s="5"/>
      <c r="KQO13" s="5"/>
      <c r="KQP13" s="5"/>
      <c r="KQQ13" s="5"/>
      <c r="KQR13" s="5"/>
      <c r="KQS13" s="5"/>
      <c r="KQT13" s="5"/>
      <c r="KQU13" s="5"/>
      <c r="KQV13" s="5"/>
      <c r="KQW13" s="5"/>
      <c r="KQX13" s="5"/>
      <c r="KQY13" s="5"/>
      <c r="KQZ13" s="5"/>
      <c r="KRA13" s="5"/>
      <c r="KRB13" s="5"/>
      <c r="KRC13" s="5"/>
      <c r="KRD13" s="5"/>
      <c r="KRE13" s="5"/>
      <c r="KRF13" s="5"/>
      <c r="KRG13" s="5"/>
      <c r="KRH13" s="5"/>
      <c r="KRI13" s="5"/>
      <c r="KRJ13" s="5"/>
      <c r="KRK13" s="5"/>
      <c r="KRL13" s="5"/>
      <c r="KRM13" s="5"/>
      <c r="KRN13" s="5"/>
      <c r="KRO13" s="5"/>
      <c r="KRP13" s="5"/>
      <c r="KRQ13" s="5"/>
      <c r="KRR13" s="5"/>
      <c r="KRS13" s="5"/>
      <c r="KRT13" s="5"/>
      <c r="KRU13" s="5"/>
      <c r="KRV13" s="5"/>
      <c r="KRW13" s="5"/>
      <c r="KRX13" s="5"/>
      <c r="KRY13" s="5"/>
      <c r="KRZ13" s="5"/>
      <c r="KSA13" s="5"/>
      <c r="KSB13" s="5"/>
      <c r="KSC13" s="5"/>
      <c r="KSD13" s="5"/>
      <c r="KSE13" s="5"/>
      <c r="KSF13" s="5"/>
      <c r="KSG13" s="5"/>
      <c r="KSH13" s="5"/>
      <c r="KSI13" s="5"/>
      <c r="KSJ13" s="5"/>
      <c r="KSK13" s="5"/>
      <c r="KSL13" s="5"/>
      <c r="KSM13" s="5"/>
      <c r="KSN13" s="5"/>
      <c r="KSO13" s="5"/>
      <c r="KSP13" s="5"/>
      <c r="KSQ13" s="5"/>
      <c r="KSR13" s="5"/>
      <c r="KSS13" s="5"/>
      <c r="KST13" s="5"/>
      <c r="KSU13" s="5"/>
      <c r="KSV13" s="5"/>
      <c r="KSW13" s="5"/>
      <c r="KSX13" s="5"/>
      <c r="KSY13" s="5"/>
      <c r="KSZ13" s="5"/>
      <c r="KTA13" s="5"/>
      <c r="KTB13" s="5"/>
      <c r="KTC13" s="5"/>
      <c r="KTD13" s="5"/>
      <c r="KTE13" s="5"/>
      <c r="KTF13" s="5"/>
      <c r="KTG13" s="5"/>
      <c r="KTH13" s="5"/>
      <c r="KTI13" s="5"/>
      <c r="KTJ13" s="5"/>
      <c r="KTK13" s="5"/>
      <c r="KTL13" s="5"/>
      <c r="KTM13" s="5"/>
      <c r="KTN13" s="5"/>
      <c r="KTO13" s="5"/>
      <c r="KTP13" s="5"/>
      <c r="KTQ13" s="5"/>
      <c r="KTR13" s="5"/>
      <c r="KTS13" s="5"/>
      <c r="KTT13" s="5"/>
      <c r="KTU13" s="5"/>
      <c r="KTV13" s="5"/>
      <c r="KTW13" s="5"/>
      <c r="KTX13" s="5"/>
      <c r="KTY13" s="5"/>
      <c r="KTZ13" s="5"/>
      <c r="KUA13" s="5"/>
      <c r="KUB13" s="5"/>
      <c r="KUC13" s="5"/>
      <c r="KUD13" s="5"/>
      <c r="KUE13" s="5"/>
      <c r="KUF13" s="5"/>
      <c r="KUG13" s="5"/>
      <c r="KUH13" s="5"/>
      <c r="KUI13" s="5"/>
      <c r="KUJ13" s="5"/>
      <c r="KUK13" s="5"/>
      <c r="KUL13" s="5"/>
      <c r="KUM13" s="5"/>
      <c r="KUN13" s="5"/>
      <c r="KUO13" s="5"/>
      <c r="KUP13" s="5"/>
      <c r="KUQ13" s="5"/>
      <c r="KUR13" s="5"/>
      <c r="KUS13" s="5"/>
      <c r="KUT13" s="5"/>
      <c r="KUU13" s="5"/>
      <c r="KUV13" s="5"/>
      <c r="KUW13" s="5"/>
      <c r="KUX13" s="5"/>
      <c r="KUY13" s="5"/>
      <c r="KUZ13" s="5"/>
      <c r="KVA13" s="5"/>
      <c r="KVB13" s="5"/>
      <c r="KVC13" s="5"/>
      <c r="KVD13" s="5"/>
      <c r="KVE13" s="5"/>
      <c r="KVF13" s="5"/>
      <c r="KVG13" s="5"/>
      <c r="KVH13" s="5"/>
      <c r="KVI13" s="5"/>
      <c r="KVJ13" s="5"/>
      <c r="KVK13" s="5"/>
      <c r="KVL13" s="5"/>
      <c r="KVM13" s="5"/>
      <c r="KVN13" s="5"/>
      <c r="KVO13" s="5"/>
      <c r="KVP13" s="5"/>
      <c r="KVQ13" s="5"/>
      <c r="KVR13" s="5"/>
      <c r="KVS13" s="5"/>
      <c r="KVT13" s="5"/>
      <c r="KVU13" s="5"/>
      <c r="KVV13" s="5"/>
      <c r="KVW13" s="5"/>
      <c r="KVX13" s="5"/>
      <c r="KVY13" s="5"/>
      <c r="KVZ13" s="5"/>
      <c r="KWA13" s="5"/>
      <c r="KWB13" s="5"/>
      <c r="KWC13" s="5"/>
      <c r="KWD13" s="5"/>
      <c r="KWE13" s="5"/>
      <c r="KWF13" s="5"/>
      <c r="KWG13" s="5"/>
      <c r="KWH13" s="5"/>
      <c r="KWI13" s="5"/>
      <c r="KWJ13" s="5"/>
      <c r="KWK13" s="5"/>
      <c r="KWL13" s="5"/>
      <c r="KWM13" s="5"/>
      <c r="KWN13" s="5"/>
      <c r="KWO13" s="5"/>
      <c r="KWP13" s="5"/>
      <c r="KWQ13" s="5"/>
      <c r="KWR13" s="5"/>
      <c r="KWS13" s="5"/>
      <c r="KWT13" s="5"/>
      <c r="KWU13" s="5"/>
      <c r="KWV13" s="5"/>
      <c r="KWW13" s="5"/>
      <c r="KWX13" s="5"/>
      <c r="KWY13" s="5"/>
      <c r="KWZ13" s="5"/>
      <c r="KXA13" s="5"/>
      <c r="KXB13" s="5"/>
      <c r="KXC13" s="5"/>
      <c r="KXD13" s="5"/>
      <c r="KXE13" s="5"/>
      <c r="KXF13" s="5"/>
      <c r="KXG13" s="5"/>
      <c r="KXH13" s="5"/>
      <c r="KXI13" s="5"/>
      <c r="KXJ13" s="5"/>
      <c r="KXK13" s="5"/>
      <c r="KXL13" s="5"/>
      <c r="KXM13" s="5"/>
      <c r="KXN13" s="5"/>
      <c r="KXO13" s="5"/>
      <c r="KXP13" s="5"/>
      <c r="KXQ13" s="5"/>
      <c r="KXR13" s="5"/>
      <c r="KXS13" s="5"/>
      <c r="KXT13" s="5"/>
      <c r="KXU13" s="5"/>
      <c r="KXV13" s="5"/>
      <c r="KXW13" s="5"/>
      <c r="KXX13" s="5"/>
      <c r="KXY13" s="5"/>
      <c r="KXZ13" s="5"/>
      <c r="KYA13" s="5"/>
      <c r="KYB13" s="5"/>
      <c r="KYC13" s="5"/>
      <c r="KYD13" s="5"/>
      <c r="KYE13" s="5"/>
      <c r="KYF13" s="5"/>
      <c r="KYG13" s="5"/>
      <c r="KYH13" s="5"/>
      <c r="KYI13" s="5"/>
      <c r="KYJ13" s="5"/>
      <c r="KYK13" s="5"/>
      <c r="KYL13" s="5"/>
      <c r="KYM13" s="5"/>
      <c r="KYN13" s="5"/>
      <c r="KYO13" s="5"/>
      <c r="KYP13" s="5"/>
      <c r="KYQ13" s="5"/>
      <c r="KYR13" s="5"/>
      <c r="KYS13" s="5"/>
      <c r="KYT13" s="5"/>
      <c r="KYU13" s="5"/>
      <c r="KYV13" s="5"/>
      <c r="KYW13" s="5"/>
      <c r="KYX13" s="5"/>
      <c r="KYY13" s="5"/>
      <c r="KYZ13" s="5"/>
      <c r="KZA13" s="5"/>
      <c r="KZB13" s="5"/>
      <c r="KZC13" s="5"/>
      <c r="KZD13" s="5"/>
      <c r="KZE13" s="5"/>
      <c r="KZF13" s="5"/>
      <c r="KZG13" s="5"/>
      <c r="KZH13" s="5"/>
      <c r="KZI13" s="5"/>
      <c r="KZJ13" s="5"/>
      <c r="KZK13" s="5"/>
      <c r="KZL13" s="5"/>
      <c r="KZM13" s="5"/>
      <c r="KZN13" s="5"/>
      <c r="KZO13" s="5"/>
      <c r="KZP13" s="5"/>
      <c r="KZQ13" s="5"/>
      <c r="KZR13" s="5"/>
      <c r="KZS13" s="5"/>
      <c r="KZT13" s="5"/>
      <c r="KZU13" s="5"/>
      <c r="KZV13" s="5"/>
      <c r="KZW13" s="5"/>
      <c r="KZX13" s="5"/>
      <c r="KZY13" s="5"/>
      <c r="KZZ13" s="5"/>
      <c r="LAA13" s="5"/>
      <c r="LAB13" s="5"/>
      <c r="LAC13" s="5"/>
      <c r="LAD13" s="5"/>
      <c r="LAE13" s="5"/>
      <c r="LAF13" s="5"/>
      <c r="LAG13" s="5"/>
      <c r="LAH13" s="5"/>
      <c r="LAI13" s="5"/>
      <c r="LAJ13" s="5"/>
      <c r="LAK13" s="5"/>
      <c r="LAL13" s="5"/>
      <c r="LAM13" s="5"/>
      <c r="LAN13" s="5"/>
      <c r="LAO13" s="5"/>
      <c r="LAP13" s="5"/>
      <c r="LAQ13" s="5"/>
      <c r="LAR13" s="5"/>
      <c r="LAS13" s="5"/>
      <c r="LAT13" s="5"/>
      <c r="LAU13" s="5"/>
      <c r="LAV13" s="5"/>
      <c r="LAW13" s="5"/>
      <c r="LAX13" s="5"/>
      <c r="LAY13" s="5"/>
      <c r="LAZ13" s="5"/>
      <c r="LBA13" s="5"/>
      <c r="LBB13" s="5"/>
      <c r="LBC13" s="5"/>
      <c r="LBD13" s="5"/>
      <c r="LBE13" s="5"/>
      <c r="LBF13" s="5"/>
      <c r="LBG13" s="5"/>
      <c r="LBH13" s="5"/>
      <c r="LBI13" s="5"/>
      <c r="LBJ13" s="5"/>
      <c r="LBK13" s="5"/>
      <c r="LBL13" s="5"/>
      <c r="LBM13" s="5"/>
      <c r="LBN13" s="5"/>
      <c r="LBO13" s="5"/>
      <c r="LBP13" s="5"/>
      <c r="LBQ13" s="5"/>
      <c r="LBR13" s="5"/>
      <c r="LBS13" s="5"/>
      <c r="LBT13" s="5"/>
      <c r="LBU13" s="5"/>
      <c r="LBV13" s="5"/>
      <c r="LBW13" s="5"/>
      <c r="LBX13" s="5"/>
      <c r="LBY13" s="5"/>
      <c r="LBZ13" s="5"/>
      <c r="LCA13" s="5"/>
      <c r="LCB13" s="5"/>
      <c r="LCC13" s="5"/>
      <c r="LCD13" s="5"/>
      <c r="LCE13" s="5"/>
      <c r="LCF13" s="5"/>
      <c r="LCG13" s="5"/>
      <c r="LCH13" s="5"/>
      <c r="LCI13" s="5"/>
      <c r="LCJ13" s="5"/>
      <c r="LCK13" s="5"/>
      <c r="LCL13" s="5"/>
      <c r="LCM13" s="5"/>
      <c r="LCN13" s="5"/>
      <c r="LCO13" s="5"/>
      <c r="LCP13" s="5"/>
      <c r="LCQ13" s="5"/>
      <c r="LCR13" s="5"/>
      <c r="LCS13" s="5"/>
      <c r="LCT13" s="5"/>
      <c r="LCU13" s="5"/>
      <c r="LCV13" s="5"/>
      <c r="LCW13" s="5"/>
      <c r="LCX13" s="5"/>
      <c r="LCY13" s="5"/>
      <c r="LCZ13" s="5"/>
      <c r="LDA13" s="5"/>
      <c r="LDB13" s="5"/>
      <c r="LDC13" s="5"/>
      <c r="LDD13" s="5"/>
      <c r="LDE13" s="5"/>
      <c r="LDF13" s="5"/>
      <c r="LDG13" s="5"/>
      <c r="LDH13" s="5"/>
      <c r="LDI13" s="5"/>
      <c r="LDJ13" s="5"/>
      <c r="LDK13" s="5"/>
      <c r="LDL13" s="5"/>
      <c r="LDM13" s="5"/>
      <c r="LDN13" s="5"/>
      <c r="LDO13" s="5"/>
      <c r="LDP13" s="5"/>
      <c r="LDQ13" s="5"/>
      <c r="LDR13" s="5"/>
      <c r="LDS13" s="5"/>
      <c r="LDT13" s="5"/>
      <c r="LDU13" s="5"/>
      <c r="LDV13" s="5"/>
      <c r="LDW13" s="5"/>
      <c r="LDX13" s="5"/>
      <c r="LDY13" s="5"/>
      <c r="LDZ13" s="5"/>
      <c r="LEA13" s="5"/>
      <c r="LEB13" s="5"/>
      <c r="LEC13" s="5"/>
      <c r="LED13" s="5"/>
      <c r="LEE13" s="5"/>
      <c r="LEF13" s="5"/>
      <c r="LEG13" s="5"/>
      <c r="LEH13" s="5"/>
      <c r="LEI13" s="5"/>
      <c r="LEJ13" s="5"/>
      <c r="LEK13" s="5"/>
      <c r="LEL13" s="5"/>
      <c r="LEM13" s="5"/>
      <c r="LEN13" s="5"/>
      <c r="LEO13" s="5"/>
      <c r="LEP13" s="5"/>
      <c r="LEQ13" s="5"/>
      <c r="LER13" s="5"/>
      <c r="LES13" s="5"/>
      <c r="LET13" s="5"/>
      <c r="LEU13" s="5"/>
      <c r="LEV13" s="5"/>
      <c r="LEW13" s="5"/>
      <c r="LEX13" s="5"/>
      <c r="LEY13" s="5"/>
      <c r="LEZ13" s="5"/>
      <c r="LFA13" s="5"/>
      <c r="LFB13" s="5"/>
      <c r="LFC13" s="5"/>
      <c r="LFD13" s="5"/>
      <c r="LFE13" s="5"/>
      <c r="LFF13" s="5"/>
      <c r="LFG13" s="5"/>
      <c r="LFH13" s="5"/>
      <c r="LFI13" s="5"/>
      <c r="LFJ13" s="5"/>
      <c r="LFK13" s="5"/>
      <c r="LFL13" s="5"/>
      <c r="LFM13" s="5"/>
      <c r="LFN13" s="5"/>
      <c r="LFO13" s="5"/>
      <c r="LFP13" s="5"/>
      <c r="LFQ13" s="5"/>
      <c r="LFR13" s="5"/>
      <c r="LFS13" s="5"/>
      <c r="LFT13" s="5"/>
      <c r="LFU13" s="5"/>
      <c r="LFV13" s="5"/>
      <c r="LFW13" s="5"/>
      <c r="LFX13" s="5"/>
      <c r="LFY13" s="5"/>
      <c r="LFZ13" s="5"/>
      <c r="LGA13" s="5"/>
      <c r="LGB13" s="5"/>
      <c r="LGC13" s="5"/>
      <c r="LGD13" s="5"/>
      <c r="LGE13" s="5"/>
      <c r="LGF13" s="5"/>
      <c r="LGG13" s="5"/>
      <c r="LGH13" s="5"/>
      <c r="LGI13" s="5"/>
      <c r="LGJ13" s="5"/>
      <c r="LGK13" s="5"/>
      <c r="LGL13" s="5"/>
      <c r="LGM13" s="5"/>
      <c r="LGN13" s="5"/>
      <c r="LGO13" s="5"/>
      <c r="LGP13" s="5"/>
      <c r="LGQ13" s="5"/>
      <c r="LGR13" s="5"/>
      <c r="LGS13" s="5"/>
      <c r="LGT13" s="5"/>
      <c r="LGU13" s="5"/>
      <c r="LGV13" s="5"/>
      <c r="LGW13" s="5"/>
      <c r="LGX13" s="5"/>
      <c r="LGY13" s="5"/>
      <c r="LGZ13" s="5"/>
      <c r="LHA13" s="5"/>
      <c r="LHB13" s="5"/>
      <c r="LHC13" s="5"/>
      <c r="LHD13" s="5"/>
      <c r="LHE13" s="5"/>
      <c r="LHF13" s="5"/>
      <c r="LHG13" s="5"/>
      <c r="LHH13" s="5"/>
      <c r="LHI13" s="5"/>
      <c r="LHJ13" s="5"/>
      <c r="LHK13" s="5"/>
      <c r="LHL13" s="5"/>
      <c r="LHM13" s="5"/>
      <c r="LHN13" s="5"/>
      <c r="LHO13" s="5"/>
      <c r="LHP13" s="5"/>
      <c r="LHQ13" s="5"/>
      <c r="LHR13" s="5"/>
      <c r="LHS13" s="5"/>
      <c r="LHT13" s="5"/>
      <c r="LHU13" s="5"/>
      <c r="LHV13" s="5"/>
      <c r="LHW13" s="5"/>
      <c r="LHX13" s="5"/>
      <c r="LHY13" s="5"/>
      <c r="LHZ13" s="5"/>
      <c r="LIA13" s="5"/>
      <c r="LIB13" s="5"/>
      <c r="LIC13" s="5"/>
      <c r="LID13" s="5"/>
      <c r="LIE13" s="5"/>
      <c r="LIF13" s="5"/>
      <c r="LIG13" s="5"/>
      <c r="LIH13" s="5"/>
      <c r="LII13" s="5"/>
      <c r="LIJ13" s="5"/>
      <c r="LIK13" s="5"/>
      <c r="LIL13" s="5"/>
      <c r="LIM13" s="5"/>
      <c r="LIN13" s="5"/>
      <c r="LIO13" s="5"/>
      <c r="LIP13" s="5"/>
      <c r="LIQ13" s="5"/>
      <c r="LIR13" s="5"/>
      <c r="LIS13" s="5"/>
      <c r="LIT13" s="5"/>
      <c r="LIU13" s="5"/>
      <c r="LIV13" s="5"/>
      <c r="LIW13" s="5"/>
      <c r="LIX13" s="5"/>
      <c r="LIY13" s="5"/>
      <c r="LIZ13" s="5"/>
      <c r="LJA13" s="5"/>
      <c r="LJB13" s="5"/>
      <c r="LJC13" s="5"/>
      <c r="LJD13" s="5"/>
      <c r="LJE13" s="5"/>
      <c r="LJF13" s="5"/>
      <c r="LJG13" s="5"/>
      <c r="LJH13" s="5"/>
      <c r="LJI13" s="5"/>
      <c r="LJJ13" s="5"/>
      <c r="LJK13" s="5"/>
      <c r="LJL13" s="5"/>
      <c r="LJM13" s="5"/>
      <c r="LJN13" s="5"/>
      <c r="LJO13" s="5"/>
      <c r="LJP13" s="5"/>
      <c r="LJQ13" s="5"/>
      <c r="LJR13" s="5"/>
      <c r="LJS13" s="5"/>
      <c r="LJT13" s="5"/>
      <c r="LJU13" s="5"/>
      <c r="LJV13" s="5"/>
      <c r="LJW13" s="5"/>
      <c r="LJX13" s="5"/>
      <c r="LJY13" s="5"/>
      <c r="LJZ13" s="5"/>
      <c r="LKA13" s="5"/>
      <c r="LKB13" s="5"/>
      <c r="LKC13" s="5"/>
      <c r="LKD13" s="5"/>
      <c r="LKE13" s="5"/>
      <c r="LKF13" s="5"/>
      <c r="LKG13" s="5"/>
      <c r="LKH13" s="5"/>
      <c r="LKI13" s="5"/>
      <c r="LKJ13" s="5"/>
      <c r="LKK13" s="5"/>
      <c r="LKL13" s="5"/>
      <c r="LKM13" s="5"/>
      <c r="LKN13" s="5"/>
      <c r="LKO13" s="5"/>
      <c r="LKP13" s="5"/>
      <c r="LKQ13" s="5"/>
      <c r="LKR13" s="5"/>
      <c r="LKS13" s="5"/>
      <c r="LKT13" s="5"/>
      <c r="LKU13" s="5"/>
      <c r="LKV13" s="5"/>
      <c r="LKW13" s="5"/>
      <c r="LKX13" s="5"/>
      <c r="LKY13" s="5"/>
      <c r="LKZ13" s="5"/>
      <c r="LLA13" s="5"/>
      <c r="LLB13" s="5"/>
      <c r="LLC13" s="5"/>
      <c r="LLD13" s="5"/>
      <c r="LLE13" s="5"/>
      <c r="LLF13" s="5"/>
      <c r="LLG13" s="5"/>
      <c r="LLH13" s="5"/>
      <c r="LLI13" s="5"/>
      <c r="LLJ13" s="5"/>
      <c r="LLK13" s="5"/>
      <c r="LLL13" s="5"/>
      <c r="LLM13" s="5"/>
      <c r="LLN13" s="5"/>
      <c r="LLO13" s="5"/>
      <c r="LLP13" s="5"/>
      <c r="LLQ13" s="5"/>
      <c r="LLR13" s="5"/>
      <c r="LLS13" s="5"/>
      <c r="LLT13" s="5"/>
      <c r="LLU13" s="5"/>
      <c r="LLV13" s="5"/>
      <c r="LLW13" s="5"/>
      <c r="LLX13" s="5"/>
      <c r="LLY13" s="5"/>
      <c r="LLZ13" s="5"/>
      <c r="LMA13" s="5"/>
      <c r="LMB13" s="5"/>
      <c r="LMC13" s="5"/>
      <c r="LMD13" s="5"/>
      <c r="LME13" s="5"/>
      <c r="LMF13" s="5"/>
      <c r="LMG13" s="5"/>
      <c r="LMH13" s="5"/>
      <c r="LMI13" s="5"/>
      <c r="LMJ13" s="5"/>
      <c r="LMK13" s="5"/>
      <c r="LML13" s="5"/>
      <c r="LMM13" s="5"/>
      <c r="LMN13" s="5"/>
      <c r="LMO13" s="5"/>
      <c r="LMP13" s="5"/>
      <c r="LMQ13" s="5"/>
      <c r="LMR13" s="5"/>
      <c r="LMS13" s="5"/>
      <c r="LMT13" s="5"/>
      <c r="LMU13" s="5"/>
      <c r="LMV13" s="5"/>
      <c r="LMW13" s="5"/>
      <c r="LMX13" s="5"/>
      <c r="LMY13" s="5"/>
      <c r="LMZ13" s="5"/>
      <c r="LNA13" s="5"/>
      <c r="LNB13" s="5"/>
      <c r="LNC13" s="5"/>
      <c r="LND13" s="5"/>
      <c r="LNE13" s="5"/>
      <c r="LNF13" s="5"/>
      <c r="LNG13" s="5"/>
      <c r="LNH13" s="5"/>
      <c r="LNI13" s="5"/>
      <c r="LNJ13" s="5"/>
      <c r="LNK13" s="5"/>
      <c r="LNL13" s="5"/>
      <c r="LNM13" s="5"/>
      <c r="LNN13" s="5"/>
      <c r="LNO13" s="5"/>
      <c r="LNP13" s="5"/>
      <c r="LNQ13" s="5"/>
      <c r="LNR13" s="5"/>
      <c r="LNS13" s="5"/>
      <c r="LNT13" s="5"/>
      <c r="LNU13" s="5"/>
      <c r="LNV13" s="5"/>
      <c r="LNW13" s="5"/>
      <c r="LNX13" s="5"/>
      <c r="LNY13" s="5"/>
      <c r="LNZ13" s="5"/>
      <c r="LOA13" s="5"/>
      <c r="LOB13" s="5"/>
      <c r="LOC13" s="5"/>
      <c r="LOD13" s="5"/>
      <c r="LOE13" s="5"/>
      <c r="LOF13" s="5"/>
      <c r="LOG13" s="5"/>
      <c r="LOH13" s="5"/>
      <c r="LOI13" s="5"/>
      <c r="LOJ13" s="5"/>
      <c r="LOK13" s="5"/>
      <c r="LOL13" s="5"/>
      <c r="LOM13" s="5"/>
      <c r="LON13" s="5"/>
      <c r="LOO13" s="5"/>
      <c r="LOP13" s="5"/>
      <c r="LOQ13" s="5"/>
      <c r="LOR13" s="5"/>
      <c r="LOS13" s="5"/>
      <c r="LOT13" s="5"/>
      <c r="LOU13" s="5"/>
      <c r="LOV13" s="5"/>
      <c r="LOW13" s="5"/>
      <c r="LOX13" s="5"/>
      <c r="LOY13" s="5"/>
      <c r="LOZ13" s="5"/>
      <c r="LPA13" s="5"/>
      <c r="LPB13" s="5"/>
      <c r="LPC13" s="5"/>
      <c r="LPD13" s="5"/>
      <c r="LPE13" s="5"/>
      <c r="LPF13" s="5"/>
      <c r="LPG13" s="5"/>
      <c r="LPH13" s="5"/>
      <c r="LPI13" s="5"/>
      <c r="LPJ13" s="5"/>
      <c r="LPK13" s="5"/>
      <c r="LPL13" s="5"/>
      <c r="LPM13" s="5"/>
      <c r="LPN13" s="5"/>
      <c r="LPO13" s="5"/>
      <c r="LPP13" s="5"/>
      <c r="LPQ13" s="5"/>
      <c r="LPR13" s="5"/>
      <c r="LPS13" s="5"/>
      <c r="LPT13" s="5"/>
      <c r="LPU13" s="5"/>
      <c r="LPV13" s="5"/>
      <c r="LPW13" s="5"/>
      <c r="LPX13" s="5"/>
      <c r="LPY13" s="5"/>
      <c r="LPZ13" s="5"/>
      <c r="LQA13" s="5"/>
      <c r="LQB13" s="5"/>
      <c r="LQC13" s="5"/>
      <c r="LQD13" s="5"/>
      <c r="LQE13" s="5"/>
      <c r="LQF13" s="5"/>
      <c r="LQG13" s="5"/>
      <c r="LQH13" s="5"/>
      <c r="LQI13" s="5"/>
      <c r="LQJ13" s="5"/>
      <c r="LQK13" s="5"/>
      <c r="LQL13" s="5"/>
      <c r="LQM13" s="5"/>
      <c r="LQN13" s="5"/>
      <c r="LQO13" s="5"/>
      <c r="LQP13" s="5"/>
      <c r="LQQ13" s="5"/>
      <c r="LQR13" s="5"/>
      <c r="LQS13" s="5"/>
      <c r="LQT13" s="5"/>
      <c r="LQU13" s="5"/>
      <c r="LQV13" s="5"/>
      <c r="LQW13" s="5"/>
      <c r="LQX13" s="5"/>
      <c r="LQY13" s="5"/>
      <c r="LQZ13" s="5"/>
      <c r="LRA13" s="5"/>
      <c r="LRB13" s="5"/>
      <c r="LRC13" s="5"/>
      <c r="LRD13" s="5"/>
      <c r="LRE13" s="5"/>
      <c r="LRF13" s="5"/>
      <c r="LRG13" s="5"/>
      <c r="LRH13" s="5"/>
      <c r="LRI13" s="5"/>
      <c r="LRJ13" s="5"/>
      <c r="LRK13" s="5"/>
      <c r="LRL13" s="5"/>
      <c r="LRM13" s="5"/>
      <c r="LRN13" s="5"/>
      <c r="LRO13" s="5"/>
      <c r="LRP13" s="5"/>
      <c r="LRQ13" s="5"/>
      <c r="LRR13" s="5"/>
      <c r="LRS13" s="5"/>
      <c r="LRT13" s="5"/>
      <c r="LRU13" s="5"/>
      <c r="LRV13" s="5"/>
      <c r="LRW13" s="5"/>
      <c r="LRX13" s="5"/>
      <c r="LRY13" s="5"/>
      <c r="LRZ13" s="5"/>
      <c r="LSA13" s="5"/>
      <c r="LSB13" s="5"/>
      <c r="LSC13" s="5"/>
      <c r="LSD13" s="5"/>
      <c r="LSE13" s="5"/>
      <c r="LSF13" s="5"/>
      <c r="LSG13" s="5"/>
      <c r="LSH13" s="5"/>
      <c r="LSI13" s="5"/>
      <c r="LSJ13" s="5"/>
      <c r="LSK13" s="5"/>
      <c r="LSL13" s="5"/>
      <c r="LSM13" s="5"/>
      <c r="LSN13" s="5"/>
      <c r="LSO13" s="5"/>
      <c r="LSP13" s="5"/>
      <c r="LSQ13" s="5"/>
      <c r="LSR13" s="5"/>
      <c r="LSS13" s="5"/>
      <c r="LST13" s="5"/>
      <c r="LSU13" s="5"/>
      <c r="LSV13" s="5"/>
      <c r="LSW13" s="5"/>
      <c r="LSX13" s="5"/>
      <c r="LSY13" s="5"/>
      <c r="LSZ13" s="5"/>
      <c r="LTA13" s="5"/>
      <c r="LTB13" s="5"/>
      <c r="LTC13" s="5"/>
      <c r="LTD13" s="5"/>
      <c r="LTE13" s="5"/>
      <c r="LTF13" s="5"/>
      <c r="LTG13" s="5"/>
      <c r="LTH13" s="5"/>
      <c r="LTI13" s="5"/>
      <c r="LTJ13" s="5"/>
      <c r="LTK13" s="5"/>
      <c r="LTL13" s="5"/>
      <c r="LTM13" s="5"/>
      <c r="LTN13" s="5"/>
      <c r="LTO13" s="5"/>
      <c r="LTP13" s="5"/>
      <c r="LTQ13" s="5"/>
      <c r="LTR13" s="5"/>
      <c r="LTS13" s="5"/>
      <c r="LTT13" s="5"/>
      <c r="LTU13" s="5"/>
      <c r="LTV13" s="5"/>
      <c r="LTW13" s="5"/>
      <c r="LTX13" s="5"/>
      <c r="LTY13" s="5"/>
      <c r="LTZ13" s="5"/>
      <c r="LUA13" s="5"/>
      <c r="LUB13" s="5"/>
      <c r="LUC13" s="5"/>
      <c r="LUD13" s="5"/>
      <c r="LUE13" s="5"/>
      <c r="LUF13" s="5"/>
      <c r="LUG13" s="5"/>
      <c r="LUH13" s="5"/>
      <c r="LUI13" s="5"/>
      <c r="LUJ13" s="5"/>
      <c r="LUK13" s="5"/>
      <c r="LUL13" s="5"/>
      <c r="LUM13" s="5"/>
      <c r="LUN13" s="5"/>
      <c r="LUO13" s="5"/>
      <c r="LUP13" s="5"/>
      <c r="LUQ13" s="5"/>
      <c r="LUR13" s="5"/>
      <c r="LUS13" s="5"/>
      <c r="LUT13" s="5"/>
      <c r="LUU13" s="5"/>
      <c r="LUV13" s="5"/>
      <c r="LUW13" s="5"/>
      <c r="LUX13" s="5"/>
      <c r="LUY13" s="5"/>
      <c r="LUZ13" s="5"/>
      <c r="LVA13" s="5"/>
      <c r="LVB13" s="5"/>
      <c r="LVC13" s="5"/>
      <c r="LVD13" s="5"/>
      <c r="LVE13" s="5"/>
      <c r="LVF13" s="5"/>
      <c r="LVG13" s="5"/>
      <c r="LVH13" s="5"/>
      <c r="LVI13" s="5"/>
      <c r="LVJ13" s="5"/>
      <c r="LVK13" s="5"/>
      <c r="LVL13" s="5"/>
      <c r="LVM13" s="5"/>
      <c r="LVN13" s="5"/>
      <c r="LVO13" s="5"/>
      <c r="LVP13" s="5"/>
      <c r="LVQ13" s="5"/>
      <c r="LVR13" s="5"/>
      <c r="LVS13" s="5"/>
      <c r="LVT13" s="5"/>
      <c r="LVU13" s="5"/>
      <c r="LVV13" s="5"/>
      <c r="LVW13" s="5"/>
      <c r="LVX13" s="5"/>
      <c r="LVY13" s="5"/>
      <c r="LVZ13" s="5"/>
      <c r="LWA13" s="5"/>
      <c r="LWB13" s="5"/>
      <c r="LWC13" s="5"/>
      <c r="LWD13" s="5"/>
      <c r="LWE13" s="5"/>
      <c r="LWF13" s="5"/>
      <c r="LWG13" s="5"/>
      <c r="LWH13" s="5"/>
      <c r="LWI13" s="5"/>
      <c r="LWJ13" s="5"/>
      <c r="LWK13" s="5"/>
      <c r="LWL13" s="5"/>
      <c r="LWM13" s="5"/>
      <c r="LWN13" s="5"/>
      <c r="LWO13" s="5"/>
      <c r="LWP13" s="5"/>
      <c r="LWQ13" s="5"/>
      <c r="LWR13" s="5"/>
      <c r="LWS13" s="5"/>
      <c r="LWT13" s="5"/>
      <c r="LWU13" s="5"/>
      <c r="LWV13" s="5"/>
      <c r="LWW13" s="5"/>
      <c r="LWX13" s="5"/>
      <c r="LWY13" s="5"/>
      <c r="LWZ13" s="5"/>
      <c r="LXA13" s="5"/>
      <c r="LXB13" s="5"/>
      <c r="LXC13" s="5"/>
      <c r="LXD13" s="5"/>
      <c r="LXE13" s="5"/>
      <c r="LXF13" s="5"/>
      <c r="LXG13" s="5"/>
      <c r="LXH13" s="5"/>
      <c r="LXI13" s="5"/>
      <c r="LXJ13" s="5"/>
      <c r="LXK13" s="5"/>
      <c r="LXL13" s="5"/>
      <c r="LXM13" s="5"/>
      <c r="LXN13" s="5"/>
      <c r="LXO13" s="5"/>
      <c r="LXP13" s="5"/>
      <c r="LXQ13" s="5"/>
      <c r="LXR13" s="5"/>
      <c r="LXS13" s="5"/>
      <c r="LXT13" s="5"/>
      <c r="LXU13" s="5"/>
      <c r="LXV13" s="5"/>
      <c r="LXW13" s="5"/>
      <c r="LXX13" s="5"/>
      <c r="LXY13" s="5"/>
      <c r="LXZ13" s="5"/>
      <c r="LYA13" s="5"/>
      <c r="LYB13" s="5"/>
      <c r="LYC13" s="5"/>
      <c r="LYD13" s="5"/>
      <c r="LYE13" s="5"/>
      <c r="LYF13" s="5"/>
      <c r="LYG13" s="5"/>
      <c r="LYH13" s="5"/>
      <c r="LYI13" s="5"/>
      <c r="LYJ13" s="5"/>
      <c r="LYK13" s="5"/>
      <c r="LYL13" s="5"/>
      <c r="LYM13" s="5"/>
      <c r="LYN13" s="5"/>
      <c r="LYO13" s="5"/>
      <c r="LYP13" s="5"/>
      <c r="LYQ13" s="5"/>
      <c r="LYR13" s="5"/>
      <c r="LYS13" s="5"/>
      <c r="LYT13" s="5"/>
      <c r="LYU13" s="5"/>
      <c r="LYV13" s="5"/>
      <c r="LYW13" s="5"/>
      <c r="LYX13" s="5"/>
      <c r="LYY13" s="5"/>
      <c r="LYZ13" s="5"/>
      <c r="LZA13" s="5"/>
      <c r="LZB13" s="5"/>
      <c r="LZC13" s="5"/>
      <c r="LZD13" s="5"/>
      <c r="LZE13" s="5"/>
      <c r="LZF13" s="5"/>
      <c r="LZG13" s="5"/>
      <c r="LZH13" s="5"/>
      <c r="LZI13" s="5"/>
      <c r="LZJ13" s="5"/>
      <c r="LZK13" s="5"/>
      <c r="LZL13" s="5"/>
      <c r="LZM13" s="5"/>
      <c r="LZN13" s="5"/>
      <c r="LZO13" s="5"/>
      <c r="LZP13" s="5"/>
      <c r="LZQ13" s="5"/>
      <c r="LZR13" s="5"/>
      <c r="LZS13" s="5"/>
      <c r="LZT13" s="5"/>
      <c r="LZU13" s="5"/>
      <c r="LZV13" s="5"/>
      <c r="LZW13" s="5"/>
      <c r="LZX13" s="5"/>
      <c r="LZY13" s="5"/>
      <c r="LZZ13" s="5"/>
      <c r="MAA13" s="5"/>
      <c r="MAB13" s="5"/>
      <c r="MAC13" s="5"/>
      <c r="MAD13" s="5"/>
      <c r="MAE13" s="5"/>
      <c r="MAF13" s="5"/>
      <c r="MAG13" s="5"/>
      <c r="MAH13" s="5"/>
      <c r="MAI13" s="5"/>
      <c r="MAJ13" s="5"/>
      <c r="MAK13" s="5"/>
      <c r="MAL13" s="5"/>
      <c r="MAM13" s="5"/>
      <c r="MAN13" s="5"/>
      <c r="MAO13" s="5"/>
      <c r="MAP13" s="5"/>
      <c r="MAQ13" s="5"/>
      <c r="MAR13" s="5"/>
      <c r="MAS13" s="5"/>
      <c r="MAT13" s="5"/>
      <c r="MAU13" s="5"/>
      <c r="MAV13" s="5"/>
      <c r="MAW13" s="5"/>
      <c r="MAX13" s="5"/>
      <c r="MAY13" s="5"/>
      <c r="MAZ13" s="5"/>
      <c r="MBA13" s="5"/>
      <c r="MBB13" s="5"/>
      <c r="MBC13" s="5"/>
      <c r="MBD13" s="5"/>
      <c r="MBE13" s="5"/>
      <c r="MBF13" s="5"/>
      <c r="MBG13" s="5"/>
      <c r="MBH13" s="5"/>
      <c r="MBI13" s="5"/>
      <c r="MBJ13" s="5"/>
      <c r="MBK13" s="5"/>
      <c r="MBL13" s="5"/>
      <c r="MBM13" s="5"/>
      <c r="MBN13" s="5"/>
      <c r="MBO13" s="5"/>
      <c r="MBP13" s="5"/>
      <c r="MBQ13" s="5"/>
      <c r="MBR13" s="5"/>
      <c r="MBS13" s="5"/>
      <c r="MBT13" s="5"/>
      <c r="MBU13" s="5"/>
      <c r="MBV13" s="5"/>
      <c r="MBW13" s="5"/>
      <c r="MBX13" s="5"/>
      <c r="MBY13" s="5"/>
      <c r="MBZ13" s="5"/>
      <c r="MCA13" s="5"/>
      <c r="MCB13" s="5"/>
      <c r="MCC13" s="5"/>
      <c r="MCD13" s="5"/>
      <c r="MCE13" s="5"/>
      <c r="MCF13" s="5"/>
      <c r="MCG13" s="5"/>
      <c r="MCH13" s="5"/>
      <c r="MCI13" s="5"/>
      <c r="MCJ13" s="5"/>
      <c r="MCK13" s="5"/>
      <c r="MCL13" s="5"/>
      <c r="MCM13" s="5"/>
      <c r="MCN13" s="5"/>
      <c r="MCO13" s="5"/>
      <c r="MCP13" s="5"/>
      <c r="MCQ13" s="5"/>
      <c r="MCR13" s="5"/>
      <c r="MCS13" s="5"/>
      <c r="MCT13" s="5"/>
      <c r="MCU13" s="5"/>
      <c r="MCV13" s="5"/>
      <c r="MCW13" s="5"/>
      <c r="MCX13" s="5"/>
      <c r="MCY13" s="5"/>
      <c r="MCZ13" s="5"/>
      <c r="MDA13" s="5"/>
      <c r="MDB13" s="5"/>
      <c r="MDC13" s="5"/>
      <c r="MDD13" s="5"/>
      <c r="MDE13" s="5"/>
      <c r="MDF13" s="5"/>
      <c r="MDG13" s="5"/>
      <c r="MDH13" s="5"/>
      <c r="MDI13" s="5"/>
      <c r="MDJ13" s="5"/>
      <c r="MDK13" s="5"/>
      <c r="MDL13" s="5"/>
      <c r="MDM13" s="5"/>
      <c r="MDN13" s="5"/>
      <c r="MDO13" s="5"/>
      <c r="MDP13" s="5"/>
      <c r="MDQ13" s="5"/>
      <c r="MDR13" s="5"/>
      <c r="MDS13" s="5"/>
      <c r="MDT13" s="5"/>
      <c r="MDU13" s="5"/>
      <c r="MDV13" s="5"/>
      <c r="MDW13" s="5"/>
      <c r="MDX13" s="5"/>
      <c r="MDY13" s="5"/>
      <c r="MDZ13" s="5"/>
      <c r="MEA13" s="5"/>
      <c r="MEB13" s="5"/>
      <c r="MEC13" s="5"/>
      <c r="MED13" s="5"/>
      <c r="MEE13" s="5"/>
      <c r="MEF13" s="5"/>
      <c r="MEG13" s="5"/>
      <c r="MEH13" s="5"/>
      <c r="MEI13" s="5"/>
      <c r="MEJ13" s="5"/>
      <c r="MEK13" s="5"/>
      <c r="MEL13" s="5"/>
      <c r="MEM13" s="5"/>
      <c r="MEN13" s="5"/>
      <c r="MEO13" s="5"/>
      <c r="MEP13" s="5"/>
      <c r="MEQ13" s="5"/>
      <c r="MER13" s="5"/>
      <c r="MES13" s="5"/>
      <c r="MET13" s="5"/>
      <c r="MEU13" s="5"/>
      <c r="MEV13" s="5"/>
      <c r="MEW13" s="5"/>
      <c r="MEX13" s="5"/>
      <c r="MEY13" s="5"/>
      <c r="MEZ13" s="5"/>
      <c r="MFA13" s="5"/>
      <c r="MFB13" s="5"/>
      <c r="MFC13" s="5"/>
      <c r="MFD13" s="5"/>
      <c r="MFE13" s="5"/>
      <c r="MFF13" s="5"/>
      <c r="MFG13" s="5"/>
      <c r="MFH13" s="5"/>
      <c r="MFI13" s="5"/>
      <c r="MFJ13" s="5"/>
      <c r="MFK13" s="5"/>
      <c r="MFL13" s="5"/>
      <c r="MFM13" s="5"/>
      <c r="MFN13" s="5"/>
      <c r="MFO13" s="5"/>
      <c r="MFP13" s="5"/>
      <c r="MFQ13" s="5"/>
      <c r="MFR13" s="5"/>
      <c r="MFS13" s="5"/>
      <c r="MFT13" s="5"/>
      <c r="MFU13" s="5"/>
      <c r="MFV13" s="5"/>
      <c r="MFW13" s="5"/>
      <c r="MFX13" s="5"/>
      <c r="MFY13" s="5"/>
      <c r="MFZ13" s="5"/>
      <c r="MGA13" s="5"/>
      <c r="MGB13" s="5"/>
      <c r="MGC13" s="5"/>
      <c r="MGD13" s="5"/>
      <c r="MGE13" s="5"/>
      <c r="MGF13" s="5"/>
      <c r="MGG13" s="5"/>
      <c r="MGH13" s="5"/>
      <c r="MGI13" s="5"/>
      <c r="MGJ13" s="5"/>
      <c r="MGK13" s="5"/>
      <c r="MGL13" s="5"/>
      <c r="MGM13" s="5"/>
      <c r="MGN13" s="5"/>
      <c r="MGO13" s="5"/>
      <c r="MGP13" s="5"/>
      <c r="MGQ13" s="5"/>
      <c r="MGR13" s="5"/>
      <c r="MGS13" s="5"/>
      <c r="MGT13" s="5"/>
      <c r="MGU13" s="5"/>
      <c r="MGV13" s="5"/>
      <c r="MGW13" s="5"/>
      <c r="MGX13" s="5"/>
      <c r="MGY13" s="5"/>
      <c r="MGZ13" s="5"/>
      <c r="MHA13" s="5"/>
      <c r="MHB13" s="5"/>
      <c r="MHC13" s="5"/>
      <c r="MHD13" s="5"/>
      <c r="MHE13" s="5"/>
      <c r="MHF13" s="5"/>
      <c r="MHG13" s="5"/>
      <c r="MHH13" s="5"/>
      <c r="MHI13" s="5"/>
      <c r="MHJ13" s="5"/>
      <c r="MHK13" s="5"/>
      <c r="MHL13" s="5"/>
      <c r="MHM13" s="5"/>
      <c r="MHN13" s="5"/>
      <c r="MHO13" s="5"/>
      <c r="MHP13" s="5"/>
      <c r="MHQ13" s="5"/>
      <c r="MHR13" s="5"/>
      <c r="MHS13" s="5"/>
      <c r="MHT13" s="5"/>
      <c r="MHU13" s="5"/>
      <c r="MHV13" s="5"/>
      <c r="MHW13" s="5"/>
      <c r="MHX13" s="5"/>
      <c r="MHY13" s="5"/>
      <c r="MHZ13" s="5"/>
      <c r="MIA13" s="5"/>
      <c r="MIB13" s="5"/>
      <c r="MIC13" s="5"/>
      <c r="MID13" s="5"/>
      <c r="MIE13" s="5"/>
      <c r="MIF13" s="5"/>
      <c r="MIG13" s="5"/>
      <c r="MIH13" s="5"/>
      <c r="MII13" s="5"/>
      <c r="MIJ13" s="5"/>
      <c r="MIK13" s="5"/>
      <c r="MIL13" s="5"/>
      <c r="MIM13" s="5"/>
      <c r="MIN13" s="5"/>
      <c r="MIO13" s="5"/>
      <c r="MIP13" s="5"/>
      <c r="MIQ13" s="5"/>
      <c r="MIR13" s="5"/>
      <c r="MIS13" s="5"/>
      <c r="MIT13" s="5"/>
      <c r="MIU13" s="5"/>
      <c r="MIV13" s="5"/>
      <c r="MIW13" s="5"/>
      <c r="MIX13" s="5"/>
      <c r="MIY13" s="5"/>
      <c r="MIZ13" s="5"/>
      <c r="MJA13" s="5"/>
      <c r="MJB13" s="5"/>
      <c r="MJC13" s="5"/>
      <c r="MJD13" s="5"/>
      <c r="MJE13" s="5"/>
      <c r="MJF13" s="5"/>
      <c r="MJG13" s="5"/>
      <c r="MJH13" s="5"/>
      <c r="MJI13" s="5"/>
      <c r="MJJ13" s="5"/>
      <c r="MJK13" s="5"/>
      <c r="MJL13" s="5"/>
      <c r="MJM13" s="5"/>
      <c r="MJN13" s="5"/>
      <c r="MJO13" s="5"/>
      <c r="MJP13" s="5"/>
      <c r="MJQ13" s="5"/>
      <c r="MJR13" s="5"/>
      <c r="MJS13" s="5"/>
      <c r="MJT13" s="5"/>
      <c r="MJU13" s="5"/>
      <c r="MJV13" s="5"/>
      <c r="MJW13" s="5"/>
      <c r="MJX13" s="5"/>
      <c r="MJY13" s="5"/>
      <c r="MJZ13" s="5"/>
      <c r="MKA13" s="5"/>
      <c r="MKB13" s="5"/>
      <c r="MKC13" s="5"/>
      <c r="MKD13" s="5"/>
      <c r="MKE13" s="5"/>
      <c r="MKF13" s="5"/>
      <c r="MKG13" s="5"/>
      <c r="MKH13" s="5"/>
      <c r="MKI13" s="5"/>
      <c r="MKJ13" s="5"/>
      <c r="MKK13" s="5"/>
      <c r="MKL13" s="5"/>
      <c r="MKM13" s="5"/>
      <c r="MKN13" s="5"/>
      <c r="MKO13" s="5"/>
      <c r="MKP13" s="5"/>
      <c r="MKQ13" s="5"/>
      <c r="MKR13" s="5"/>
      <c r="MKS13" s="5"/>
      <c r="MKT13" s="5"/>
      <c r="MKU13" s="5"/>
      <c r="MKV13" s="5"/>
      <c r="MKW13" s="5"/>
      <c r="MKX13" s="5"/>
      <c r="MKY13" s="5"/>
      <c r="MKZ13" s="5"/>
      <c r="MLA13" s="5"/>
      <c r="MLB13" s="5"/>
      <c r="MLC13" s="5"/>
      <c r="MLD13" s="5"/>
      <c r="MLE13" s="5"/>
      <c r="MLF13" s="5"/>
      <c r="MLG13" s="5"/>
      <c r="MLH13" s="5"/>
      <c r="MLI13" s="5"/>
      <c r="MLJ13" s="5"/>
      <c r="MLK13" s="5"/>
      <c r="MLL13" s="5"/>
      <c r="MLM13" s="5"/>
      <c r="MLN13" s="5"/>
      <c r="MLO13" s="5"/>
      <c r="MLP13" s="5"/>
      <c r="MLQ13" s="5"/>
      <c r="MLR13" s="5"/>
      <c r="MLS13" s="5"/>
      <c r="MLT13" s="5"/>
      <c r="MLU13" s="5"/>
      <c r="MLV13" s="5"/>
      <c r="MLW13" s="5"/>
      <c r="MLX13" s="5"/>
      <c r="MLY13" s="5"/>
      <c r="MLZ13" s="5"/>
      <c r="MMA13" s="5"/>
      <c r="MMB13" s="5"/>
      <c r="MMC13" s="5"/>
      <c r="MMD13" s="5"/>
      <c r="MME13" s="5"/>
      <c r="MMF13" s="5"/>
      <c r="MMG13" s="5"/>
      <c r="MMH13" s="5"/>
      <c r="MMI13" s="5"/>
      <c r="MMJ13" s="5"/>
      <c r="MMK13" s="5"/>
      <c r="MML13" s="5"/>
      <c r="MMM13" s="5"/>
      <c r="MMN13" s="5"/>
      <c r="MMO13" s="5"/>
      <c r="MMP13" s="5"/>
      <c r="MMQ13" s="5"/>
      <c r="MMR13" s="5"/>
      <c r="MMS13" s="5"/>
      <c r="MMT13" s="5"/>
      <c r="MMU13" s="5"/>
      <c r="MMV13" s="5"/>
      <c r="MMW13" s="5"/>
      <c r="MMX13" s="5"/>
      <c r="MMY13" s="5"/>
      <c r="MMZ13" s="5"/>
      <c r="MNA13" s="5"/>
      <c r="MNB13" s="5"/>
      <c r="MNC13" s="5"/>
      <c r="MND13" s="5"/>
      <c r="MNE13" s="5"/>
      <c r="MNF13" s="5"/>
      <c r="MNG13" s="5"/>
      <c r="MNH13" s="5"/>
      <c r="MNI13" s="5"/>
      <c r="MNJ13" s="5"/>
      <c r="MNK13" s="5"/>
      <c r="MNL13" s="5"/>
      <c r="MNM13" s="5"/>
      <c r="MNN13" s="5"/>
      <c r="MNO13" s="5"/>
      <c r="MNP13" s="5"/>
      <c r="MNQ13" s="5"/>
      <c r="MNR13" s="5"/>
      <c r="MNS13" s="5"/>
      <c r="MNT13" s="5"/>
      <c r="MNU13" s="5"/>
      <c r="MNV13" s="5"/>
      <c r="MNW13" s="5"/>
      <c r="MNX13" s="5"/>
      <c r="MNY13" s="5"/>
      <c r="MNZ13" s="5"/>
      <c r="MOA13" s="5"/>
      <c r="MOB13" s="5"/>
      <c r="MOC13" s="5"/>
      <c r="MOD13" s="5"/>
      <c r="MOE13" s="5"/>
      <c r="MOF13" s="5"/>
      <c r="MOG13" s="5"/>
      <c r="MOH13" s="5"/>
      <c r="MOI13" s="5"/>
      <c r="MOJ13" s="5"/>
      <c r="MOK13" s="5"/>
      <c r="MOL13" s="5"/>
      <c r="MOM13" s="5"/>
      <c r="MON13" s="5"/>
      <c r="MOO13" s="5"/>
      <c r="MOP13" s="5"/>
      <c r="MOQ13" s="5"/>
      <c r="MOR13" s="5"/>
      <c r="MOS13" s="5"/>
      <c r="MOT13" s="5"/>
      <c r="MOU13" s="5"/>
      <c r="MOV13" s="5"/>
      <c r="MOW13" s="5"/>
      <c r="MOX13" s="5"/>
      <c r="MOY13" s="5"/>
      <c r="MOZ13" s="5"/>
      <c r="MPA13" s="5"/>
      <c r="MPB13" s="5"/>
      <c r="MPC13" s="5"/>
      <c r="MPD13" s="5"/>
      <c r="MPE13" s="5"/>
      <c r="MPF13" s="5"/>
      <c r="MPG13" s="5"/>
      <c r="MPH13" s="5"/>
      <c r="MPI13" s="5"/>
      <c r="MPJ13" s="5"/>
      <c r="MPK13" s="5"/>
      <c r="MPL13" s="5"/>
      <c r="MPM13" s="5"/>
      <c r="MPN13" s="5"/>
      <c r="MPO13" s="5"/>
      <c r="MPP13" s="5"/>
      <c r="MPQ13" s="5"/>
      <c r="MPR13" s="5"/>
      <c r="MPS13" s="5"/>
      <c r="MPT13" s="5"/>
      <c r="MPU13" s="5"/>
      <c r="MPV13" s="5"/>
      <c r="MPW13" s="5"/>
      <c r="MPX13" s="5"/>
      <c r="MPY13" s="5"/>
      <c r="MPZ13" s="5"/>
      <c r="MQA13" s="5"/>
      <c r="MQB13" s="5"/>
      <c r="MQC13" s="5"/>
      <c r="MQD13" s="5"/>
      <c r="MQE13" s="5"/>
      <c r="MQF13" s="5"/>
      <c r="MQG13" s="5"/>
      <c r="MQH13" s="5"/>
      <c r="MQI13" s="5"/>
      <c r="MQJ13" s="5"/>
      <c r="MQK13" s="5"/>
      <c r="MQL13" s="5"/>
      <c r="MQM13" s="5"/>
      <c r="MQN13" s="5"/>
      <c r="MQO13" s="5"/>
      <c r="MQP13" s="5"/>
      <c r="MQQ13" s="5"/>
      <c r="MQR13" s="5"/>
      <c r="MQS13" s="5"/>
      <c r="MQT13" s="5"/>
      <c r="MQU13" s="5"/>
      <c r="MQV13" s="5"/>
      <c r="MQW13" s="5"/>
      <c r="MQX13" s="5"/>
      <c r="MQY13" s="5"/>
      <c r="MQZ13" s="5"/>
      <c r="MRA13" s="5"/>
      <c r="MRB13" s="5"/>
      <c r="MRC13" s="5"/>
      <c r="MRD13" s="5"/>
      <c r="MRE13" s="5"/>
      <c r="MRF13" s="5"/>
      <c r="MRG13" s="5"/>
      <c r="MRH13" s="5"/>
      <c r="MRI13" s="5"/>
      <c r="MRJ13" s="5"/>
      <c r="MRK13" s="5"/>
      <c r="MRL13" s="5"/>
      <c r="MRM13" s="5"/>
      <c r="MRN13" s="5"/>
      <c r="MRO13" s="5"/>
      <c r="MRP13" s="5"/>
      <c r="MRQ13" s="5"/>
      <c r="MRR13" s="5"/>
      <c r="MRS13" s="5"/>
      <c r="MRT13" s="5"/>
      <c r="MRU13" s="5"/>
      <c r="MRV13" s="5"/>
      <c r="MRW13" s="5"/>
      <c r="MRX13" s="5"/>
      <c r="MRY13" s="5"/>
      <c r="MRZ13" s="5"/>
      <c r="MSA13" s="5"/>
      <c r="MSB13" s="5"/>
      <c r="MSC13" s="5"/>
      <c r="MSD13" s="5"/>
      <c r="MSE13" s="5"/>
      <c r="MSF13" s="5"/>
      <c r="MSG13" s="5"/>
      <c r="MSH13" s="5"/>
      <c r="MSI13" s="5"/>
      <c r="MSJ13" s="5"/>
      <c r="MSK13" s="5"/>
      <c r="MSL13" s="5"/>
      <c r="MSM13" s="5"/>
      <c r="MSN13" s="5"/>
      <c r="MSO13" s="5"/>
      <c r="MSP13" s="5"/>
      <c r="MSQ13" s="5"/>
      <c r="MSR13" s="5"/>
      <c r="MSS13" s="5"/>
      <c r="MST13" s="5"/>
      <c r="MSU13" s="5"/>
      <c r="MSV13" s="5"/>
      <c r="MSW13" s="5"/>
      <c r="MSX13" s="5"/>
      <c r="MSY13" s="5"/>
      <c r="MSZ13" s="5"/>
      <c r="MTA13" s="5"/>
      <c r="MTB13" s="5"/>
      <c r="MTC13" s="5"/>
      <c r="MTD13" s="5"/>
      <c r="MTE13" s="5"/>
      <c r="MTF13" s="5"/>
      <c r="MTG13" s="5"/>
      <c r="MTH13" s="5"/>
      <c r="MTI13" s="5"/>
      <c r="MTJ13" s="5"/>
      <c r="MTK13" s="5"/>
      <c r="MTL13" s="5"/>
      <c r="MTM13" s="5"/>
      <c r="MTN13" s="5"/>
      <c r="MTO13" s="5"/>
      <c r="MTP13" s="5"/>
      <c r="MTQ13" s="5"/>
      <c r="MTR13" s="5"/>
      <c r="MTS13" s="5"/>
      <c r="MTT13" s="5"/>
      <c r="MTU13" s="5"/>
      <c r="MTV13" s="5"/>
      <c r="MTW13" s="5"/>
      <c r="MTX13" s="5"/>
      <c r="MTY13" s="5"/>
      <c r="MTZ13" s="5"/>
      <c r="MUA13" s="5"/>
      <c r="MUB13" s="5"/>
      <c r="MUC13" s="5"/>
      <c r="MUD13" s="5"/>
      <c r="MUE13" s="5"/>
      <c r="MUF13" s="5"/>
      <c r="MUG13" s="5"/>
      <c r="MUH13" s="5"/>
      <c r="MUI13" s="5"/>
      <c r="MUJ13" s="5"/>
      <c r="MUK13" s="5"/>
      <c r="MUL13" s="5"/>
      <c r="MUM13" s="5"/>
      <c r="MUN13" s="5"/>
      <c r="MUO13" s="5"/>
      <c r="MUP13" s="5"/>
      <c r="MUQ13" s="5"/>
      <c r="MUR13" s="5"/>
      <c r="MUS13" s="5"/>
      <c r="MUT13" s="5"/>
      <c r="MUU13" s="5"/>
      <c r="MUV13" s="5"/>
      <c r="MUW13" s="5"/>
      <c r="MUX13" s="5"/>
      <c r="MUY13" s="5"/>
      <c r="MUZ13" s="5"/>
      <c r="MVA13" s="5"/>
      <c r="MVB13" s="5"/>
      <c r="MVC13" s="5"/>
      <c r="MVD13" s="5"/>
      <c r="MVE13" s="5"/>
      <c r="MVF13" s="5"/>
      <c r="MVG13" s="5"/>
      <c r="MVH13" s="5"/>
      <c r="MVI13" s="5"/>
      <c r="MVJ13" s="5"/>
      <c r="MVK13" s="5"/>
      <c r="MVL13" s="5"/>
      <c r="MVM13" s="5"/>
      <c r="MVN13" s="5"/>
      <c r="MVO13" s="5"/>
      <c r="MVP13" s="5"/>
      <c r="MVQ13" s="5"/>
      <c r="MVR13" s="5"/>
      <c r="MVS13" s="5"/>
      <c r="MVT13" s="5"/>
      <c r="MVU13" s="5"/>
      <c r="MVV13" s="5"/>
      <c r="MVW13" s="5"/>
      <c r="MVX13" s="5"/>
      <c r="MVY13" s="5"/>
      <c r="MVZ13" s="5"/>
      <c r="MWA13" s="5"/>
      <c r="MWB13" s="5"/>
      <c r="MWC13" s="5"/>
      <c r="MWD13" s="5"/>
      <c r="MWE13" s="5"/>
      <c r="MWF13" s="5"/>
      <c r="MWG13" s="5"/>
      <c r="MWH13" s="5"/>
      <c r="MWI13" s="5"/>
      <c r="MWJ13" s="5"/>
      <c r="MWK13" s="5"/>
      <c r="MWL13" s="5"/>
      <c r="MWM13" s="5"/>
      <c r="MWN13" s="5"/>
      <c r="MWO13" s="5"/>
      <c r="MWP13" s="5"/>
      <c r="MWQ13" s="5"/>
      <c r="MWR13" s="5"/>
      <c r="MWS13" s="5"/>
      <c r="MWT13" s="5"/>
      <c r="MWU13" s="5"/>
      <c r="MWV13" s="5"/>
      <c r="MWW13" s="5"/>
      <c r="MWX13" s="5"/>
      <c r="MWY13" s="5"/>
      <c r="MWZ13" s="5"/>
      <c r="MXA13" s="5"/>
      <c r="MXB13" s="5"/>
      <c r="MXC13" s="5"/>
      <c r="MXD13" s="5"/>
      <c r="MXE13" s="5"/>
      <c r="MXF13" s="5"/>
      <c r="MXG13" s="5"/>
      <c r="MXH13" s="5"/>
      <c r="MXI13" s="5"/>
      <c r="MXJ13" s="5"/>
      <c r="MXK13" s="5"/>
      <c r="MXL13" s="5"/>
      <c r="MXM13" s="5"/>
      <c r="MXN13" s="5"/>
      <c r="MXO13" s="5"/>
      <c r="MXP13" s="5"/>
      <c r="MXQ13" s="5"/>
      <c r="MXR13" s="5"/>
      <c r="MXS13" s="5"/>
      <c r="MXT13" s="5"/>
      <c r="MXU13" s="5"/>
      <c r="MXV13" s="5"/>
      <c r="MXW13" s="5"/>
      <c r="MXX13" s="5"/>
      <c r="MXY13" s="5"/>
      <c r="MXZ13" s="5"/>
      <c r="MYA13" s="5"/>
      <c r="MYB13" s="5"/>
      <c r="MYC13" s="5"/>
      <c r="MYD13" s="5"/>
      <c r="MYE13" s="5"/>
      <c r="MYF13" s="5"/>
      <c r="MYG13" s="5"/>
      <c r="MYH13" s="5"/>
      <c r="MYI13" s="5"/>
      <c r="MYJ13" s="5"/>
      <c r="MYK13" s="5"/>
      <c r="MYL13" s="5"/>
      <c r="MYM13" s="5"/>
      <c r="MYN13" s="5"/>
      <c r="MYO13" s="5"/>
      <c r="MYP13" s="5"/>
      <c r="MYQ13" s="5"/>
      <c r="MYR13" s="5"/>
      <c r="MYS13" s="5"/>
      <c r="MYT13" s="5"/>
      <c r="MYU13" s="5"/>
      <c r="MYV13" s="5"/>
      <c r="MYW13" s="5"/>
      <c r="MYX13" s="5"/>
      <c r="MYY13" s="5"/>
      <c r="MYZ13" s="5"/>
      <c r="MZA13" s="5"/>
      <c r="MZB13" s="5"/>
      <c r="MZC13" s="5"/>
      <c r="MZD13" s="5"/>
      <c r="MZE13" s="5"/>
      <c r="MZF13" s="5"/>
      <c r="MZG13" s="5"/>
      <c r="MZH13" s="5"/>
      <c r="MZI13" s="5"/>
      <c r="MZJ13" s="5"/>
      <c r="MZK13" s="5"/>
      <c r="MZL13" s="5"/>
      <c r="MZM13" s="5"/>
      <c r="MZN13" s="5"/>
      <c r="MZO13" s="5"/>
      <c r="MZP13" s="5"/>
      <c r="MZQ13" s="5"/>
      <c r="MZR13" s="5"/>
      <c r="MZS13" s="5"/>
      <c r="MZT13" s="5"/>
      <c r="MZU13" s="5"/>
      <c r="MZV13" s="5"/>
      <c r="MZW13" s="5"/>
      <c r="MZX13" s="5"/>
      <c r="MZY13" s="5"/>
      <c r="MZZ13" s="5"/>
      <c r="NAA13" s="5"/>
      <c r="NAB13" s="5"/>
      <c r="NAC13" s="5"/>
      <c r="NAD13" s="5"/>
      <c r="NAE13" s="5"/>
      <c r="NAF13" s="5"/>
      <c r="NAG13" s="5"/>
      <c r="NAH13" s="5"/>
      <c r="NAI13" s="5"/>
      <c r="NAJ13" s="5"/>
      <c r="NAK13" s="5"/>
      <c r="NAL13" s="5"/>
      <c r="NAM13" s="5"/>
      <c r="NAN13" s="5"/>
      <c r="NAO13" s="5"/>
      <c r="NAP13" s="5"/>
      <c r="NAQ13" s="5"/>
      <c r="NAR13" s="5"/>
      <c r="NAS13" s="5"/>
      <c r="NAT13" s="5"/>
      <c r="NAU13" s="5"/>
      <c r="NAV13" s="5"/>
      <c r="NAW13" s="5"/>
      <c r="NAX13" s="5"/>
      <c r="NAY13" s="5"/>
      <c r="NAZ13" s="5"/>
      <c r="NBA13" s="5"/>
      <c r="NBB13" s="5"/>
      <c r="NBC13" s="5"/>
      <c r="NBD13" s="5"/>
      <c r="NBE13" s="5"/>
      <c r="NBF13" s="5"/>
      <c r="NBG13" s="5"/>
      <c r="NBH13" s="5"/>
      <c r="NBI13" s="5"/>
      <c r="NBJ13" s="5"/>
      <c r="NBK13" s="5"/>
      <c r="NBL13" s="5"/>
      <c r="NBM13" s="5"/>
      <c r="NBN13" s="5"/>
      <c r="NBO13" s="5"/>
      <c r="NBP13" s="5"/>
      <c r="NBQ13" s="5"/>
      <c r="NBR13" s="5"/>
      <c r="NBS13" s="5"/>
      <c r="NBT13" s="5"/>
      <c r="NBU13" s="5"/>
      <c r="NBV13" s="5"/>
      <c r="NBW13" s="5"/>
      <c r="NBX13" s="5"/>
      <c r="NBY13" s="5"/>
      <c r="NBZ13" s="5"/>
      <c r="NCA13" s="5"/>
      <c r="NCB13" s="5"/>
      <c r="NCC13" s="5"/>
      <c r="NCD13" s="5"/>
      <c r="NCE13" s="5"/>
      <c r="NCF13" s="5"/>
      <c r="NCG13" s="5"/>
      <c r="NCH13" s="5"/>
      <c r="NCI13" s="5"/>
      <c r="NCJ13" s="5"/>
      <c r="NCK13" s="5"/>
      <c r="NCL13" s="5"/>
      <c r="NCM13" s="5"/>
      <c r="NCN13" s="5"/>
      <c r="NCO13" s="5"/>
      <c r="NCP13" s="5"/>
      <c r="NCQ13" s="5"/>
      <c r="NCR13" s="5"/>
      <c r="NCS13" s="5"/>
      <c r="NCT13" s="5"/>
      <c r="NCU13" s="5"/>
      <c r="NCV13" s="5"/>
      <c r="NCW13" s="5"/>
      <c r="NCX13" s="5"/>
      <c r="NCY13" s="5"/>
      <c r="NCZ13" s="5"/>
      <c r="NDA13" s="5"/>
      <c r="NDB13" s="5"/>
      <c r="NDC13" s="5"/>
      <c r="NDD13" s="5"/>
      <c r="NDE13" s="5"/>
      <c r="NDF13" s="5"/>
      <c r="NDG13" s="5"/>
      <c r="NDH13" s="5"/>
      <c r="NDI13" s="5"/>
      <c r="NDJ13" s="5"/>
      <c r="NDK13" s="5"/>
      <c r="NDL13" s="5"/>
      <c r="NDM13" s="5"/>
      <c r="NDN13" s="5"/>
      <c r="NDO13" s="5"/>
      <c r="NDP13" s="5"/>
      <c r="NDQ13" s="5"/>
      <c r="NDR13" s="5"/>
      <c r="NDS13" s="5"/>
      <c r="NDT13" s="5"/>
      <c r="NDU13" s="5"/>
      <c r="NDV13" s="5"/>
      <c r="NDW13" s="5"/>
      <c r="NDX13" s="5"/>
      <c r="NDY13" s="5"/>
      <c r="NDZ13" s="5"/>
      <c r="NEA13" s="5"/>
      <c r="NEB13" s="5"/>
      <c r="NEC13" s="5"/>
      <c r="NED13" s="5"/>
      <c r="NEE13" s="5"/>
      <c r="NEF13" s="5"/>
      <c r="NEG13" s="5"/>
      <c r="NEH13" s="5"/>
      <c r="NEI13" s="5"/>
      <c r="NEJ13" s="5"/>
      <c r="NEK13" s="5"/>
      <c r="NEL13" s="5"/>
      <c r="NEM13" s="5"/>
      <c r="NEN13" s="5"/>
      <c r="NEO13" s="5"/>
      <c r="NEP13" s="5"/>
      <c r="NEQ13" s="5"/>
      <c r="NER13" s="5"/>
      <c r="NES13" s="5"/>
      <c r="NET13" s="5"/>
      <c r="NEU13" s="5"/>
      <c r="NEV13" s="5"/>
      <c r="NEW13" s="5"/>
      <c r="NEX13" s="5"/>
      <c r="NEY13" s="5"/>
      <c r="NEZ13" s="5"/>
      <c r="NFA13" s="5"/>
      <c r="NFB13" s="5"/>
      <c r="NFC13" s="5"/>
      <c r="NFD13" s="5"/>
      <c r="NFE13" s="5"/>
      <c r="NFF13" s="5"/>
      <c r="NFG13" s="5"/>
      <c r="NFH13" s="5"/>
      <c r="NFI13" s="5"/>
      <c r="NFJ13" s="5"/>
      <c r="NFK13" s="5"/>
      <c r="NFL13" s="5"/>
      <c r="NFM13" s="5"/>
      <c r="NFN13" s="5"/>
      <c r="NFO13" s="5"/>
      <c r="NFP13" s="5"/>
      <c r="NFQ13" s="5"/>
      <c r="NFR13" s="5"/>
      <c r="NFS13" s="5"/>
      <c r="NFT13" s="5"/>
      <c r="NFU13" s="5"/>
      <c r="NFV13" s="5"/>
      <c r="NFW13" s="5"/>
      <c r="NFX13" s="5"/>
      <c r="NFY13" s="5"/>
      <c r="NFZ13" s="5"/>
      <c r="NGA13" s="5"/>
      <c r="NGB13" s="5"/>
      <c r="NGC13" s="5"/>
      <c r="NGD13" s="5"/>
      <c r="NGE13" s="5"/>
      <c r="NGF13" s="5"/>
      <c r="NGG13" s="5"/>
      <c r="NGH13" s="5"/>
      <c r="NGI13" s="5"/>
      <c r="NGJ13" s="5"/>
      <c r="NGK13" s="5"/>
      <c r="NGL13" s="5"/>
      <c r="NGM13" s="5"/>
      <c r="NGN13" s="5"/>
      <c r="NGO13" s="5"/>
      <c r="NGP13" s="5"/>
      <c r="NGQ13" s="5"/>
      <c r="NGR13" s="5"/>
      <c r="NGS13" s="5"/>
      <c r="NGT13" s="5"/>
      <c r="NGU13" s="5"/>
      <c r="NGV13" s="5"/>
      <c r="NGW13" s="5"/>
      <c r="NGX13" s="5"/>
      <c r="NGY13" s="5"/>
      <c r="NGZ13" s="5"/>
      <c r="NHA13" s="5"/>
      <c r="NHB13" s="5"/>
      <c r="NHC13" s="5"/>
      <c r="NHD13" s="5"/>
      <c r="NHE13" s="5"/>
      <c r="NHF13" s="5"/>
      <c r="NHG13" s="5"/>
      <c r="NHH13" s="5"/>
      <c r="NHI13" s="5"/>
      <c r="NHJ13" s="5"/>
      <c r="NHK13" s="5"/>
      <c r="NHL13" s="5"/>
      <c r="NHM13" s="5"/>
      <c r="NHN13" s="5"/>
      <c r="NHO13" s="5"/>
      <c r="NHP13" s="5"/>
      <c r="NHQ13" s="5"/>
      <c r="NHR13" s="5"/>
      <c r="NHS13" s="5"/>
      <c r="NHT13" s="5"/>
      <c r="NHU13" s="5"/>
      <c r="NHV13" s="5"/>
      <c r="NHW13" s="5"/>
      <c r="NHX13" s="5"/>
      <c r="NHY13" s="5"/>
      <c r="NHZ13" s="5"/>
      <c r="NIA13" s="5"/>
      <c r="NIB13" s="5"/>
      <c r="NIC13" s="5"/>
      <c r="NID13" s="5"/>
      <c r="NIE13" s="5"/>
      <c r="NIF13" s="5"/>
      <c r="NIG13" s="5"/>
      <c r="NIH13" s="5"/>
      <c r="NII13" s="5"/>
      <c r="NIJ13" s="5"/>
      <c r="NIK13" s="5"/>
      <c r="NIL13" s="5"/>
      <c r="NIM13" s="5"/>
      <c r="NIN13" s="5"/>
      <c r="NIO13" s="5"/>
      <c r="NIP13" s="5"/>
      <c r="NIQ13" s="5"/>
      <c r="NIR13" s="5"/>
      <c r="NIS13" s="5"/>
      <c r="NIT13" s="5"/>
      <c r="NIU13" s="5"/>
      <c r="NIV13" s="5"/>
      <c r="NIW13" s="5"/>
      <c r="NIX13" s="5"/>
      <c r="NIY13" s="5"/>
      <c r="NIZ13" s="5"/>
      <c r="NJA13" s="5"/>
      <c r="NJB13" s="5"/>
      <c r="NJC13" s="5"/>
      <c r="NJD13" s="5"/>
      <c r="NJE13" s="5"/>
      <c r="NJF13" s="5"/>
      <c r="NJG13" s="5"/>
      <c r="NJH13" s="5"/>
      <c r="NJI13" s="5"/>
      <c r="NJJ13" s="5"/>
      <c r="NJK13" s="5"/>
      <c r="NJL13" s="5"/>
      <c r="NJM13" s="5"/>
      <c r="NJN13" s="5"/>
      <c r="NJO13" s="5"/>
      <c r="NJP13" s="5"/>
      <c r="NJQ13" s="5"/>
      <c r="NJR13" s="5"/>
      <c r="NJS13" s="5"/>
      <c r="NJT13" s="5"/>
      <c r="NJU13" s="5"/>
      <c r="NJV13" s="5"/>
      <c r="NJW13" s="5"/>
      <c r="NJX13" s="5"/>
      <c r="NJY13" s="5"/>
      <c r="NJZ13" s="5"/>
      <c r="NKA13" s="5"/>
      <c r="NKB13" s="5"/>
      <c r="NKC13" s="5"/>
      <c r="NKD13" s="5"/>
      <c r="NKE13" s="5"/>
      <c r="NKF13" s="5"/>
      <c r="NKG13" s="5"/>
      <c r="NKH13" s="5"/>
      <c r="NKI13" s="5"/>
      <c r="NKJ13" s="5"/>
      <c r="NKK13" s="5"/>
      <c r="NKL13" s="5"/>
      <c r="NKM13" s="5"/>
      <c r="NKN13" s="5"/>
      <c r="NKO13" s="5"/>
      <c r="NKP13" s="5"/>
      <c r="NKQ13" s="5"/>
      <c r="NKR13" s="5"/>
      <c r="NKS13" s="5"/>
      <c r="NKT13" s="5"/>
      <c r="NKU13" s="5"/>
      <c r="NKV13" s="5"/>
      <c r="NKW13" s="5"/>
      <c r="NKX13" s="5"/>
      <c r="NKY13" s="5"/>
      <c r="NKZ13" s="5"/>
      <c r="NLA13" s="5"/>
      <c r="NLB13" s="5"/>
      <c r="NLC13" s="5"/>
      <c r="NLD13" s="5"/>
      <c r="NLE13" s="5"/>
      <c r="NLF13" s="5"/>
      <c r="NLG13" s="5"/>
      <c r="NLH13" s="5"/>
      <c r="NLI13" s="5"/>
      <c r="NLJ13" s="5"/>
      <c r="NLK13" s="5"/>
      <c r="NLL13" s="5"/>
      <c r="NLM13" s="5"/>
      <c r="NLN13" s="5"/>
      <c r="NLO13" s="5"/>
      <c r="NLP13" s="5"/>
      <c r="NLQ13" s="5"/>
      <c r="NLR13" s="5"/>
      <c r="NLS13" s="5"/>
      <c r="NLT13" s="5"/>
      <c r="NLU13" s="5"/>
      <c r="NLV13" s="5"/>
      <c r="NLW13" s="5"/>
      <c r="NLX13" s="5"/>
      <c r="NLY13" s="5"/>
      <c r="NLZ13" s="5"/>
      <c r="NMA13" s="5"/>
      <c r="NMB13" s="5"/>
      <c r="NMC13" s="5"/>
      <c r="NMD13" s="5"/>
      <c r="NME13" s="5"/>
      <c r="NMF13" s="5"/>
      <c r="NMG13" s="5"/>
      <c r="NMH13" s="5"/>
      <c r="NMI13" s="5"/>
      <c r="NMJ13" s="5"/>
      <c r="NMK13" s="5"/>
      <c r="NML13" s="5"/>
      <c r="NMM13" s="5"/>
      <c r="NMN13" s="5"/>
      <c r="NMO13" s="5"/>
      <c r="NMP13" s="5"/>
      <c r="NMQ13" s="5"/>
      <c r="NMR13" s="5"/>
      <c r="NMS13" s="5"/>
      <c r="NMT13" s="5"/>
      <c r="NMU13" s="5"/>
      <c r="NMV13" s="5"/>
      <c r="NMW13" s="5"/>
      <c r="NMX13" s="5"/>
      <c r="NMY13" s="5"/>
      <c r="NMZ13" s="5"/>
      <c r="NNA13" s="5"/>
      <c r="NNB13" s="5"/>
      <c r="NNC13" s="5"/>
      <c r="NND13" s="5"/>
      <c r="NNE13" s="5"/>
      <c r="NNF13" s="5"/>
      <c r="NNG13" s="5"/>
      <c r="NNH13" s="5"/>
      <c r="NNI13" s="5"/>
      <c r="NNJ13" s="5"/>
      <c r="NNK13" s="5"/>
      <c r="NNL13" s="5"/>
      <c r="NNM13" s="5"/>
      <c r="NNN13" s="5"/>
      <c r="NNO13" s="5"/>
      <c r="NNP13" s="5"/>
      <c r="NNQ13" s="5"/>
      <c r="NNR13" s="5"/>
      <c r="NNS13" s="5"/>
      <c r="NNT13" s="5"/>
      <c r="NNU13" s="5"/>
      <c r="NNV13" s="5"/>
      <c r="NNW13" s="5"/>
      <c r="NNX13" s="5"/>
      <c r="NNY13" s="5"/>
      <c r="NNZ13" s="5"/>
      <c r="NOA13" s="5"/>
      <c r="NOB13" s="5"/>
      <c r="NOC13" s="5"/>
      <c r="NOD13" s="5"/>
      <c r="NOE13" s="5"/>
      <c r="NOF13" s="5"/>
      <c r="NOG13" s="5"/>
      <c r="NOH13" s="5"/>
      <c r="NOI13" s="5"/>
      <c r="NOJ13" s="5"/>
      <c r="NOK13" s="5"/>
      <c r="NOL13" s="5"/>
      <c r="NOM13" s="5"/>
      <c r="NON13" s="5"/>
      <c r="NOO13" s="5"/>
      <c r="NOP13" s="5"/>
      <c r="NOQ13" s="5"/>
      <c r="NOR13" s="5"/>
      <c r="NOS13" s="5"/>
      <c r="NOT13" s="5"/>
      <c r="NOU13" s="5"/>
      <c r="NOV13" s="5"/>
      <c r="NOW13" s="5"/>
      <c r="NOX13" s="5"/>
      <c r="NOY13" s="5"/>
      <c r="NOZ13" s="5"/>
      <c r="NPA13" s="5"/>
      <c r="NPB13" s="5"/>
      <c r="NPC13" s="5"/>
      <c r="NPD13" s="5"/>
      <c r="NPE13" s="5"/>
      <c r="NPF13" s="5"/>
      <c r="NPG13" s="5"/>
      <c r="NPH13" s="5"/>
      <c r="NPI13" s="5"/>
      <c r="NPJ13" s="5"/>
      <c r="NPK13" s="5"/>
      <c r="NPL13" s="5"/>
      <c r="NPM13" s="5"/>
      <c r="NPN13" s="5"/>
      <c r="NPO13" s="5"/>
      <c r="NPP13" s="5"/>
      <c r="NPQ13" s="5"/>
      <c r="NPR13" s="5"/>
      <c r="NPS13" s="5"/>
      <c r="NPT13" s="5"/>
      <c r="NPU13" s="5"/>
      <c r="NPV13" s="5"/>
      <c r="NPW13" s="5"/>
      <c r="NPX13" s="5"/>
      <c r="NPY13" s="5"/>
      <c r="NPZ13" s="5"/>
      <c r="NQA13" s="5"/>
      <c r="NQB13" s="5"/>
      <c r="NQC13" s="5"/>
      <c r="NQD13" s="5"/>
      <c r="NQE13" s="5"/>
      <c r="NQF13" s="5"/>
      <c r="NQG13" s="5"/>
      <c r="NQH13" s="5"/>
      <c r="NQI13" s="5"/>
      <c r="NQJ13" s="5"/>
      <c r="NQK13" s="5"/>
      <c r="NQL13" s="5"/>
      <c r="NQM13" s="5"/>
      <c r="NQN13" s="5"/>
      <c r="NQO13" s="5"/>
      <c r="NQP13" s="5"/>
      <c r="NQQ13" s="5"/>
      <c r="NQR13" s="5"/>
      <c r="NQS13" s="5"/>
      <c r="NQT13" s="5"/>
      <c r="NQU13" s="5"/>
      <c r="NQV13" s="5"/>
      <c r="NQW13" s="5"/>
      <c r="NQX13" s="5"/>
      <c r="NQY13" s="5"/>
      <c r="NQZ13" s="5"/>
      <c r="NRA13" s="5"/>
      <c r="NRB13" s="5"/>
      <c r="NRC13" s="5"/>
      <c r="NRD13" s="5"/>
      <c r="NRE13" s="5"/>
      <c r="NRF13" s="5"/>
      <c r="NRG13" s="5"/>
      <c r="NRH13" s="5"/>
      <c r="NRI13" s="5"/>
      <c r="NRJ13" s="5"/>
      <c r="NRK13" s="5"/>
      <c r="NRL13" s="5"/>
      <c r="NRM13" s="5"/>
      <c r="NRN13" s="5"/>
      <c r="NRO13" s="5"/>
      <c r="NRP13" s="5"/>
      <c r="NRQ13" s="5"/>
      <c r="NRR13" s="5"/>
      <c r="NRS13" s="5"/>
      <c r="NRT13" s="5"/>
      <c r="NRU13" s="5"/>
      <c r="NRV13" s="5"/>
      <c r="NRW13" s="5"/>
      <c r="NRX13" s="5"/>
      <c r="NRY13" s="5"/>
      <c r="NRZ13" s="5"/>
      <c r="NSA13" s="5"/>
      <c r="NSB13" s="5"/>
      <c r="NSC13" s="5"/>
      <c r="NSD13" s="5"/>
      <c r="NSE13" s="5"/>
      <c r="NSF13" s="5"/>
      <c r="NSG13" s="5"/>
      <c r="NSH13" s="5"/>
      <c r="NSI13" s="5"/>
      <c r="NSJ13" s="5"/>
      <c r="NSK13" s="5"/>
      <c r="NSL13" s="5"/>
      <c r="NSM13" s="5"/>
      <c r="NSN13" s="5"/>
      <c r="NSO13" s="5"/>
      <c r="NSP13" s="5"/>
      <c r="NSQ13" s="5"/>
      <c r="NSR13" s="5"/>
      <c r="NSS13" s="5"/>
      <c r="NST13" s="5"/>
      <c r="NSU13" s="5"/>
      <c r="NSV13" s="5"/>
      <c r="NSW13" s="5"/>
      <c r="NSX13" s="5"/>
      <c r="NSY13" s="5"/>
      <c r="NSZ13" s="5"/>
      <c r="NTA13" s="5"/>
      <c r="NTB13" s="5"/>
      <c r="NTC13" s="5"/>
      <c r="NTD13" s="5"/>
      <c r="NTE13" s="5"/>
      <c r="NTF13" s="5"/>
      <c r="NTG13" s="5"/>
      <c r="NTH13" s="5"/>
      <c r="NTI13" s="5"/>
      <c r="NTJ13" s="5"/>
      <c r="NTK13" s="5"/>
      <c r="NTL13" s="5"/>
      <c r="NTM13" s="5"/>
      <c r="NTN13" s="5"/>
      <c r="NTO13" s="5"/>
      <c r="NTP13" s="5"/>
      <c r="NTQ13" s="5"/>
      <c r="NTR13" s="5"/>
      <c r="NTS13" s="5"/>
      <c r="NTT13" s="5"/>
      <c r="NTU13" s="5"/>
      <c r="NTV13" s="5"/>
      <c r="NTW13" s="5"/>
      <c r="NTX13" s="5"/>
      <c r="NTY13" s="5"/>
      <c r="NTZ13" s="5"/>
      <c r="NUA13" s="5"/>
      <c r="NUB13" s="5"/>
      <c r="NUC13" s="5"/>
      <c r="NUD13" s="5"/>
      <c r="NUE13" s="5"/>
      <c r="NUF13" s="5"/>
      <c r="NUG13" s="5"/>
      <c r="NUH13" s="5"/>
      <c r="NUI13" s="5"/>
      <c r="NUJ13" s="5"/>
      <c r="NUK13" s="5"/>
      <c r="NUL13" s="5"/>
      <c r="NUM13" s="5"/>
      <c r="NUN13" s="5"/>
      <c r="NUO13" s="5"/>
      <c r="NUP13" s="5"/>
      <c r="NUQ13" s="5"/>
      <c r="NUR13" s="5"/>
      <c r="NUS13" s="5"/>
      <c r="NUT13" s="5"/>
      <c r="NUU13" s="5"/>
      <c r="NUV13" s="5"/>
      <c r="NUW13" s="5"/>
      <c r="NUX13" s="5"/>
      <c r="NUY13" s="5"/>
      <c r="NUZ13" s="5"/>
      <c r="NVA13" s="5"/>
      <c r="NVB13" s="5"/>
      <c r="NVC13" s="5"/>
      <c r="NVD13" s="5"/>
      <c r="NVE13" s="5"/>
      <c r="NVF13" s="5"/>
      <c r="NVG13" s="5"/>
      <c r="NVH13" s="5"/>
      <c r="NVI13" s="5"/>
      <c r="NVJ13" s="5"/>
      <c r="NVK13" s="5"/>
      <c r="NVL13" s="5"/>
      <c r="NVM13" s="5"/>
      <c r="NVN13" s="5"/>
      <c r="NVO13" s="5"/>
      <c r="NVP13" s="5"/>
      <c r="NVQ13" s="5"/>
      <c r="NVR13" s="5"/>
      <c r="NVS13" s="5"/>
      <c r="NVT13" s="5"/>
      <c r="NVU13" s="5"/>
      <c r="NVV13" s="5"/>
      <c r="NVW13" s="5"/>
      <c r="NVX13" s="5"/>
      <c r="NVY13" s="5"/>
      <c r="NVZ13" s="5"/>
      <c r="NWA13" s="5"/>
      <c r="NWB13" s="5"/>
      <c r="NWC13" s="5"/>
      <c r="NWD13" s="5"/>
      <c r="NWE13" s="5"/>
      <c r="NWF13" s="5"/>
      <c r="NWG13" s="5"/>
      <c r="NWH13" s="5"/>
      <c r="NWI13" s="5"/>
      <c r="NWJ13" s="5"/>
      <c r="NWK13" s="5"/>
      <c r="NWL13" s="5"/>
      <c r="NWM13" s="5"/>
      <c r="NWN13" s="5"/>
      <c r="NWO13" s="5"/>
      <c r="NWP13" s="5"/>
      <c r="NWQ13" s="5"/>
      <c r="NWR13" s="5"/>
      <c r="NWS13" s="5"/>
      <c r="NWT13" s="5"/>
      <c r="NWU13" s="5"/>
      <c r="NWV13" s="5"/>
      <c r="NWW13" s="5"/>
      <c r="NWX13" s="5"/>
      <c r="NWY13" s="5"/>
      <c r="NWZ13" s="5"/>
      <c r="NXA13" s="5"/>
      <c r="NXB13" s="5"/>
      <c r="NXC13" s="5"/>
      <c r="NXD13" s="5"/>
      <c r="NXE13" s="5"/>
      <c r="NXF13" s="5"/>
      <c r="NXG13" s="5"/>
      <c r="NXH13" s="5"/>
      <c r="NXI13" s="5"/>
      <c r="NXJ13" s="5"/>
      <c r="NXK13" s="5"/>
      <c r="NXL13" s="5"/>
      <c r="NXM13" s="5"/>
      <c r="NXN13" s="5"/>
      <c r="NXO13" s="5"/>
      <c r="NXP13" s="5"/>
      <c r="NXQ13" s="5"/>
      <c r="NXR13" s="5"/>
      <c r="NXS13" s="5"/>
      <c r="NXT13" s="5"/>
      <c r="NXU13" s="5"/>
      <c r="NXV13" s="5"/>
      <c r="NXW13" s="5"/>
      <c r="NXX13" s="5"/>
      <c r="NXY13" s="5"/>
      <c r="NXZ13" s="5"/>
      <c r="NYA13" s="5"/>
      <c r="NYB13" s="5"/>
      <c r="NYC13" s="5"/>
      <c r="NYD13" s="5"/>
      <c r="NYE13" s="5"/>
      <c r="NYF13" s="5"/>
      <c r="NYG13" s="5"/>
      <c r="NYH13" s="5"/>
      <c r="NYI13" s="5"/>
      <c r="NYJ13" s="5"/>
      <c r="NYK13" s="5"/>
      <c r="NYL13" s="5"/>
      <c r="NYM13" s="5"/>
      <c r="NYN13" s="5"/>
      <c r="NYO13" s="5"/>
      <c r="NYP13" s="5"/>
      <c r="NYQ13" s="5"/>
      <c r="NYR13" s="5"/>
      <c r="NYS13" s="5"/>
      <c r="NYT13" s="5"/>
      <c r="NYU13" s="5"/>
      <c r="NYV13" s="5"/>
      <c r="NYW13" s="5"/>
      <c r="NYX13" s="5"/>
      <c r="NYY13" s="5"/>
      <c r="NYZ13" s="5"/>
      <c r="NZA13" s="5"/>
      <c r="NZB13" s="5"/>
      <c r="NZC13" s="5"/>
      <c r="NZD13" s="5"/>
      <c r="NZE13" s="5"/>
      <c r="NZF13" s="5"/>
      <c r="NZG13" s="5"/>
      <c r="NZH13" s="5"/>
      <c r="NZI13" s="5"/>
      <c r="NZJ13" s="5"/>
      <c r="NZK13" s="5"/>
      <c r="NZL13" s="5"/>
      <c r="NZM13" s="5"/>
      <c r="NZN13" s="5"/>
      <c r="NZO13" s="5"/>
      <c r="NZP13" s="5"/>
      <c r="NZQ13" s="5"/>
      <c r="NZR13" s="5"/>
      <c r="NZS13" s="5"/>
      <c r="NZT13" s="5"/>
      <c r="NZU13" s="5"/>
      <c r="NZV13" s="5"/>
      <c r="NZW13" s="5"/>
      <c r="NZX13" s="5"/>
      <c r="NZY13" s="5"/>
      <c r="NZZ13" s="5"/>
      <c r="OAA13" s="5"/>
      <c r="OAB13" s="5"/>
      <c r="OAC13" s="5"/>
      <c r="OAD13" s="5"/>
      <c r="OAE13" s="5"/>
      <c r="OAF13" s="5"/>
      <c r="OAG13" s="5"/>
      <c r="OAH13" s="5"/>
      <c r="OAI13" s="5"/>
      <c r="OAJ13" s="5"/>
      <c r="OAK13" s="5"/>
      <c r="OAL13" s="5"/>
      <c r="OAM13" s="5"/>
      <c r="OAN13" s="5"/>
      <c r="OAO13" s="5"/>
      <c r="OAP13" s="5"/>
      <c r="OAQ13" s="5"/>
      <c r="OAR13" s="5"/>
      <c r="OAS13" s="5"/>
      <c r="OAT13" s="5"/>
      <c r="OAU13" s="5"/>
      <c r="OAV13" s="5"/>
      <c r="OAW13" s="5"/>
      <c r="OAX13" s="5"/>
      <c r="OAY13" s="5"/>
      <c r="OAZ13" s="5"/>
      <c r="OBA13" s="5"/>
      <c r="OBB13" s="5"/>
      <c r="OBC13" s="5"/>
      <c r="OBD13" s="5"/>
      <c r="OBE13" s="5"/>
      <c r="OBF13" s="5"/>
      <c r="OBG13" s="5"/>
      <c r="OBH13" s="5"/>
      <c r="OBI13" s="5"/>
      <c r="OBJ13" s="5"/>
      <c r="OBK13" s="5"/>
      <c r="OBL13" s="5"/>
      <c r="OBM13" s="5"/>
      <c r="OBN13" s="5"/>
      <c r="OBO13" s="5"/>
      <c r="OBP13" s="5"/>
      <c r="OBQ13" s="5"/>
      <c r="OBR13" s="5"/>
      <c r="OBS13" s="5"/>
      <c r="OBT13" s="5"/>
      <c r="OBU13" s="5"/>
      <c r="OBV13" s="5"/>
      <c r="OBW13" s="5"/>
      <c r="OBX13" s="5"/>
      <c r="OBY13" s="5"/>
      <c r="OBZ13" s="5"/>
      <c r="OCA13" s="5"/>
      <c r="OCB13" s="5"/>
      <c r="OCC13" s="5"/>
      <c r="OCD13" s="5"/>
      <c r="OCE13" s="5"/>
      <c r="OCF13" s="5"/>
      <c r="OCG13" s="5"/>
      <c r="OCH13" s="5"/>
      <c r="OCI13" s="5"/>
      <c r="OCJ13" s="5"/>
      <c r="OCK13" s="5"/>
      <c r="OCL13" s="5"/>
      <c r="OCM13" s="5"/>
      <c r="OCN13" s="5"/>
      <c r="OCO13" s="5"/>
      <c r="OCP13" s="5"/>
      <c r="OCQ13" s="5"/>
      <c r="OCR13" s="5"/>
      <c r="OCS13" s="5"/>
      <c r="OCT13" s="5"/>
      <c r="OCU13" s="5"/>
      <c r="OCV13" s="5"/>
      <c r="OCW13" s="5"/>
      <c r="OCX13" s="5"/>
      <c r="OCY13" s="5"/>
      <c r="OCZ13" s="5"/>
      <c r="ODA13" s="5"/>
      <c r="ODB13" s="5"/>
      <c r="ODC13" s="5"/>
      <c r="ODD13" s="5"/>
      <c r="ODE13" s="5"/>
      <c r="ODF13" s="5"/>
      <c r="ODG13" s="5"/>
      <c r="ODH13" s="5"/>
      <c r="ODI13" s="5"/>
      <c r="ODJ13" s="5"/>
      <c r="ODK13" s="5"/>
      <c r="ODL13" s="5"/>
      <c r="ODM13" s="5"/>
      <c r="ODN13" s="5"/>
      <c r="ODO13" s="5"/>
      <c r="ODP13" s="5"/>
      <c r="ODQ13" s="5"/>
      <c r="ODR13" s="5"/>
      <c r="ODS13" s="5"/>
      <c r="ODT13" s="5"/>
      <c r="ODU13" s="5"/>
      <c r="ODV13" s="5"/>
      <c r="ODW13" s="5"/>
      <c r="ODX13" s="5"/>
      <c r="ODY13" s="5"/>
      <c r="ODZ13" s="5"/>
      <c r="OEA13" s="5"/>
      <c r="OEB13" s="5"/>
      <c r="OEC13" s="5"/>
      <c r="OED13" s="5"/>
      <c r="OEE13" s="5"/>
      <c r="OEF13" s="5"/>
      <c r="OEG13" s="5"/>
      <c r="OEH13" s="5"/>
      <c r="OEI13" s="5"/>
      <c r="OEJ13" s="5"/>
      <c r="OEK13" s="5"/>
      <c r="OEL13" s="5"/>
      <c r="OEM13" s="5"/>
      <c r="OEN13" s="5"/>
      <c r="OEO13" s="5"/>
      <c r="OEP13" s="5"/>
      <c r="OEQ13" s="5"/>
      <c r="OER13" s="5"/>
      <c r="OES13" s="5"/>
      <c r="OET13" s="5"/>
      <c r="OEU13" s="5"/>
      <c r="OEV13" s="5"/>
      <c r="OEW13" s="5"/>
      <c r="OEX13" s="5"/>
      <c r="OEY13" s="5"/>
      <c r="OEZ13" s="5"/>
      <c r="OFA13" s="5"/>
      <c r="OFB13" s="5"/>
      <c r="OFC13" s="5"/>
      <c r="OFD13" s="5"/>
      <c r="OFE13" s="5"/>
      <c r="OFF13" s="5"/>
      <c r="OFG13" s="5"/>
      <c r="OFH13" s="5"/>
      <c r="OFI13" s="5"/>
      <c r="OFJ13" s="5"/>
      <c r="OFK13" s="5"/>
      <c r="OFL13" s="5"/>
      <c r="OFM13" s="5"/>
      <c r="OFN13" s="5"/>
      <c r="OFO13" s="5"/>
      <c r="OFP13" s="5"/>
      <c r="OFQ13" s="5"/>
      <c r="OFR13" s="5"/>
      <c r="OFS13" s="5"/>
      <c r="OFT13" s="5"/>
      <c r="OFU13" s="5"/>
      <c r="OFV13" s="5"/>
      <c r="OFW13" s="5"/>
      <c r="OFX13" s="5"/>
      <c r="OFY13" s="5"/>
      <c r="OFZ13" s="5"/>
      <c r="OGA13" s="5"/>
      <c r="OGB13" s="5"/>
      <c r="OGC13" s="5"/>
      <c r="OGD13" s="5"/>
      <c r="OGE13" s="5"/>
      <c r="OGF13" s="5"/>
      <c r="OGG13" s="5"/>
      <c r="OGH13" s="5"/>
      <c r="OGI13" s="5"/>
      <c r="OGJ13" s="5"/>
      <c r="OGK13" s="5"/>
      <c r="OGL13" s="5"/>
      <c r="OGM13" s="5"/>
      <c r="OGN13" s="5"/>
      <c r="OGO13" s="5"/>
      <c r="OGP13" s="5"/>
      <c r="OGQ13" s="5"/>
      <c r="OGR13" s="5"/>
      <c r="OGS13" s="5"/>
      <c r="OGT13" s="5"/>
      <c r="OGU13" s="5"/>
      <c r="OGV13" s="5"/>
      <c r="OGW13" s="5"/>
      <c r="OGX13" s="5"/>
      <c r="OGY13" s="5"/>
      <c r="OGZ13" s="5"/>
      <c r="OHA13" s="5"/>
      <c r="OHB13" s="5"/>
      <c r="OHC13" s="5"/>
      <c r="OHD13" s="5"/>
      <c r="OHE13" s="5"/>
      <c r="OHF13" s="5"/>
      <c r="OHG13" s="5"/>
      <c r="OHH13" s="5"/>
      <c r="OHI13" s="5"/>
      <c r="OHJ13" s="5"/>
      <c r="OHK13" s="5"/>
      <c r="OHL13" s="5"/>
      <c r="OHM13" s="5"/>
      <c r="OHN13" s="5"/>
      <c r="OHO13" s="5"/>
      <c r="OHP13" s="5"/>
      <c r="OHQ13" s="5"/>
      <c r="OHR13" s="5"/>
      <c r="OHS13" s="5"/>
      <c r="OHT13" s="5"/>
      <c r="OHU13" s="5"/>
      <c r="OHV13" s="5"/>
      <c r="OHW13" s="5"/>
      <c r="OHX13" s="5"/>
      <c r="OHY13" s="5"/>
      <c r="OHZ13" s="5"/>
      <c r="OIA13" s="5"/>
      <c r="OIB13" s="5"/>
      <c r="OIC13" s="5"/>
      <c r="OID13" s="5"/>
      <c r="OIE13" s="5"/>
      <c r="OIF13" s="5"/>
      <c r="OIG13" s="5"/>
      <c r="OIH13" s="5"/>
      <c r="OII13" s="5"/>
      <c r="OIJ13" s="5"/>
      <c r="OIK13" s="5"/>
      <c r="OIL13" s="5"/>
      <c r="OIM13" s="5"/>
      <c r="OIN13" s="5"/>
      <c r="OIO13" s="5"/>
      <c r="OIP13" s="5"/>
      <c r="OIQ13" s="5"/>
      <c r="OIR13" s="5"/>
      <c r="OIS13" s="5"/>
      <c r="OIT13" s="5"/>
      <c r="OIU13" s="5"/>
      <c r="OIV13" s="5"/>
      <c r="OIW13" s="5"/>
      <c r="OIX13" s="5"/>
      <c r="OIY13" s="5"/>
      <c r="OIZ13" s="5"/>
      <c r="OJA13" s="5"/>
      <c r="OJB13" s="5"/>
      <c r="OJC13" s="5"/>
      <c r="OJD13" s="5"/>
      <c r="OJE13" s="5"/>
      <c r="OJF13" s="5"/>
      <c r="OJG13" s="5"/>
      <c r="OJH13" s="5"/>
      <c r="OJI13" s="5"/>
      <c r="OJJ13" s="5"/>
      <c r="OJK13" s="5"/>
      <c r="OJL13" s="5"/>
      <c r="OJM13" s="5"/>
      <c r="OJN13" s="5"/>
      <c r="OJO13" s="5"/>
      <c r="OJP13" s="5"/>
      <c r="OJQ13" s="5"/>
      <c r="OJR13" s="5"/>
      <c r="OJS13" s="5"/>
      <c r="OJT13" s="5"/>
      <c r="OJU13" s="5"/>
      <c r="OJV13" s="5"/>
      <c r="OJW13" s="5"/>
      <c r="OJX13" s="5"/>
      <c r="OJY13" s="5"/>
      <c r="OJZ13" s="5"/>
      <c r="OKA13" s="5"/>
      <c r="OKB13" s="5"/>
      <c r="OKC13" s="5"/>
      <c r="OKD13" s="5"/>
      <c r="OKE13" s="5"/>
      <c r="OKF13" s="5"/>
      <c r="OKG13" s="5"/>
      <c r="OKH13" s="5"/>
      <c r="OKI13" s="5"/>
      <c r="OKJ13" s="5"/>
      <c r="OKK13" s="5"/>
      <c r="OKL13" s="5"/>
      <c r="OKM13" s="5"/>
      <c r="OKN13" s="5"/>
      <c r="OKO13" s="5"/>
      <c r="OKP13" s="5"/>
      <c r="OKQ13" s="5"/>
      <c r="OKR13" s="5"/>
      <c r="OKS13" s="5"/>
      <c r="OKT13" s="5"/>
      <c r="OKU13" s="5"/>
      <c r="OKV13" s="5"/>
      <c r="OKW13" s="5"/>
      <c r="OKX13" s="5"/>
      <c r="OKY13" s="5"/>
      <c r="OKZ13" s="5"/>
      <c r="OLA13" s="5"/>
      <c r="OLB13" s="5"/>
      <c r="OLC13" s="5"/>
      <c r="OLD13" s="5"/>
      <c r="OLE13" s="5"/>
      <c r="OLF13" s="5"/>
      <c r="OLG13" s="5"/>
      <c r="OLH13" s="5"/>
      <c r="OLI13" s="5"/>
      <c r="OLJ13" s="5"/>
      <c r="OLK13" s="5"/>
      <c r="OLL13" s="5"/>
      <c r="OLM13" s="5"/>
      <c r="OLN13" s="5"/>
      <c r="OLO13" s="5"/>
      <c r="OLP13" s="5"/>
      <c r="OLQ13" s="5"/>
      <c r="OLR13" s="5"/>
      <c r="OLS13" s="5"/>
      <c r="OLT13" s="5"/>
      <c r="OLU13" s="5"/>
      <c r="OLV13" s="5"/>
      <c r="OLW13" s="5"/>
      <c r="OLX13" s="5"/>
      <c r="OLY13" s="5"/>
      <c r="OLZ13" s="5"/>
      <c r="OMA13" s="5"/>
      <c r="OMB13" s="5"/>
      <c r="OMC13" s="5"/>
      <c r="OMD13" s="5"/>
      <c r="OME13" s="5"/>
      <c r="OMF13" s="5"/>
      <c r="OMG13" s="5"/>
      <c r="OMH13" s="5"/>
      <c r="OMI13" s="5"/>
      <c r="OMJ13" s="5"/>
      <c r="OMK13" s="5"/>
      <c r="OML13" s="5"/>
      <c r="OMM13" s="5"/>
      <c r="OMN13" s="5"/>
      <c r="OMO13" s="5"/>
      <c r="OMP13" s="5"/>
      <c r="OMQ13" s="5"/>
      <c r="OMR13" s="5"/>
      <c r="OMS13" s="5"/>
      <c r="OMT13" s="5"/>
      <c r="OMU13" s="5"/>
      <c r="OMV13" s="5"/>
      <c r="OMW13" s="5"/>
      <c r="OMX13" s="5"/>
      <c r="OMY13" s="5"/>
      <c r="OMZ13" s="5"/>
      <c r="ONA13" s="5"/>
      <c r="ONB13" s="5"/>
      <c r="ONC13" s="5"/>
      <c r="OND13" s="5"/>
      <c r="ONE13" s="5"/>
      <c r="ONF13" s="5"/>
      <c r="ONG13" s="5"/>
      <c r="ONH13" s="5"/>
      <c r="ONI13" s="5"/>
      <c r="ONJ13" s="5"/>
      <c r="ONK13" s="5"/>
      <c r="ONL13" s="5"/>
      <c r="ONM13" s="5"/>
      <c r="ONN13" s="5"/>
      <c r="ONO13" s="5"/>
      <c r="ONP13" s="5"/>
      <c r="ONQ13" s="5"/>
      <c r="ONR13" s="5"/>
      <c r="ONS13" s="5"/>
      <c r="ONT13" s="5"/>
      <c r="ONU13" s="5"/>
      <c r="ONV13" s="5"/>
      <c r="ONW13" s="5"/>
      <c r="ONX13" s="5"/>
      <c r="ONY13" s="5"/>
      <c r="ONZ13" s="5"/>
      <c r="OOA13" s="5"/>
      <c r="OOB13" s="5"/>
      <c r="OOC13" s="5"/>
      <c r="OOD13" s="5"/>
      <c r="OOE13" s="5"/>
      <c r="OOF13" s="5"/>
      <c r="OOG13" s="5"/>
      <c r="OOH13" s="5"/>
      <c r="OOI13" s="5"/>
      <c r="OOJ13" s="5"/>
      <c r="OOK13" s="5"/>
      <c r="OOL13" s="5"/>
      <c r="OOM13" s="5"/>
      <c r="OON13" s="5"/>
      <c r="OOO13" s="5"/>
      <c r="OOP13" s="5"/>
      <c r="OOQ13" s="5"/>
      <c r="OOR13" s="5"/>
      <c r="OOS13" s="5"/>
      <c r="OOT13" s="5"/>
      <c r="OOU13" s="5"/>
      <c r="OOV13" s="5"/>
      <c r="OOW13" s="5"/>
      <c r="OOX13" s="5"/>
      <c r="OOY13" s="5"/>
      <c r="OOZ13" s="5"/>
      <c r="OPA13" s="5"/>
      <c r="OPB13" s="5"/>
      <c r="OPC13" s="5"/>
      <c r="OPD13" s="5"/>
      <c r="OPE13" s="5"/>
      <c r="OPF13" s="5"/>
      <c r="OPG13" s="5"/>
      <c r="OPH13" s="5"/>
      <c r="OPI13" s="5"/>
      <c r="OPJ13" s="5"/>
      <c r="OPK13" s="5"/>
      <c r="OPL13" s="5"/>
      <c r="OPM13" s="5"/>
      <c r="OPN13" s="5"/>
      <c r="OPO13" s="5"/>
      <c r="OPP13" s="5"/>
      <c r="OPQ13" s="5"/>
      <c r="OPR13" s="5"/>
      <c r="OPS13" s="5"/>
      <c r="OPT13" s="5"/>
      <c r="OPU13" s="5"/>
      <c r="OPV13" s="5"/>
      <c r="OPW13" s="5"/>
      <c r="OPX13" s="5"/>
      <c r="OPY13" s="5"/>
      <c r="OPZ13" s="5"/>
      <c r="OQA13" s="5"/>
      <c r="OQB13" s="5"/>
      <c r="OQC13" s="5"/>
      <c r="OQD13" s="5"/>
      <c r="OQE13" s="5"/>
      <c r="OQF13" s="5"/>
      <c r="OQG13" s="5"/>
      <c r="OQH13" s="5"/>
      <c r="OQI13" s="5"/>
      <c r="OQJ13" s="5"/>
      <c r="OQK13" s="5"/>
      <c r="OQL13" s="5"/>
      <c r="OQM13" s="5"/>
      <c r="OQN13" s="5"/>
      <c r="OQO13" s="5"/>
      <c r="OQP13" s="5"/>
      <c r="OQQ13" s="5"/>
      <c r="OQR13" s="5"/>
      <c r="OQS13" s="5"/>
      <c r="OQT13" s="5"/>
      <c r="OQU13" s="5"/>
      <c r="OQV13" s="5"/>
      <c r="OQW13" s="5"/>
      <c r="OQX13" s="5"/>
      <c r="OQY13" s="5"/>
      <c r="OQZ13" s="5"/>
      <c r="ORA13" s="5"/>
      <c r="ORB13" s="5"/>
      <c r="ORC13" s="5"/>
      <c r="ORD13" s="5"/>
      <c r="ORE13" s="5"/>
      <c r="ORF13" s="5"/>
      <c r="ORG13" s="5"/>
      <c r="ORH13" s="5"/>
      <c r="ORI13" s="5"/>
      <c r="ORJ13" s="5"/>
      <c r="ORK13" s="5"/>
      <c r="ORL13" s="5"/>
      <c r="ORM13" s="5"/>
      <c r="ORN13" s="5"/>
      <c r="ORO13" s="5"/>
      <c r="ORP13" s="5"/>
      <c r="ORQ13" s="5"/>
      <c r="ORR13" s="5"/>
      <c r="ORS13" s="5"/>
      <c r="ORT13" s="5"/>
      <c r="ORU13" s="5"/>
      <c r="ORV13" s="5"/>
      <c r="ORW13" s="5"/>
      <c r="ORX13" s="5"/>
      <c r="ORY13" s="5"/>
      <c r="ORZ13" s="5"/>
      <c r="OSA13" s="5"/>
      <c r="OSB13" s="5"/>
      <c r="OSC13" s="5"/>
      <c r="OSD13" s="5"/>
      <c r="OSE13" s="5"/>
      <c r="OSF13" s="5"/>
      <c r="OSG13" s="5"/>
      <c r="OSH13" s="5"/>
      <c r="OSI13" s="5"/>
      <c r="OSJ13" s="5"/>
      <c r="OSK13" s="5"/>
      <c r="OSL13" s="5"/>
      <c r="OSM13" s="5"/>
      <c r="OSN13" s="5"/>
      <c r="OSO13" s="5"/>
      <c r="OSP13" s="5"/>
      <c r="OSQ13" s="5"/>
      <c r="OSR13" s="5"/>
      <c r="OSS13" s="5"/>
      <c r="OST13" s="5"/>
      <c r="OSU13" s="5"/>
      <c r="OSV13" s="5"/>
      <c r="OSW13" s="5"/>
      <c r="OSX13" s="5"/>
      <c r="OSY13" s="5"/>
      <c r="OSZ13" s="5"/>
      <c r="OTA13" s="5"/>
      <c r="OTB13" s="5"/>
      <c r="OTC13" s="5"/>
      <c r="OTD13" s="5"/>
      <c r="OTE13" s="5"/>
      <c r="OTF13" s="5"/>
      <c r="OTG13" s="5"/>
      <c r="OTH13" s="5"/>
      <c r="OTI13" s="5"/>
      <c r="OTJ13" s="5"/>
      <c r="OTK13" s="5"/>
      <c r="OTL13" s="5"/>
      <c r="OTM13" s="5"/>
      <c r="OTN13" s="5"/>
      <c r="OTO13" s="5"/>
      <c r="OTP13" s="5"/>
      <c r="OTQ13" s="5"/>
      <c r="OTR13" s="5"/>
      <c r="OTS13" s="5"/>
      <c r="OTT13" s="5"/>
      <c r="OTU13" s="5"/>
      <c r="OTV13" s="5"/>
      <c r="OTW13" s="5"/>
      <c r="OTX13" s="5"/>
      <c r="OTY13" s="5"/>
      <c r="OTZ13" s="5"/>
      <c r="OUA13" s="5"/>
      <c r="OUB13" s="5"/>
      <c r="OUC13" s="5"/>
      <c r="OUD13" s="5"/>
      <c r="OUE13" s="5"/>
      <c r="OUF13" s="5"/>
      <c r="OUG13" s="5"/>
      <c r="OUH13" s="5"/>
      <c r="OUI13" s="5"/>
      <c r="OUJ13" s="5"/>
      <c r="OUK13" s="5"/>
      <c r="OUL13" s="5"/>
      <c r="OUM13" s="5"/>
      <c r="OUN13" s="5"/>
      <c r="OUO13" s="5"/>
      <c r="OUP13" s="5"/>
      <c r="OUQ13" s="5"/>
      <c r="OUR13" s="5"/>
      <c r="OUS13" s="5"/>
      <c r="OUT13" s="5"/>
      <c r="OUU13" s="5"/>
      <c r="OUV13" s="5"/>
      <c r="OUW13" s="5"/>
      <c r="OUX13" s="5"/>
      <c r="OUY13" s="5"/>
      <c r="OUZ13" s="5"/>
      <c r="OVA13" s="5"/>
      <c r="OVB13" s="5"/>
      <c r="OVC13" s="5"/>
      <c r="OVD13" s="5"/>
      <c r="OVE13" s="5"/>
      <c r="OVF13" s="5"/>
      <c r="OVG13" s="5"/>
      <c r="OVH13" s="5"/>
      <c r="OVI13" s="5"/>
      <c r="OVJ13" s="5"/>
      <c r="OVK13" s="5"/>
      <c r="OVL13" s="5"/>
      <c r="OVM13" s="5"/>
      <c r="OVN13" s="5"/>
      <c r="OVO13" s="5"/>
      <c r="OVP13" s="5"/>
      <c r="OVQ13" s="5"/>
      <c r="OVR13" s="5"/>
      <c r="OVS13" s="5"/>
      <c r="OVT13" s="5"/>
      <c r="OVU13" s="5"/>
      <c r="OVV13" s="5"/>
      <c r="OVW13" s="5"/>
      <c r="OVX13" s="5"/>
      <c r="OVY13" s="5"/>
      <c r="OVZ13" s="5"/>
      <c r="OWA13" s="5"/>
      <c r="OWB13" s="5"/>
      <c r="OWC13" s="5"/>
      <c r="OWD13" s="5"/>
      <c r="OWE13" s="5"/>
      <c r="OWF13" s="5"/>
      <c r="OWG13" s="5"/>
      <c r="OWH13" s="5"/>
      <c r="OWI13" s="5"/>
      <c r="OWJ13" s="5"/>
      <c r="OWK13" s="5"/>
      <c r="OWL13" s="5"/>
      <c r="OWM13" s="5"/>
      <c r="OWN13" s="5"/>
      <c r="OWO13" s="5"/>
      <c r="OWP13" s="5"/>
      <c r="OWQ13" s="5"/>
      <c r="OWR13" s="5"/>
      <c r="OWS13" s="5"/>
      <c r="OWT13" s="5"/>
      <c r="OWU13" s="5"/>
      <c r="OWV13" s="5"/>
      <c r="OWW13" s="5"/>
      <c r="OWX13" s="5"/>
      <c r="OWY13" s="5"/>
      <c r="OWZ13" s="5"/>
      <c r="OXA13" s="5"/>
      <c r="OXB13" s="5"/>
      <c r="OXC13" s="5"/>
      <c r="OXD13" s="5"/>
      <c r="OXE13" s="5"/>
      <c r="OXF13" s="5"/>
      <c r="OXG13" s="5"/>
      <c r="OXH13" s="5"/>
      <c r="OXI13" s="5"/>
      <c r="OXJ13" s="5"/>
      <c r="OXK13" s="5"/>
      <c r="OXL13" s="5"/>
      <c r="OXM13" s="5"/>
      <c r="OXN13" s="5"/>
      <c r="OXO13" s="5"/>
      <c r="OXP13" s="5"/>
      <c r="OXQ13" s="5"/>
      <c r="OXR13" s="5"/>
      <c r="OXS13" s="5"/>
      <c r="OXT13" s="5"/>
      <c r="OXU13" s="5"/>
      <c r="OXV13" s="5"/>
      <c r="OXW13" s="5"/>
      <c r="OXX13" s="5"/>
      <c r="OXY13" s="5"/>
      <c r="OXZ13" s="5"/>
      <c r="OYA13" s="5"/>
      <c r="OYB13" s="5"/>
      <c r="OYC13" s="5"/>
      <c r="OYD13" s="5"/>
      <c r="OYE13" s="5"/>
      <c r="OYF13" s="5"/>
      <c r="OYG13" s="5"/>
      <c r="OYH13" s="5"/>
      <c r="OYI13" s="5"/>
      <c r="OYJ13" s="5"/>
      <c r="OYK13" s="5"/>
      <c r="OYL13" s="5"/>
      <c r="OYM13" s="5"/>
      <c r="OYN13" s="5"/>
      <c r="OYO13" s="5"/>
      <c r="OYP13" s="5"/>
      <c r="OYQ13" s="5"/>
      <c r="OYR13" s="5"/>
      <c r="OYS13" s="5"/>
      <c r="OYT13" s="5"/>
      <c r="OYU13" s="5"/>
      <c r="OYV13" s="5"/>
      <c r="OYW13" s="5"/>
      <c r="OYX13" s="5"/>
      <c r="OYY13" s="5"/>
      <c r="OYZ13" s="5"/>
      <c r="OZA13" s="5"/>
      <c r="OZB13" s="5"/>
      <c r="OZC13" s="5"/>
      <c r="OZD13" s="5"/>
      <c r="OZE13" s="5"/>
      <c r="OZF13" s="5"/>
      <c r="OZG13" s="5"/>
      <c r="OZH13" s="5"/>
      <c r="OZI13" s="5"/>
      <c r="OZJ13" s="5"/>
      <c r="OZK13" s="5"/>
      <c r="OZL13" s="5"/>
      <c r="OZM13" s="5"/>
      <c r="OZN13" s="5"/>
      <c r="OZO13" s="5"/>
      <c r="OZP13" s="5"/>
      <c r="OZQ13" s="5"/>
      <c r="OZR13" s="5"/>
      <c r="OZS13" s="5"/>
      <c r="OZT13" s="5"/>
      <c r="OZU13" s="5"/>
      <c r="OZV13" s="5"/>
      <c r="OZW13" s="5"/>
      <c r="OZX13" s="5"/>
      <c r="OZY13" s="5"/>
      <c r="OZZ13" s="5"/>
      <c r="PAA13" s="5"/>
      <c r="PAB13" s="5"/>
      <c r="PAC13" s="5"/>
      <c r="PAD13" s="5"/>
      <c r="PAE13" s="5"/>
      <c r="PAF13" s="5"/>
      <c r="PAG13" s="5"/>
      <c r="PAH13" s="5"/>
      <c r="PAI13" s="5"/>
      <c r="PAJ13" s="5"/>
      <c r="PAK13" s="5"/>
      <c r="PAL13" s="5"/>
      <c r="PAM13" s="5"/>
      <c r="PAN13" s="5"/>
      <c r="PAO13" s="5"/>
      <c r="PAP13" s="5"/>
      <c r="PAQ13" s="5"/>
      <c r="PAR13" s="5"/>
      <c r="PAS13" s="5"/>
      <c r="PAT13" s="5"/>
      <c r="PAU13" s="5"/>
      <c r="PAV13" s="5"/>
      <c r="PAW13" s="5"/>
      <c r="PAX13" s="5"/>
      <c r="PAY13" s="5"/>
      <c r="PAZ13" s="5"/>
      <c r="PBA13" s="5"/>
      <c r="PBB13" s="5"/>
      <c r="PBC13" s="5"/>
      <c r="PBD13" s="5"/>
      <c r="PBE13" s="5"/>
      <c r="PBF13" s="5"/>
      <c r="PBG13" s="5"/>
      <c r="PBH13" s="5"/>
      <c r="PBI13" s="5"/>
      <c r="PBJ13" s="5"/>
      <c r="PBK13" s="5"/>
      <c r="PBL13" s="5"/>
      <c r="PBM13" s="5"/>
      <c r="PBN13" s="5"/>
      <c r="PBO13" s="5"/>
      <c r="PBP13" s="5"/>
      <c r="PBQ13" s="5"/>
      <c r="PBR13" s="5"/>
      <c r="PBS13" s="5"/>
      <c r="PBT13" s="5"/>
      <c r="PBU13" s="5"/>
      <c r="PBV13" s="5"/>
      <c r="PBW13" s="5"/>
      <c r="PBX13" s="5"/>
      <c r="PBY13" s="5"/>
      <c r="PBZ13" s="5"/>
      <c r="PCA13" s="5"/>
      <c r="PCB13" s="5"/>
      <c r="PCC13" s="5"/>
      <c r="PCD13" s="5"/>
      <c r="PCE13" s="5"/>
      <c r="PCF13" s="5"/>
      <c r="PCG13" s="5"/>
      <c r="PCH13" s="5"/>
      <c r="PCI13" s="5"/>
      <c r="PCJ13" s="5"/>
      <c r="PCK13" s="5"/>
      <c r="PCL13" s="5"/>
      <c r="PCM13" s="5"/>
      <c r="PCN13" s="5"/>
      <c r="PCO13" s="5"/>
      <c r="PCP13" s="5"/>
      <c r="PCQ13" s="5"/>
      <c r="PCR13" s="5"/>
      <c r="PCS13" s="5"/>
      <c r="PCT13" s="5"/>
      <c r="PCU13" s="5"/>
      <c r="PCV13" s="5"/>
      <c r="PCW13" s="5"/>
      <c r="PCX13" s="5"/>
      <c r="PCY13" s="5"/>
      <c r="PCZ13" s="5"/>
      <c r="PDA13" s="5"/>
      <c r="PDB13" s="5"/>
      <c r="PDC13" s="5"/>
      <c r="PDD13" s="5"/>
      <c r="PDE13" s="5"/>
      <c r="PDF13" s="5"/>
      <c r="PDG13" s="5"/>
      <c r="PDH13" s="5"/>
      <c r="PDI13" s="5"/>
      <c r="PDJ13" s="5"/>
      <c r="PDK13" s="5"/>
      <c r="PDL13" s="5"/>
      <c r="PDM13" s="5"/>
      <c r="PDN13" s="5"/>
      <c r="PDO13" s="5"/>
      <c r="PDP13" s="5"/>
      <c r="PDQ13" s="5"/>
      <c r="PDR13" s="5"/>
      <c r="PDS13" s="5"/>
      <c r="PDT13" s="5"/>
      <c r="PDU13" s="5"/>
      <c r="PDV13" s="5"/>
      <c r="PDW13" s="5"/>
      <c r="PDX13" s="5"/>
      <c r="PDY13" s="5"/>
      <c r="PDZ13" s="5"/>
      <c r="PEA13" s="5"/>
      <c r="PEB13" s="5"/>
      <c r="PEC13" s="5"/>
      <c r="PED13" s="5"/>
      <c r="PEE13" s="5"/>
      <c r="PEF13" s="5"/>
      <c r="PEG13" s="5"/>
      <c r="PEH13" s="5"/>
      <c r="PEI13" s="5"/>
      <c r="PEJ13" s="5"/>
      <c r="PEK13" s="5"/>
      <c r="PEL13" s="5"/>
      <c r="PEM13" s="5"/>
      <c r="PEN13" s="5"/>
      <c r="PEO13" s="5"/>
      <c r="PEP13" s="5"/>
      <c r="PEQ13" s="5"/>
      <c r="PER13" s="5"/>
      <c r="PES13" s="5"/>
      <c r="PET13" s="5"/>
      <c r="PEU13" s="5"/>
      <c r="PEV13" s="5"/>
      <c r="PEW13" s="5"/>
      <c r="PEX13" s="5"/>
      <c r="PEY13" s="5"/>
      <c r="PEZ13" s="5"/>
      <c r="PFA13" s="5"/>
      <c r="PFB13" s="5"/>
      <c r="PFC13" s="5"/>
      <c r="PFD13" s="5"/>
      <c r="PFE13" s="5"/>
      <c r="PFF13" s="5"/>
      <c r="PFG13" s="5"/>
      <c r="PFH13" s="5"/>
      <c r="PFI13" s="5"/>
      <c r="PFJ13" s="5"/>
      <c r="PFK13" s="5"/>
      <c r="PFL13" s="5"/>
      <c r="PFM13" s="5"/>
      <c r="PFN13" s="5"/>
      <c r="PFO13" s="5"/>
      <c r="PFP13" s="5"/>
      <c r="PFQ13" s="5"/>
      <c r="PFR13" s="5"/>
      <c r="PFS13" s="5"/>
      <c r="PFT13" s="5"/>
      <c r="PFU13" s="5"/>
      <c r="PFV13" s="5"/>
      <c r="PFW13" s="5"/>
      <c r="PFX13" s="5"/>
      <c r="PFY13" s="5"/>
      <c r="PFZ13" s="5"/>
      <c r="PGA13" s="5"/>
      <c r="PGB13" s="5"/>
      <c r="PGC13" s="5"/>
      <c r="PGD13" s="5"/>
      <c r="PGE13" s="5"/>
      <c r="PGF13" s="5"/>
      <c r="PGG13" s="5"/>
      <c r="PGH13" s="5"/>
      <c r="PGI13" s="5"/>
      <c r="PGJ13" s="5"/>
      <c r="PGK13" s="5"/>
      <c r="PGL13" s="5"/>
      <c r="PGM13" s="5"/>
      <c r="PGN13" s="5"/>
      <c r="PGO13" s="5"/>
      <c r="PGP13" s="5"/>
      <c r="PGQ13" s="5"/>
      <c r="PGR13" s="5"/>
      <c r="PGS13" s="5"/>
      <c r="PGT13" s="5"/>
      <c r="PGU13" s="5"/>
      <c r="PGV13" s="5"/>
      <c r="PGW13" s="5"/>
      <c r="PGX13" s="5"/>
      <c r="PGY13" s="5"/>
      <c r="PGZ13" s="5"/>
      <c r="PHA13" s="5"/>
      <c r="PHB13" s="5"/>
      <c r="PHC13" s="5"/>
      <c r="PHD13" s="5"/>
      <c r="PHE13" s="5"/>
      <c r="PHF13" s="5"/>
      <c r="PHG13" s="5"/>
      <c r="PHH13" s="5"/>
      <c r="PHI13" s="5"/>
      <c r="PHJ13" s="5"/>
      <c r="PHK13" s="5"/>
      <c r="PHL13" s="5"/>
      <c r="PHM13" s="5"/>
      <c r="PHN13" s="5"/>
      <c r="PHO13" s="5"/>
      <c r="PHP13" s="5"/>
      <c r="PHQ13" s="5"/>
      <c r="PHR13" s="5"/>
      <c r="PHS13" s="5"/>
      <c r="PHT13" s="5"/>
      <c r="PHU13" s="5"/>
      <c r="PHV13" s="5"/>
      <c r="PHW13" s="5"/>
      <c r="PHX13" s="5"/>
      <c r="PHY13" s="5"/>
      <c r="PHZ13" s="5"/>
      <c r="PIA13" s="5"/>
      <c r="PIB13" s="5"/>
      <c r="PIC13" s="5"/>
      <c r="PID13" s="5"/>
      <c r="PIE13" s="5"/>
      <c r="PIF13" s="5"/>
      <c r="PIG13" s="5"/>
      <c r="PIH13" s="5"/>
      <c r="PII13" s="5"/>
      <c r="PIJ13" s="5"/>
      <c r="PIK13" s="5"/>
      <c r="PIL13" s="5"/>
      <c r="PIM13" s="5"/>
      <c r="PIN13" s="5"/>
      <c r="PIO13" s="5"/>
      <c r="PIP13" s="5"/>
      <c r="PIQ13" s="5"/>
      <c r="PIR13" s="5"/>
      <c r="PIS13" s="5"/>
      <c r="PIT13" s="5"/>
      <c r="PIU13" s="5"/>
      <c r="PIV13" s="5"/>
      <c r="PIW13" s="5"/>
      <c r="PIX13" s="5"/>
      <c r="PIY13" s="5"/>
      <c r="PIZ13" s="5"/>
      <c r="PJA13" s="5"/>
      <c r="PJB13" s="5"/>
      <c r="PJC13" s="5"/>
      <c r="PJD13" s="5"/>
      <c r="PJE13" s="5"/>
      <c r="PJF13" s="5"/>
      <c r="PJG13" s="5"/>
      <c r="PJH13" s="5"/>
      <c r="PJI13" s="5"/>
      <c r="PJJ13" s="5"/>
      <c r="PJK13" s="5"/>
      <c r="PJL13" s="5"/>
      <c r="PJM13" s="5"/>
      <c r="PJN13" s="5"/>
      <c r="PJO13" s="5"/>
      <c r="PJP13" s="5"/>
      <c r="PJQ13" s="5"/>
      <c r="PJR13" s="5"/>
      <c r="PJS13" s="5"/>
      <c r="PJT13" s="5"/>
      <c r="PJU13" s="5"/>
      <c r="PJV13" s="5"/>
      <c r="PJW13" s="5"/>
      <c r="PJX13" s="5"/>
      <c r="PJY13" s="5"/>
      <c r="PJZ13" s="5"/>
      <c r="PKA13" s="5"/>
      <c r="PKB13" s="5"/>
      <c r="PKC13" s="5"/>
      <c r="PKD13" s="5"/>
      <c r="PKE13" s="5"/>
      <c r="PKF13" s="5"/>
      <c r="PKG13" s="5"/>
      <c r="PKH13" s="5"/>
      <c r="PKI13" s="5"/>
      <c r="PKJ13" s="5"/>
      <c r="PKK13" s="5"/>
      <c r="PKL13" s="5"/>
      <c r="PKM13" s="5"/>
      <c r="PKN13" s="5"/>
      <c r="PKO13" s="5"/>
      <c r="PKP13" s="5"/>
      <c r="PKQ13" s="5"/>
      <c r="PKR13" s="5"/>
      <c r="PKS13" s="5"/>
      <c r="PKT13" s="5"/>
      <c r="PKU13" s="5"/>
      <c r="PKV13" s="5"/>
      <c r="PKW13" s="5"/>
      <c r="PKX13" s="5"/>
      <c r="PKY13" s="5"/>
      <c r="PKZ13" s="5"/>
      <c r="PLA13" s="5"/>
      <c r="PLB13" s="5"/>
      <c r="PLC13" s="5"/>
      <c r="PLD13" s="5"/>
      <c r="PLE13" s="5"/>
      <c r="PLF13" s="5"/>
      <c r="PLG13" s="5"/>
      <c r="PLH13" s="5"/>
      <c r="PLI13" s="5"/>
      <c r="PLJ13" s="5"/>
      <c r="PLK13" s="5"/>
      <c r="PLL13" s="5"/>
      <c r="PLM13" s="5"/>
      <c r="PLN13" s="5"/>
      <c r="PLO13" s="5"/>
      <c r="PLP13" s="5"/>
      <c r="PLQ13" s="5"/>
      <c r="PLR13" s="5"/>
      <c r="PLS13" s="5"/>
      <c r="PLT13" s="5"/>
      <c r="PLU13" s="5"/>
      <c r="PLV13" s="5"/>
      <c r="PLW13" s="5"/>
      <c r="PLX13" s="5"/>
      <c r="PLY13" s="5"/>
      <c r="PLZ13" s="5"/>
      <c r="PMA13" s="5"/>
      <c r="PMB13" s="5"/>
      <c r="PMC13" s="5"/>
      <c r="PMD13" s="5"/>
      <c r="PME13" s="5"/>
      <c r="PMF13" s="5"/>
      <c r="PMG13" s="5"/>
      <c r="PMH13" s="5"/>
      <c r="PMI13" s="5"/>
      <c r="PMJ13" s="5"/>
      <c r="PMK13" s="5"/>
      <c r="PML13" s="5"/>
      <c r="PMM13" s="5"/>
      <c r="PMN13" s="5"/>
      <c r="PMO13" s="5"/>
      <c r="PMP13" s="5"/>
      <c r="PMQ13" s="5"/>
      <c r="PMR13" s="5"/>
      <c r="PMS13" s="5"/>
      <c r="PMT13" s="5"/>
      <c r="PMU13" s="5"/>
      <c r="PMV13" s="5"/>
      <c r="PMW13" s="5"/>
      <c r="PMX13" s="5"/>
      <c r="PMY13" s="5"/>
      <c r="PMZ13" s="5"/>
      <c r="PNA13" s="5"/>
      <c r="PNB13" s="5"/>
      <c r="PNC13" s="5"/>
      <c r="PND13" s="5"/>
      <c r="PNE13" s="5"/>
      <c r="PNF13" s="5"/>
      <c r="PNG13" s="5"/>
      <c r="PNH13" s="5"/>
      <c r="PNI13" s="5"/>
      <c r="PNJ13" s="5"/>
      <c r="PNK13" s="5"/>
      <c r="PNL13" s="5"/>
      <c r="PNM13" s="5"/>
      <c r="PNN13" s="5"/>
      <c r="PNO13" s="5"/>
      <c r="PNP13" s="5"/>
      <c r="PNQ13" s="5"/>
      <c r="PNR13" s="5"/>
      <c r="PNS13" s="5"/>
      <c r="PNT13" s="5"/>
      <c r="PNU13" s="5"/>
      <c r="PNV13" s="5"/>
      <c r="PNW13" s="5"/>
      <c r="PNX13" s="5"/>
      <c r="PNY13" s="5"/>
      <c r="PNZ13" s="5"/>
      <c r="POA13" s="5"/>
      <c r="POB13" s="5"/>
      <c r="POC13" s="5"/>
      <c r="POD13" s="5"/>
      <c r="POE13" s="5"/>
      <c r="POF13" s="5"/>
      <c r="POG13" s="5"/>
      <c r="POH13" s="5"/>
      <c r="POI13" s="5"/>
      <c r="POJ13" s="5"/>
      <c r="POK13" s="5"/>
      <c r="POL13" s="5"/>
      <c r="POM13" s="5"/>
      <c r="PON13" s="5"/>
      <c r="POO13" s="5"/>
      <c r="POP13" s="5"/>
      <c r="POQ13" s="5"/>
      <c r="POR13" s="5"/>
      <c r="POS13" s="5"/>
      <c r="POT13" s="5"/>
      <c r="POU13" s="5"/>
      <c r="POV13" s="5"/>
      <c r="POW13" s="5"/>
      <c r="POX13" s="5"/>
      <c r="POY13" s="5"/>
      <c r="POZ13" s="5"/>
      <c r="PPA13" s="5"/>
      <c r="PPB13" s="5"/>
      <c r="PPC13" s="5"/>
      <c r="PPD13" s="5"/>
      <c r="PPE13" s="5"/>
      <c r="PPF13" s="5"/>
      <c r="PPG13" s="5"/>
      <c r="PPH13" s="5"/>
      <c r="PPI13" s="5"/>
      <c r="PPJ13" s="5"/>
      <c r="PPK13" s="5"/>
      <c r="PPL13" s="5"/>
      <c r="PPM13" s="5"/>
      <c r="PPN13" s="5"/>
      <c r="PPO13" s="5"/>
      <c r="PPP13" s="5"/>
      <c r="PPQ13" s="5"/>
      <c r="PPR13" s="5"/>
      <c r="PPS13" s="5"/>
      <c r="PPT13" s="5"/>
      <c r="PPU13" s="5"/>
      <c r="PPV13" s="5"/>
      <c r="PPW13" s="5"/>
      <c r="PPX13" s="5"/>
      <c r="PPY13" s="5"/>
      <c r="PPZ13" s="5"/>
      <c r="PQA13" s="5"/>
      <c r="PQB13" s="5"/>
      <c r="PQC13" s="5"/>
      <c r="PQD13" s="5"/>
      <c r="PQE13" s="5"/>
      <c r="PQF13" s="5"/>
      <c r="PQG13" s="5"/>
      <c r="PQH13" s="5"/>
      <c r="PQI13" s="5"/>
      <c r="PQJ13" s="5"/>
      <c r="PQK13" s="5"/>
      <c r="PQL13" s="5"/>
      <c r="PQM13" s="5"/>
      <c r="PQN13" s="5"/>
      <c r="PQO13" s="5"/>
      <c r="PQP13" s="5"/>
      <c r="PQQ13" s="5"/>
      <c r="PQR13" s="5"/>
      <c r="PQS13" s="5"/>
      <c r="PQT13" s="5"/>
      <c r="PQU13" s="5"/>
      <c r="PQV13" s="5"/>
      <c r="PQW13" s="5"/>
      <c r="PQX13" s="5"/>
      <c r="PQY13" s="5"/>
      <c r="PQZ13" s="5"/>
      <c r="PRA13" s="5"/>
      <c r="PRB13" s="5"/>
      <c r="PRC13" s="5"/>
      <c r="PRD13" s="5"/>
      <c r="PRE13" s="5"/>
      <c r="PRF13" s="5"/>
      <c r="PRG13" s="5"/>
      <c r="PRH13" s="5"/>
      <c r="PRI13" s="5"/>
      <c r="PRJ13" s="5"/>
      <c r="PRK13" s="5"/>
      <c r="PRL13" s="5"/>
      <c r="PRM13" s="5"/>
      <c r="PRN13" s="5"/>
      <c r="PRO13" s="5"/>
      <c r="PRP13" s="5"/>
      <c r="PRQ13" s="5"/>
      <c r="PRR13" s="5"/>
      <c r="PRS13" s="5"/>
      <c r="PRT13" s="5"/>
      <c r="PRU13" s="5"/>
      <c r="PRV13" s="5"/>
      <c r="PRW13" s="5"/>
      <c r="PRX13" s="5"/>
      <c r="PRY13" s="5"/>
      <c r="PRZ13" s="5"/>
      <c r="PSA13" s="5"/>
      <c r="PSB13" s="5"/>
      <c r="PSC13" s="5"/>
      <c r="PSD13" s="5"/>
      <c r="PSE13" s="5"/>
      <c r="PSF13" s="5"/>
      <c r="PSG13" s="5"/>
      <c r="PSH13" s="5"/>
      <c r="PSI13" s="5"/>
      <c r="PSJ13" s="5"/>
      <c r="PSK13" s="5"/>
      <c r="PSL13" s="5"/>
      <c r="PSM13" s="5"/>
      <c r="PSN13" s="5"/>
      <c r="PSO13" s="5"/>
      <c r="PSP13" s="5"/>
      <c r="PSQ13" s="5"/>
      <c r="PSR13" s="5"/>
      <c r="PSS13" s="5"/>
      <c r="PST13" s="5"/>
      <c r="PSU13" s="5"/>
      <c r="PSV13" s="5"/>
      <c r="PSW13" s="5"/>
      <c r="PSX13" s="5"/>
      <c r="PSY13" s="5"/>
      <c r="PSZ13" s="5"/>
      <c r="PTA13" s="5"/>
      <c r="PTB13" s="5"/>
      <c r="PTC13" s="5"/>
      <c r="PTD13" s="5"/>
      <c r="PTE13" s="5"/>
      <c r="PTF13" s="5"/>
      <c r="PTG13" s="5"/>
      <c r="PTH13" s="5"/>
      <c r="PTI13" s="5"/>
      <c r="PTJ13" s="5"/>
      <c r="PTK13" s="5"/>
      <c r="PTL13" s="5"/>
      <c r="PTM13" s="5"/>
      <c r="PTN13" s="5"/>
      <c r="PTO13" s="5"/>
      <c r="PTP13" s="5"/>
      <c r="PTQ13" s="5"/>
      <c r="PTR13" s="5"/>
      <c r="PTS13" s="5"/>
      <c r="PTT13" s="5"/>
      <c r="PTU13" s="5"/>
      <c r="PTV13" s="5"/>
      <c r="PTW13" s="5"/>
      <c r="PTX13" s="5"/>
      <c r="PTY13" s="5"/>
      <c r="PTZ13" s="5"/>
      <c r="PUA13" s="5"/>
      <c r="PUB13" s="5"/>
      <c r="PUC13" s="5"/>
      <c r="PUD13" s="5"/>
      <c r="PUE13" s="5"/>
      <c r="PUF13" s="5"/>
      <c r="PUG13" s="5"/>
      <c r="PUH13" s="5"/>
      <c r="PUI13" s="5"/>
      <c r="PUJ13" s="5"/>
      <c r="PUK13" s="5"/>
      <c r="PUL13" s="5"/>
      <c r="PUM13" s="5"/>
      <c r="PUN13" s="5"/>
      <c r="PUO13" s="5"/>
      <c r="PUP13" s="5"/>
      <c r="PUQ13" s="5"/>
      <c r="PUR13" s="5"/>
      <c r="PUS13" s="5"/>
      <c r="PUT13" s="5"/>
      <c r="PUU13" s="5"/>
      <c r="PUV13" s="5"/>
      <c r="PUW13" s="5"/>
      <c r="PUX13" s="5"/>
      <c r="PUY13" s="5"/>
      <c r="PUZ13" s="5"/>
      <c r="PVA13" s="5"/>
      <c r="PVB13" s="5"/>
      <c r="PVC13" s="5"/>
      <c r="PVD13" s="5"/>
      <c r="PVE13" s="5"/>
      <c r="PVF13" s="5"/>
      <c r="PVG13" s="5"/>
      <c r="PVH13" s="5"/>
      <c r="PVI13" s="5"/>
      <c r="PVJ13" s="5"/>
      <c r="PVK13" s="5"/>
      <c r="PVL13" s="5"/>
      <c r="PVM13" s="5"/>
      <c r="PVN13" s="5"/>
      <c r="PVO13" s="5"/>
      <c r="PVP13" s="5"/>
      <c r="PVQ13" s="5"/>
      <c r="PVR13" s="5"/>
      <c r="PVS13" s="5"/>
      <c r="PVT13" s="5"/>
      <c r="PVU13" s="5"/>
      <c r="PVV13" s="5"/>
      <c r="PVW13" s="5"/>
      <c r="PVX13" s="5"/>
      <c r="PVY13" s="5"/>
      <c r="PVZ13" s="5"/>
      <c r="PWA13" s="5"/>
      <c r="PWB13" s="5"/>
      <c r="PWC13" s="5"/>
      <c r="PWD13" s="5"/>
      <c r="PWE13" s="5"/>
      <c r="PWF13" s="5"/>
      <c r="PWG13" s="5"/>
      <c r="PWH13" s="5"/>
      <c r="PWI13" s="5"/>
      <c r="PWJ13" s="5"/>
      <c r="PWK13" s="5"/>
      <c r="PWL13" s="5"/>
      <c r="PWM13" s="5"/>
      <c r="PWN13" s="5"/>
      <c r="PWO13" s="5"/>
      <c r="PWP13" s="5"/>
      <c r="PWQ13" s="5"/>
      <c r="PWR13" s="5"/>
      <c r="PWS13" s="5"/>
      <c r="PWT13" s="5"/>
      <c r="PWU13" s="5"/>
      <c r="PWV13" s="5"/>
      <c r="PWW13" s="5"/>
      <c r="PWX13" s="5"/>
      <c r="PWY13" s="5"/>
      <c r="PWZ13" s="5"/>
      <c r="PXA13" s="5"/>
      <c r="PXB13" s="5"/>
      <c r="PXC13" s="5"/>
      <c r="PXD13" s="5"/>
      <c r="PXE13" s="5"/>
      <c r="PXF13" s="5"/>
      <c r="PXG13" s="5"/>
      <c r="PXH13" s="5"/>
      <c r="PXI13" s="5"/>
      <c r="PXJ13" s="5"/>
      <c r="PXK13" s="5"/>
      <c r="PXL13" s="5"/>
      <c r="PXM13" s="5"/>
      <c r="PXN13" s="5"/>
      <c r="PXO13" s="5"/>
      <c r="PXP13" s="5"/>
      <c r="PXQ13" s="5"/>
      <c r="PXR13" s="5"/>
      <c r="PXS13" s="5"/>
      <c r="PXT13" s="5"/>
      <c r="PXU13" s="5"/>
      <c r="PXV13" s="5"/>
      <c r="PXW13" s="5"/>
      <c r="PXX13" s="5"/>
      <c r="PXY13" s="5"/>
      <c r="PXZ13" s="5"/>
      <c r="PYA13" s="5"/>
      <c r="PYB13" s="5"/>
      <c r="PYC13" s="5"/>
      <c r="PYD13" s="5"/>
      <c r="PYE13" s="5"/>
      <c r="PYF13" s="5"/>
      <c r="PYG13" s="5"/>
      <c r="PYH13" s="5"/>
      <c r="PYI13" s="5"/>
      <c r="PYJ13" s="5"/>
      <c r="PYK13" s="5"/>
      <c r="PYL13" s="5"/>
      <c r="PYM13" s="5"/>
      <c r="PYN13" s="5"/>
      <c r="PYO13" s="5"/>
      <c r="PYP13" s="5"/>
      <c r="PYQ13" s="5"/>
      <c r="PYR13" s="5"/>
      <c r="PYS13" s="5"/>
      <c r="PYT13" s="5"/>
      <c r="PYU13" s="5"/>
      <c r="PYV13" s="5"/>
      <c r="PYW13" s="5"/>
      <c r="PYX13" s="5"/>
      <c r="PYY13" s="5"/>
      <c r="PYZ13" s="5"/>
      <c r="PZA13" s="5"/>
      <c r="PZB13" s="5"/>
      <c r="PZC13" s="5"/>
      <c r="PZD13" s="5"/>
      <c r="PZE13" s="5"/>
      <c r="PZF13" s="5"/>
      <c r="PZG13" s="5"/>
      <c r="PZH13" s="5"/>
      <c r="PZI13" s="5"/>
      <c r="PZJ13" s="5"/>
      <c r="PZK13" s="5"/>
      <c r="PZL13" s="5"/>
      <c r="PZM13" s="5"/>
      <c r="PZN13" s="5"/>
      <c r="PZO13" s="5"/>
      <c r="PZP13" s="5"/>
      <c r="PZQ13" s="5"/>
      <c r="PZR13" s="5"/>
      <c r="PZS13" s="5"/>
      <c r="PZT13" s="5"/>
      <c r="PZU13" s="5"/>
      <c r="PZV13" s="5"/>
      <c r="PZW13" s="5"/>
      <c r="PZX13" s="5"/>
      <c r="PZY13" s="5"/>
      <c r="PZZ13" s="5"/>
      <c r="QAA13" s="5"/>
      <c r="QAB13" s="5"/>
      <c r="QAC13" s="5"/>
      <c r="QAD13" s="5"/>
      <c r="QAE13" s="5"/>
      <c r="QAF13" s="5"/>
      <c r="QAG13" s="5"/>
      <c r="QAH13" s="5"/>
      <c r="QAI13" s="5"/>
      <c r="QAJ13" s="5"/>
      <c r="QAK13" s="5"/>
      <c r="QAL13" s="5"/>
      <c r="QAM13" s="5"/>
      <c r="QAN13" s="5"/>
      <c r="QAO13" s="5"/>
      <c r="QAP13" s="5"/>
      <c r="QAQ13" s="5"/>
      <c r="QAR13" s="5"/>
      <c r="QAS13" s="5"/>
      <c r="QAT13" s="5"/>
      <c r="QAU13" s="5"/>
      <c r="QAV13" s="5"/>
      <c r="QAW13" s="5"/>
      <c r="QAX13" s="5"/>
      <c r="QAY13" s="5"/>
      <c r="QAZ13" s="5"/>
      <c r="QBA13" s="5"/>
      <c r="QBB13" s="5"/>
      <c r="QBC13" s="5"/>
      <c r="QBD13" s="5"/>
      <c r="QBE13" s="5"/>
      <c r="QBF13" s="5"/>
      <c r="QBG13" s="5"/>
      <c r="QBH13" s="5"/>
      <c r="QBI13" s="5"/>
      <c r="QBJ13" s="5"/>
      <c r="QBK13" s="5"/>
      <c r="QBL13" s="5"/>
      <c r="QBM13" s="5"/>
      <c r="QBN13" s="5"/>
      <c r="QBO13" s="5"/>
      <c r="QBP13" s="5"/>
      <c r="QBQ13" s="5"/>
      <c r="QBR13" s="5"/>
      <c r="QBS13" s="5"/>
      <c r="QBT13" s="5"/>
      <c r="QBU13" s="5"/>
      <c r="QBV13" s="5"/>
      <c r="QBW13" s="5"/>
      <c r="QBX13" s="5"/>
      <c r="QBY13" s="5"/>
      <c r="QBZ13" s="5"/>
      <c r="QCA13" s="5"/>
      <c r="QCB13" s="5"/>
      <c r="QCC13" s="5"/>
      <c r="QCD13" s="5"/>
      <c r="QCE13" s="5"/>
      <c r="QCF13" s="5"/>
      <c r="QCG13" s="5"/>
      <c r="QCH13" s="5"/>
      <c r="QCI13" s="5"/>
      <c r="QCJ13" s="5"/>
      <c r="QCK13" s="5"/>
      <c r="QCL13" s="5"/>
      <c r="QCM13" s="5"/>
      <c r="QCN13" s="5"/>
      <c r="QCO13" s="5"/>
      <c r="QCP13" s="5"/>
      <c r="QCQ13" s="5"/>
      <c r="QCR13" s="5"/>
      <c r="QCS13" s="5"/>
      <c r="QCT13" s="5"/>
      <c r="QCU13" s="5"/>
      <c r="QCV13" s="5"/>
      <c r="QCW13" s="5"/>
      <c r="QCX13" s="5"/>
      <c r="QCY13" s="5"/>
      <c r="QCZ13" s="5"/>
      <c r="QDA13" s="5"/>
      <c r="QDB13" s="5"/>
      <c r="QDC13" s="5"/>
      <c r="QDD13" s="5"/>
      <c r="QDE13" s="5"/>
      <c r="QDF13" s="5"/>
      <c r="QDG13" s="5"/>
      <c r="QDH13" s="5"/>
      <c r="QDI13" s="5"/>
      <c r="QDJ13" s="5"/>
      <c r="QDK13" s="5"/>
      <c r="QDL13" s="5"/>
      <c r="QDM13" s="5"/>
      <c r="QDN13" s="5"/>
      <c r="QDO13" s="5"/>
      <c r="QDP13" s="5"/>
      <c r="QDQ13" s="5"/>
      <c r="QDR13" s="5"/>
      <c r="QDS13" s="5"/>
      <c r="QDT13" s="5"/>
      <c r="QDU13" s="5"/>
      <c r="QDV13" s="5"/>
      <c r="QDW13" s="5"/>
      <c r="QDX13" s="5"/>
      <c r="QDY13" s="5"/>
      <c r="QDZ13" s="5"/>
      <c r="QEA13" s="5"/>
      <c r="QEB13" s="5"/>
      <c r="QEC13" s="5"/>
      <c r="QED13" s="5"/>
      <c r="QEE13" s="5"/>
      <c r="QEF13" s="5"/>
      <c r="QEG13" s="5"/>
      <c r="QEH13" s="5"/>
      <c r="QEI13" s="5"/>
      <c r="QEJ13" s="5"/>
      <c r="QEK13" s="5"/>
      <c r="QEL13" s="5"/>
      <c r="QEM13" s="5"/>
      <c r="QEN13" s="5"/>
      <c r="QEO13" s="5"/>
      <c r="QEP13" s="5"/>
      <c r="QEQ13" s="5"/>
      <c r="QER13" s="5"/>
      <c r="QES13" s="5"/>
      <c r="QET13" s="5"/>
      <c r="QEU13" s="5"/>
      <c r="QEV13" s="5"/>
      <c r="QEW13" s="5"/>
      <c r="QEX13" s="5"/>
      <c r="QEY13" s="5"/>
      <c r="QEZ13" s="5"/>
      <c r="QFA13" s="5"/>
      <c r="QFB13" s="5"/>
      <c r="QFC13" s="5"/>
      <c r="QFD13" s="5"/>
      <c r="QFE13" s="5"/>
      <c r="QFF13" s="5"/>
      <c r="QFG13" s="5"/>
      <c r="QFH13" s="5"/>
      <c r="QFI13" s="5"/>
      <c r="QFJ13" s="5"/>
      <c r="QFK13" s="5"/>
      <c r="QFL13" s="5"/>
      <c r="QFM13" s="5"/>
      <c r="QFN13" s="5"/>
      <c r="QFO13" s="5"/>
      <c r="QFP13" s="5"/>
      <c r="QFQ13" s="5"/>
      <c r="QFR13" s="5"/>
      <c r="QFS13" s="5"/>
      <c r="QFT13" s="5"/>
      <c r="QFU13" s="5"/>
      <c r="QFV13" s="5"/>
      <c r="QFW13" s="5"/>
      <c r="QFX13" s="5"/>
      <c r="QFY13" s="5"/>
      <c r="QFZ13" s="5"/>
      <c r="QGA13" s="5"/>
      <c r="QGB13" s="5"/>
      <c r="QGC13" s="5"/>
      <c r="QGD13" s="5"/>
      <c r="QGE13" s="5"/>
      <c r="QGF13" s="5"/>
      <c r="QGG13" s="5"/>
      <c r="QGH13" s="5"/>
      <c r="QGI13" s="5"/>
      <c r="QGJ13" s="5"/>
      <c r="QGK13" s="5"/>
      <c r="QGL13" s="5"/>
      <c r="QGM13" s="5"/>
      <c r="QGN13" s="5"/>
      <c r="QGO13" s="5"/>
      <c r="QGP13" s="5"/>
      <c r="QGQ13" s="5"/>
      <c r="QGR13" s="5"/>
      <c r="QGS13" s="5"/>
      <c r="QGT13" s="5"/>
      <c r="QGU13" s="5"/>
      <c r="QGV13" s="5"/>
      <c r="QGW13" s="5"/>
      <c r="QGX13" s="5"/>
      <c r="QGY13" s="5"/>
      <c r="QGZ13" s="5"/>
      <c r="QHA13" s="5"/>
      <c r="QHB13" s="5"/>
      <c r="QHC13" s="5"/>
      <c r="QHD13" s="5"/>
      <c r="QHE13" s="5"/>
      <c r="QHF13" s="5"/>
      <c r="QHG13" s="5"/>
      <c r="QHH13" s="5"/>
      <c r="QHI13" s="5"/>
      <c r="QHJ13" s="5"/>
      <c r="QHK13" s="5"/>
      <c r="QHL13" s="5"/>
      <c r="QHM13" s="5"/>
      <c r="QHN13" s="5"/>
      <c r="QHO13" s="5"/>
      <c r="QHP13" s="5"/>
      <c r="QHQ13" s="5"/>
      <c r="QHR13" s="5"/>
      <c r="QHS13" s="5"/>
      <c r="QHT13" s="5"/>
      <c r="QHU13" s="5"/>
      <c r="QHV13" s="5"/>
      <c r="QHW13" s="5"/>
      <c r="QHX13" s="5"/>
      <c r="QHY13" s="5"/>
      <c r="QHZ13" s="5"/>
      <c r="QIA13" s="5"/>
      <c r="QIB13" s="5"/>
      <c r="QIC13" s="5"/>
      <c r="QID13" s="5"/>
      <c r="QIE13" s="5"/>
      <c r="QIF13" s="5"/>
      <c r="QIG13" s="5"/>
      <c r="QIH13" s="5"/>
      <c r="QII13" s="5"/>
      <c r="QIJ13" s="5"/>
      <c r="QIK13" s="5"/>
      <c r="QIL13" s="5"/>
      <c r="QIM13" s="5"/>
      <c r="QIN13" s="5"/>
      <c r="QIO13" s="5"/>
      <c r="QIP13" s="5"/>
      <c r="QIQ13" s="5"/>
      <c r="QIR13" s="5"/>
      <c r="QIS13" s="5"/>
      <c r="QIT13" s="5"/>
      <c r="QIU13" s="5"/>
      <c r="QIV13" s="5"/>
      <c r="QIW13" s="5"/>
      <c r="QIX13" s="5"/>
      <c r="QIY13" s="5"/>
      <c r="QIZ13" s="5"/>
      <c r="QJA13" s="5"/>
      <c r="QJB13" s="5"/>
      <c r="QJC13" s="5"/>
      <c r="QJD13" s="5"/>
      <c r="QJE13" s="5"/>
      <c r="QJF13" s="5"/>
      <c r="QJG13" s="5"/>
      <c r="QJH13" s="5"/>
      <c r="QJI13" s="5"/>
      <c r="QJJ13" s="5"/>
      <c r="QJK13" s="5"/>
      <c r="QJL13" s="5"/>
      <c r="QJM13" s="5"/>
      <c r="QJN13" s="5"/>
      <c r="QJO13" s="5"/>
      <c r="QJP13" s="5"/>
      <c r="QJQ13" s="5"/>
      <c r="QJR13" s="5"/>
      <c r="QJS13" s="5"/>
      <c r="QJT13" s="5"/>
      <c r="QJU13" s="5"/>
      <c r="QJV13" s="5"/>
      <c r="QJW13" s="5"/>
      <c r="QJX13" s="5"/>
      <c r="QJY13" s="5"/>
      <c r="QJZ13" s="5"/>
      <c r="QKA13" s="5"/>
      <c r="QKB13" s="5"/>
      <c r="QKC13" s="5"/>
      <c r="QKD13" s="5"/>
      <c r="QKE13" s="5"/>
      <c r="QKF13" s="5"/>
      <c r="QKG13" s="5"/>
      <c r="QKH13" s="5"/>
      <c r="QKI13" s="5"/>
      <c r="QKJ13" s="5"/>
      <c r="QKK13" s="5"/>
      <c r="QKL13" s="5"/>
      <c r="QKM13" s="5"/>
      <c r="QKN13" s="5"/>
      <c r="QKO13" s="5"/>
      <c r="QKP13" s="5"/>
      <c r="QKQ13" s="5"/>
      <c r="QKR13" s="5"/>
      <c r="QKS13" s="5"/>
      <c r="QKT13" s="5"/>
      <c r="QKU13" s="5"/>
      <c r="QKV13" s="5"/>
      <c r="QKW13" s="5"/>
      <c r="QKX13" s="5"/>
      <c r="QKY13" s="5"/>
      <c r="QKZ13" s="5"/>
      <c r="QLA13" s="5"/>
      <c r="QLB13" s="5"/>
      <c r="QLC13" s="5"/>
      <c r="QLD13" s="5"/>
      <c r="QLE13" s="5"/>
      <c r="QLF13" s="5"/>
      <c r="QLG13" s="5"/>
      <c r="QLH13" s="5"/>
      <c r="QLI13" s="5"/>
      <c r="QLJ13" s="5"/>
      <c r="QLK13" s="5"/>
      <c r="QLL13" s="5"/>
      <c r="QLM13" s="5"/>
      <c r="QLN13" s="5"/>
      <c r="QLO13" s="5"/>
      <c r="QLP13" s="5"/>
      <c r="QLQ13" s="5"/>
      <c r="QLR13" s="5"/>
      <c r="QLS13" s="5"/>
      <c r="QLT13" s="5"/>
      <c r="QLU13" s="5"/>
      <c r="QLV13" s="5"/>
      <c r="QLW13" s="5"/>
      <c r="QLX13" s="5"/>
      <c r="QLY13" s="5"/>
      <c r="QLZ13" s="5"/>
      <c r="QMA13" s="5"/>
      <c r="QMB13" s="5"/>
      <c r="QMC13" s="5"/>
      <c r="QMD13" s="5"/>
      <c r="QME13" s="5"/>
      <c r="QMF13" s="5"/>
      <c r="QMG13" s="5"/>
      <c r="QMH13" s="5"/>
      <c r="QMI13" s="5"/>
      <c r="QMJ13" s="5"/>
      <c r="QMK13" s="5"/>
      <c r="QML13" s="5"/>
      <c r="QMM13" s="5"/>
      <c r="QMN13" s="5"/>
      <c r="QMO13" s="5"/>
      <c r="QMP13" s="5"/>
      <c r="QMQ13" s="5"/>
      <c r="QMR13" s="5"/>
      <c r="QMS13" s="5"/>
      <c r="QMT13" s="5"/>
      <c r="QMU13" s="5"/>
      <c r="QMV13" s="5"/>
      <c r="QMW13" s="5"/>
      <c r="QMX13" s="5"/>
      <c r="QMY13" s="5"/>
      <c r="QMZ13" s="5"/>
      <c r="QNA13" s="5"/>
      <c r="QNB13" s="5"/>
      <c r="QNC13" s="5"/>
      <c r="QND13" s="5"/>
      <c r="QNE13" s="5"/>
      <c r="QNF13" s="5"/>
      <c r="QNG13" s="5"/>
      <c r="QNH13" s="5"/>
      <c r="QNI13" s="5"/>
      <c r="QNJ13" s="5"/>
      <c r="QNK13" s="5"/>
      <c r="QNL13" s="5"/>
      <c r="QNM13" s="5"/>
      <c r="QNN13" s="5"/>
      <c r="QNO13" s="5"/>
      <c r="QNP13" s="5"/>
      <c r="QNQ13" s="5"/>
      <c r="QNR13" s="5"/>
      <c r="QNS13" s="5"/>
      <c r="QNT13" s="5"/>
      <c r="QNU13" s="5"/>
      <c r="QNV13" s="5"/>
      <c r="QNW13" s="5"/>
      <c r="QNX13" s="5"/>
      <c r="QNY13" s="5"/>
      <c r="QNZ13" s="5"/>
      <c r="QOA13" s="5"/>
      <c r="QOB13" s="5"/>
      <c r="QOC13" s="5"/>
      <c r="QOD13" s="5"/>
      <c r="QOE13" s="5"/>
      <c r="QOF13" s="5"/>
      <c r="QOG13" s="5"/>
      <c r="QOH13" s="5"/>
      <c r="QOI13" s="5"/>
      <c r="QOJ13" s="5"/>
      <c r="QOK13" s="5"/>
      <c r="QOL13" s="5"/>
      <c r="QOM13" s="5"/>
      <c r="QON13" s="5"/>
      <c r="QOO13" s="5"/>
      <c r="QOP13" s="5"/>
      <c r="QOQ13" s="5"/>
      <c r="QOR13" s="5"/>
      <c r="QOS13" s="5"/>
      <c r="QOT13" s="5"/>
      <c r="QOU13" s="5"/>
      <c r="QOV13" s="5"/>
      <c r="QOW13" s="5"/>
      <c r="QOX13" s="5"/>
      <c r="QOY13" s="5"/>
      <c r="QOZ13" s="5"/>
      <c r="QPA13" s="5"/>
      <c r="QPB13" s="5"/>
      <c r="QPC13" s="5"/>
      <c r="QPD13" s="5"/>
      <c r="QPE13" s="5"/>
      <c r="QPF13" s="5"/>
      <c r="QPG13" s="5"/>
      <c r="QPH13" s="5"/>
      <c r="QPI13" s="5"/>
      <c r="QPJ13" s="5"/>
      <c r="QPK13" s="5"/>
      <c r="QPL13" s="5"/>
      <c r="QPM13" s="5"/>
      <c r="QPN13" s="5"/>
      <c r="QPO13" s="5"/>
      <c r="QPP13" s="5"/>
      <c r="QPQ13" s="5"/>
      <c r="QPR13" s="5"/>
      <c r="QPS13" s="5"/>
      <c r="QPT13" s="5"/>
      <c r="QPU13" s="5"/>
      <c r="QPV13" s="5"/>
      <c r="QPW13" s="5"/>
      <c r="QPX13" s="5"/>
      <c r="QPY13" s="5"/>
      <c r="QPZ13" s="5"/>
      <c r="QQA13" s="5"/>
      <c r="QQB13" s="5"/>
      <c r="QQC13" s="5"/>
      <c r="QQD13" s="5"/>
      <c r="QQE13" s="5"/>
      <c r="QQF13" s="5"/>
      <c r="QQG13" s="5"/>
      <c r="QQH13" s="5"/>
      <c r="QQI13" s="5"/>
      <c r="QQJ13" s="5"/>
      <c r="QQK13" s="5"/>
      <c r="QQL13" s="5"/>
      <c r="QQM13" s="5"/>
      <c r="QQN13" s="5"/>
      <c r="QQO13" s="5"/>
      <c r="QQP13" s="5"/>
      <c r="QQQ13" s="5"/>
      <c r="QQR13" s="5"/>
      <c r="QQS13" s="5"/>
      <c r="QQT13" s="5"/>
      <c r="QQU13" s="5"/>
      <c r="QQV13" s="5"/>
      <c r="QQW13" s="5"/>
      <c r="QQX13" s="5"/>
      <c r="QQY13" s="5"/>
      <c r="QQZ13" s="5"/>
      <c r="QRA13" s="5"/>
      <c r="QRB13" s="5"/>
      <c r="QRC13" s="5"/>
      <c r="QRD13" s="5"/>
      <c r="QRE13" s="5"/>
      <c r="QRF13" s="5"/>
      <c r="QRG13" s="5"/>
      <c r="QRH13" s="5"/>
      <c r="QRI13" s="5"/>
      <c r="QRJ13" s="5"/>
      <c r="QRK13" s="5"/>
      <c r="QRL13" s="5"/>
      <c r="QRM13" s="5"/>
      <c r="QRN13" s="5"/>
      <c r="QRO13" s="5"/>
      <c r="QRP13" s="5"/>
      <c r="QRQ13" s="5"/>
      <c r="QRR13" s="5"/>
      <c r="QRS13" s="5"/>
      <c r="QRT13" s="5"/>
      <c r="QRU13" s="5"/>
      <c r="QRV13" s="5"/>
      <c r="QRW13" s="5"/>
      <c r="QRX13" s="5"/>
      <c r="QRY13" s="5"/>
      <c r="QRZ13" s="5"/>
      <c r="QSA13" s="5"/>
      <c r="QSB13" s="5"/>
      <c r="QSC13" s="5"/>
      <c r="QSD13" s="5"/>
      <c r="QSE13" s="5"/>
      <c r="QSF13" s="5"/>
      <c r="QSG13" s="5"/>
      <c r="QSH13" s="5"/>
      <c r="QSI13" s="5"/>
      <c r="QSJ13" s="5"/>
      <c r="QSK13" s="5"/>
      <c r="QSL13" s="5"/>
      <c r="QSM13" s="5"/>
      <c r="QSN13" s="5"/>
      <c r="QSO13" s="5"/>
      <c r="QSP13" s="5"/>
      <c r="QSQ13" s="5"/>
      <c r="QSR13" s="5"/>
      <c r="QSS13" s="5"/>
      <c r="QST13" s="5"/>
      <c r="QSU13" s="5"/>
      <c r="QSV13" s="5"/>
      <c r="QSW13" s="5"/>
      <c r="QSX13" s="5"/>
      <c r="QSY13" s="5"/>
      <c r="QSZ13" s="5"/>
      <c r="QTA13" s="5"/>
      <c r="QTB13" s="5"/>
      <c r="QTC13" s="5"/>
      <c r="QTD13" s="5"/>
      <c r="QTE13" s="5"/>
      <c r="QTF13" s="5"/>
      <c r="QTG13" s="5"/>
      <c r="QTH13" s="5"/>
      <c r="QTI13" s="5"/>
      <c r="QTJ13" s="5"/>
      <c r="QTK13" s="5"/>
      <c r="QTL13" s="5"/>
      <c r="QTM13" s="5"/>
      <c r="QTN13" s="5"/>
      <c r="QTO13" s="5"/>
      <c r="QTP13" s="5"/>
      <c r="QTQ13" s="5"/>
      <c r="QTR13" s="5"/>
      <c r="QTS13" s="5"/>
      <c r="QTT13" s="5"/>
      <c r="QTU13" s="5"/>
      <c r="QTV13" s="5"/>
      <c r="QTW13" s="5"/>
      <c r="QTX13" s="5"/>
      <c r="QTY13" s="5"/>
      <c r="QTZ13" s="5"/>
      <c r="QUA13" s="5"/>
      <c r="QUB13" s="5"/>
      <c r="QUC13" s="5"/>
      <c r="QUD13" s="5"/>
      <c r="QUE13" s="5"/>
      <c r="QUF13" s="5"/>
      <c r="QUG13" s="5"/>
      <c r="QUH13" s="5"/>
      <c r="QUI13" s="5"/>
      <c r="QUJ13" s="5"/>
      <c r="QUK13" s="5"/>
      <c r="QUL13" s="5"/>
      <c r="QUM13" s="5"/>
      <c r="QUN13" s="5"/>
      <c r="QUO13" s="5"/>
      <c r="QUP13" s="5"/>
      <c r="QUQ13" s="5"/>
      <c r="QUR13" s="5"/>
      <c r="QUS13" s="5"/>
      <c r="QUT13" s="5"/>
      <c r="QUU13" s="5"/>
      <c r="QUV13" s="5"/>
      <c r="QUW13" s="5"/>
      <c r="QUX13" s="5"/>
      <c r="QUY13" s="5"/>
      <c r="QUZ13" s="5"/>
      <c r="QVA13" s="5"/>
      <c r="QVB13" s="5"/>
      <c r="QVC13" s="5"/>
      <c r="QVD13" s="5"/>
      <c r="QVE13" s="5"/>
      <c r="QVF13" s="5"/>
      <c r="QVG13" s="5"/>
      <c r="QVH13" s="5"/>
      <c r="QVI13" s="5"/>
      <c r="QVJ13" s="5"/>
      <c r="QVK13" s="5"/>
      <c r="QVL13" s="5"/>
      <c r="QVM13" s="5"/>
      <c r="QVN13" s="5"/>
      <c r="QVO13" s="5"/>
      <c r="QVP13" s="5"/>
      <c r="QVQ13" s="5"/>
      <c r="QVR13" s="5"/>
      <c r="QVS13" s="5"/>
      <c r="QVT13" s="5"/>
      <c r="QVU13" s="5"/>
      <c r="QVV13" s="5"/>
      <c r="QVW13" s="5"/>
      <c r="QVX13" s="5"/>
      <c r="QVY13" s="5"/>
      <c r="QVZ13" s="5"/>
      <c r="QWA13" s="5"/>
      <c r="QWB13" s="5"/>
      <c r="QWC13" s="5"/>
      <c r="QWD13" s="5"/>
      <c r="QWE13" s="5"/>
      <c r="QWF13" s="5"/>
      <c r="QWG13" s="5"/>
      <c r="QWH13" s="5"/>
      <c r="QWI13" s="5"/>
      <c r="QWJ13" s="5"/>
      <c r="QWK13" s="5"/>
      <c r="QWL13" s="5"/>
      <c r="QWM13" s="5"/>
      <c r="QWN13" s="5"/>
      <c r="QWO13" s="5"/>
      <c r="QWP13" s="5"/>
      <c r="QWQ13" s="5"/>
      <c r="QWR13" s="5"/>
      <c r="QWS13" s="5"/>
      <c r="QWT13" s="5"/>
      <c r="QWU13" s="5"/>
      <c r="QWV13" s="5"/>
      <c r="QWW13" s="5"/>
      <c r="QWX13" s="5"/>
      <c r="QWY13" s="5"/>
      <c r="QWZ13" s="5"/>
      <c r="QXA13" s="5"/>
      <c r="QXB13" s="5"/>
      <c r="QXC13" s="5"/>
      <c r="QXD13" s="5"/>
      <c r="QXE13" s="5"/>
      <c r="QXF13" s="5"/>
      <c r="QXG13" s="5"/>
      <c r="QXH13" s="5"/>
      <c r="QXI13" s="5"/>
      <c r="QXJ13" s="5"/>
      <c r="QXK13" s="5"/>
      <c r="QXL13" s="5"/>
      <c r="QXM13" s="5"/>
      <c r="QXN13" s="5"/>
      <c r="QXO13" s="5"/>
      <c r="QXP13" s="5"/>
      <c r="QXQ13" s="5"/>
      <c r="QXR13" s="5"/>
      <c r="QXS13" s="5"/>
      <c r="QXT13" s="5"/>
      <c r="QXU13" s="5"/>
      <c r="QXV13" s="5"/>
      <c r="QXW13" s="5"/>
      <c r="QXX13" s="5"/>
      <c r="QXY13" s="5"/>
      <c r="QXZ13" s="5"/>
      <c r="QYA13" s="5"/>
      <c r="QYB13" s="5"/>
      <c r="QYC13" s="5"/>
      <c r="QYD13" s="5"/>
      <c r="QYE13" s="5"/>
      <c r="QYF13" s="5"/>
      <c r="QYG13" s="5"/>
      <c r="QYH13" s="5"/>
      <c r="QYI13" s="5"/>
      <c r="QYJ13" s="5"/>
      <c r="QYK13" s="5"/>
      <c r="QYL13" s="5"/>
      <c r="QYM13" s="5"/>
      <c r="QYN13" s="5"/>
      <c r="QYO13" s="5"/>
      <c r="QYP13" s="5"/>
      <c r="QYQ13" s="5"/>
      <c r="QYR13" s="5"/>
      <c r="QYS13" s="5"/>
      <c r="QYT13" s="5"/>
      <c r="QYU13" s="5"/>
      <c r="QYV13" s="5"/>
      <c r="QYW13" s="5"/>
      <c r="QYX13" s="5"/>
      <c r="QYY13" s="5"/>
      <c r="QYZ13" s="5"/>
      <c r="QZA13" s="5"/>
      <c r="QZB13" s="5"/>
      <c r="QZC13" s="5"/>
      <c r="QZD13" s="5"/>
      <c r="QZE13" s="5"/>
      <c r="QZF13" s="5"/>
      <c r="QZG13" s="5"/>
      <c r="QZH13" s="5"/>
      <c r="QZI13" s="5"/>
      <c r="QZJ13" s="5"/>
      <c r="QZK13" s="5"/>
      <c r="QZL13" s="5"/>
      <c r="QZM13" s="5"/>
      <c r="QZN13" s="5"/>
      <c r="QZO13" s="5"/>
      <c r="QZP13" s="5"/>
      <c r="QZQ13" s="5"/>
      <c r="QZR13" s="5"/>
      <c r="QZS13" s="5"/>
      <c r="QZT13" s="5"/>
      <c r="QZU13" s="5"/>
      <c r="QZV13" s="5"/>
      <c r="QZW13" s="5"/>
      <c r="QZX13" s="5"/>
      <c r="QZY13" s="5"/>
      <c r="QZZ13" s="5"/>
      <c r="RAA13" s="5"/>
      <c r="RAB13" s="5"/>
      <c r="RAC13" s="5"/>
      <c r="RAD13" s="5"/>
      <c r="RAE13" s="5"/>
      <c r="RAF13" s="5"/>
      <c r="RAG13" s="5"/>
      <c r="RAH13" s="5"/>
      <c r="RAI13" s="5"/>
      <c r="RAJ13" s="5"/>
      <c r="RAK13" s="5"/>
      <c r="RAL13" s="5"/>
      <c r="RAM13" s="5"/>
      <c r="RAN13" s="5"/>
      <c r="RAO13" s="5"/>
      <c r="RAP13" s="5"/>
      <c r="RAQ13" s="5"/>
      <c r="RAR13" s="5"/>
      <c r="RAS13" s="5"/>
      <c r="RAT13" s="5"/>
      <c r="RAU13" s="5"/>
      <c r="RAV13" s="5"/>
      <c r="RAW13" s="5"/>
      <c r="RAX13" s="5"/>
      <c r="RAY13" s="5"/>
      <c r="RAZ13" s="5"/>
      <c r="RBA13" s="5"/>
      <c r="RBB13" s="5"/>
      <c r="RBC13" s="5"/>
      <c r="RBD13" s="5"/>
      <c r="RBE13" s="5"/>
      <c r="RBF13" s="5"/>
      <c r="RBG13" s="5"/>
      <c r="RBH13" s="5"/>
      <c r="RBI13" s="5"/>
      <c r="RBJ13" s="5"/>
      <c r="RBK13" s="5"/>
      <c r="RBL13" s="5"/>
      <c r="RBM13" s="5"/>
      <c r="RBN13" s="5"/>
      <c r="RBO13" s="5"/>
      <c r="RBP13" s="5"/>
      <c r="RBQ13" s="5"/>
      <c r="RBR13" s="5"/>
      <c r="RBS13" s="5"/>
      <c r="RBT13" s="5"/>
      <c r="RBU13" s="5"/>
      <c r="RBV13" s="5"/>
      <c r="RBW13" s="5"/>
      <c r="RBX13" s="5"/>
      <c r="RBY13" s="5"/>
      <c r="RBZ13" s="5"/>
      <c r="RCA13" s="5"/>
      <c r="RCB13" s="5"/>
      <c r="RCC13" s="5"/>
      <c r="RCD13" s="5"/>
      <c r="RCE13" s="5"/>
      <c r="RCF13" s="5"/>
      <c r="RCG13" s="5"/>
      <c r="RCH13" s="5"/>
      <c r="RCI13" s="5"/>
      <c r="RCJ13" s="5"/>
      <c r="RCK13" s="5"/>
      <c r="RCL13" s="5"/>
      <c r="RCM13" s="5"/>
      <c r="RCN13" s="5"/>
      <c r="RCO13" s="5"/>
      <c r="RCP13" s="5"/>
      <c r="RCQ13" s="5"/>
      <c r="RCR13" s="5"/>
      <c r="RCS13" s="5"/>
      <c r="RCT13" s="5"/>
      <c r="RCU13" s="5"/>
      <c r="RCV13" s="5"/>
      <c r="RCW13" s="5"/>
      <c r="RCX13" s="5"/>
      <c r="RCY13" s="5"/>
      <c r="RCZ13" s="5"/>
      <c r="RDA13" s="5"/>
      <c r="RDB13" s="5"/>
      <c r="RDC13" s="5"/>
      <c r="RDD13" s="5"/>
      <c r="RDE13" s="5"/>
      <c r="RDF13" s="5"/>
      <c r="RDG13" s="5"/>
      <c r="RDH13" s="5"/>
      <c r="RDI13" s="5"/>
      <c r="RDJ13" s="5"/>
      <c r="RDK13" s="5"/>
      <c r="RDL13" s="5"/>
      <c r="RDM13" s="5"/>
      <c r="RDN13" s="5"/>
      <c r="RDO13" s="5"/>
      <c r="RDP13" s="5"/>
      <c r="RDQ13" s="5"/>
      <c r="RDR13" s="5"/>
      <c r="RDS13" s="5"/>
      <c r="RDT13" s="5"/>
      <c r="RDU13" s="5"/>
      <c r="RDV13" s="5"/>
      <c r="RDW13" s="5"/>
      <c r="RDX13" s="5"/>
      <c r="RDY13" s="5"/>
      <c r="RDZ13" s="5"/>
      <c r="REA13" s="5"/>
      <c r="REB13" s="5"/>
      <c r="REC13" s="5"/>
      <c r="RED13" s="5"/>
      <c r="REE13" s="5"/>
      <c r="REF13" s="5"/>
      <c r="REG13" s="5"/>
      <c r="REH13" s="5"/>
      <c r="REI13" s="5"/>
      <c r="REJ13" s="5"/>
      <c r="REK13" s="5"/>
      <c r="REL13" s="5"/>
      <c r="REM13" s="5"/>
      <c r="REN13" s="5"/>
      <c r="REO13" s="5"/>
      <c r="REP13" s="5"/>
      <c r="REQ13" s="5"/>
      <c r="RER13" s="5"/>
      <c r="RES13" s="5"/>
      <c r="RET13" s="5"/>
      <c r="REU13" s="5"/>
      <c r="REV13" s="5"/>
      <c r="REW13" s="5"/>
      <c r="REX13" s="5"/>
      <c r="REY13" s="5"/>
      <c r="REZ13" s="5"/>
      <c r="RFA13" s="5"/>
      <c r="RFB13" s="5"/>
      <c r="RFC13" s="5"/>
      <c r="RFD13" s="5"/>
      <c r="RFE13" s="5"/>
      <c r="RFF13" s="5"/>
      <c r="RFG13" s="5"/>
      <c r="RFH13" s="5"/>
      <c r="RFI13" s="5"/>
      <c r="RFJ13" s="5"/>
      <c r="RFK13" s="5"/>
      <c r="RFL13" s="5"/>
      <c r="RFM13" s="5"/>
      <c r="RFN13" s="5"/>
      <c r="RFO13" s="5"/>
      <c r="RFP13" s="5"/>
      <c r="RFQ13" s="5"/>
      <c r="RFR13" s="5"/>
      <c r="RFS13" s="5"/>
      <c r="RFT13" s="5"/>
      <c r="RFU13" s="5"/>
      <c r="RFV13" s="5"/>
      <c r="RFW13" s="5"/>
      <c r="RFX13" s="5"/>
      <c r="RFY13" s="5"/>
      <c r="RFZ13" s="5"/>
      <c r="RGA13" s="5"/>
      <c r="RGB13" s="5"/>
      <c r="RGC13" s="5"/>
      <c r="RGD13" s="5"/>
      <c r="RGE13" s="5"/>
      <c r="RGF13" s="5"/>
      <c r="RGG13" s="5"/>
      <c r="RGH13" s="5"/>
      <c r="RGI13" s="5"/>
      <c r="RGJ13" s="5"/>
      <c r="RGK13" s="5"/>
      <c r="RGL13" s="5"/>
      <c r="RGM13" s="5"/>
      <c r="RGN13" s="5"/>
      <c r="RGO13" s="5"/>
      <c r="RGP13" s="5"/>
      <c r="RGQ13" s="5"/>
      <c r="RGR13" s="5"/>
      <c r="RGS13" s="5"/>
      <c r="RGT13" s="5"/>
      <c r="RGU13" s="5"/>
      <c r="RGV13" s="5"/>
      <c r="RGW13" s="5"/>
      <c r="RGX13" s="5"/>
      <c r="RGY13" s="5"/>
      <c r="RGZ13" s="5"/>
      <c r="RHA13" s="5"/>
      <c r="RHB13" s="5"/>
      <c r="RHC13" s="5"/>
      <c r="RHD13" s="5"/>
      <c r="RHE13" s="5"/>
      <c r="RHF13" s="5"/>
      <c r="RHG13" s="5"/>
      <c r="RHH13" s="5"/>
      <c r="RHI13" s="5"/>
      <c r="RHJ13" s="5"/>
      <c r="RHK13" s="5"/>
      <c r="RHL13" s="5"/>
      <c r="RHM13" s="5"/>
      <c r="RHN13" s="5"/>
      <c r="RHO13" s="5"/>
      <c r="RHP13" s="5"/>
      <c r="RHQ13" s="5"/>
      <c r="RHR13" s="5"/>
      <c r="RHS13" s="5"/>
      <c r="RHT13" s="5"/>
      <c r="RHU13" s="5"/>
      <c r="RHV13" s="5"/>
      <c r="RHW13" s="5"/>
      <c r="RHX13" s="5"/>
      <c r="RHY13" s="5"/>
      <c r="RHZ13" s="5"/>
      <c r="RIA13" s="5"/>
      <c r="RIB13" s="5"/>
      <c r="RIC13" s="5"/>
      <c r="RID13" s="5"/>
      <c r="RIE13" s="5"/>
      <c r="RIF13" s="5"/>
      <c r="RIG13" s="5"/>
      <c r="RIH13" s="5"/>
      <c r="RII13" s="5"/>
      <c r="RIJ13" s="5"/>
      <c r="RIK13" s="5"/>
      <c r="RIL13" s="5"/>
      <c r="RIM13" s="5"/>
      <c r="RIN13" s="5"/>
      <c r="RIO13" s="5"/>
      <c r="RIP13" s="5"/>
      <c r="RIQ13" s="5"/>
      <c r="RIR13" s="5"/>
      <c r="RIS13" s="5"/>
      <c r="RIT13" s="5"/>
      <c r="RIU13" s="5"/>
      <c r="RIV13" s="5"/>
      <c r="RIW13" s="5"/>
      <c r="RIX13" s="5"/>
      <c r="RIY13" s="5"/>
      <c r="RIZ13" s="5"/>
      <c r="RJA13" s="5"/>
      <c r="RJB13" s="5"/>
      <c r="RJC13" s="5"/>
      <c r="RJD13" s="5"/>
      <c r="RJE13" s="5"/>
      <c r="RJF13" s="5"/>
      <c r="RJG13" s="5"/>
      <c r="RJH13" s="5"/>
      <c r="RJI13" s="5"/>
      <c r="RJJ13" s="5"/>
      <c r="RJK13" s="5"/>
      <c r="RJL13" s="5"/>
      <c r="RJM13" s="5"/>
      <c r="RJN13" s="5"/>
      <c r="RJO13" s="5"/>
      <c r="RJP13" s="5"/>
      <c r="RJQ13" s="5"/>
      <c r="RJR13" s="5"/>
      <c r="RJS13" s="5"/>
      <c r="RJT13" s="5"/>
      <c r="RJU13" s="5"/>
      <c r="RJV13" s="5"/>
      <c r="RJW13" s="5"/>
      <c r="RJX13" s="5"/>
      <c r="RJY13" s="5"/>
      <c r="RJZ13" s="5"/>
      <c r="RKA13" s="5"/>
      <c r="RKB13" s="5"/>
      <c r="RKC13" s="5"/>
      <c r="RKD13" s="5"/>
      <c r="RKE13" s="5"/>
      <c r="RKF13" s="5"/>
      <c r="RKG13" s="5"/>
      <c r="RKH13" s="5"/>
      <c r="RKI13" s="5"/>
      <c r="RKJ13" s="5"/>
      <c r="RKK13" s="5"/>
      <c r="RKL13" s="5"/>
      <c r="RKM13" s="5"/>
      <c r="RKN13" s="5"/>
      <c r="RKO13" s="5"/>
      <c r="RKP13" s="5"/>
      <c r="RKQ13" s="5"/>
      <c r="RKR13" s="5"/>
      <c r="RKS13" s="5"/>
      <c r="RKT13" s="5"/>
      <c r="RKU13" s="5"/>
      <c r="RKV13" s="5"/>
      <c r="RKW13" s="5"/>
      <c r="RKX13" s="5"/>
      <c r="RKY13" s="5"/>
      <c r="RKZ13" s="5"/>
      <c r="RLA13" s="5"/>
      <c r="RLB13" s="5"/>
      <c r="RLC13" s="5"/>
      <c r="RLD13" s="5"/>
      <c r="RLE13" s="5"/>
      <c r="RLF13" s="5"/>
      <c r="RLG13" s="5"/>
      <c r="RLH13" s="5"/>
      <c r="RLI13" s="5"/>
      <c r="RLJ13" s="5"/>
      <c r="RLK13" s="5"/>
      <c r="RLL13" s="5"/>
      <c r="RLM13" s="5"/>
      <c r="RLN13" s="5"/>
      <c r="RLO13" s="5"/>
      <c r="RLP13" s="5"/>
      <c r="RLQ13" s="5"/>
      <c r="RLR13" s="5"/>
      <c r="RLS13" s="5"/>
      <c r="RLT13" s="5"/>
      <c r="RLU13" s="5"/>
      <c r="RLV13" s="5"/>
      <c r="RLW13" s="5"/>
      <c r="RLX13" s="5"/>
      <c r="RLY13" s="5"/>
      <c r="RLZ13" s="5"/>
      <c r="RMA13" s="5"/>
      <c r="RMB13" s="5"/>
      <c r="RMC13" s="5"/>
      <c r="RMD13" s="5"/>
      <c r="RME13" s="5"/>
      <c r="RMF13" s="5"/>
      <c r="RMG13" s="5"/>
      <c r="RMH13" s="5"/>
      <c r="RMI13" s="5"/>
      <c r="RMJ13" s="5"/>
      <c r="RMK13" s="5"/>
      <c r="RML13" s="5"/>
      <c r="RMM13" s="5"/>
      <c r="RMN13" s="5"/>
      <c r="RMO13" s="5"/>
      <c r="RMP13" s="5"/>
      <c r="RMQ13" s="5"/>
      <c r="RMR13" s="5"/>
      <c r="RMS13" s="5"/>
      <c r="RMT13" s="5"/>
      <c r="RMU13" s="5"/>
      <c r="RMV13" s="5"/>
      <c r="RMW13" s="5"/>
      <c r="RMX13" s="5"/>
      <c r="RMY13" s="5"/>
      <c r="RMZ13" s="5"/>
      <c r="RNA13" s="5"/>
      <c r="RNB13" s="5"/>
      <c r="RNC13" s="5"/>
      <c r="RND13" s="5"/>
      <c r="RNE13" s="5"/>
      <c r="RNF13" s="5"/>
      <c r="RNG13" s="5"/>
      <c r="RNH13" s="5"/>
      <c r="RNI13" s="5"/>
      <c r="RNJ13" s="5"/>
      <c r="RNK13" s="5"/>
      <c r="RNL13" s="5"/>
      <c r="RNM13" s="5"/>
      <c r="RNN13" s="5"/>
      <c r="RNO13" s="5"/>
      <c r="RNP13" s="5"/>
      <c r="RNQ13" s="5"/>
      <c r="RNR13" s="5"/>
      <c r="RNS13" s="5"/>
      <c r="RNT13" s="5"/>
      <c r="RNU13" s="5"/>
      <c r="RNV13" s="5"/>
      <c r="RNW13" s="5"/>
      <c r="RNX13" s="5"/>
      <c r="RNY13" s="5"/>
      <c r="RNZ13" s="5"/>
      <c r="ROA13" s="5"/>
      <c r="ROB13" s="5"/>
      <c r="ROC13" s="5"/>
      <c r="ROD13" s="5"/>
      <c r="ROE13" s="5"/>
      <c r="ROF13" s="5"/>
      <c r="ROG13" s="5"/>
      <c r="ROH13" s="5"/>
      <c r="ROI13" s="5"/>
      <c r="ROJ13" s="5"/>
      <c r="ROK13" s="5"/>
      <c r="ROL13" s="5"/>
      <c r="ROM13" s="5"/>
      <c r="RON13" s="5"/>
      <c r="ROO13" s="5"/>
      <c r="ROP13" s="5"/>
      <c r="ROQ13" s="5"/>
      <c r="ROR13" s="5"/>
      <c r="ROS13" s="5"/>
      <c r="ROT13" s="5"/>
      <c r="ROU13" s="5"/>
      <c r="ROV13" s="5"/>
      <c r="ROW13" s="5"/>
      <c r="ROX13" s="5"/>
      <c r="ROY13" s="5"/>
      <c r="ROZ13" s="5"/>
      <c r="RPA13" s="5"/>
      <c r="RPB13" s="5"/>
      <c r="RPC13" s="5"/>
      <c r="RPD13" s="5"/>
      <c r="RPE13" s="5"/>
      <c r="RPF13" s="5"/>
      <c r="RPG13" s="5"/>
      <c r="RPH13" s="5"/>
      <c r="RPI13" s="5"/>
      <c r="RPJ13" s="5"/>
      <c r="RPK13" s="5"/>
      <c r="RPL13" s="5"/>
      <c r="RPM13" s="5"/>
      <c r="RPN13" s="5"/>
      <c r="RPO13" s="5"/>
      <c r="RPP13" s="5"/>
      <c r="RPQ13" s="5"/>
      <c r="RPR13" s="5"/>
      <c r="RPS13" s="5"/>
      <c r="RPT13" s="5"/>
      <c r="RPU13" s="5"/>
      <c r="RPV13" s="5"/>
      <c r="RPW13" s="5"/>
      <c r="RPX13" s="5"/>
      <c r="RPY13" s="5"/>
      <c r="RPZ13" s="5"/>
      <c r="RQA13" s="5"/>
      <c r="RQB13" s="5"/>
      <c r="RQC13" s="5"/>
      <c r="RQD13" s="5"/>
      <c r="RQE13" s="5"/>
      <c r="RQF13" s="5"/>
      <c r="RQG13" s="5"/>
      <c r="RQH13" s="5"/>
      <c r="RQI13" s="5"/>
      <c r="RQJ13" s="5"/>
      <c r="RQK13" s="5"/>
      <c r="RQL13" s="5"/>
      <c r="RQM13" s="5"/>
      <c r="RQN13" s="5"/>
      <c r="RQO13" s="5"/>
      <c r="RQP13" s="5"/>
      <c r="RQQ13" s="5"/>
      <c r="RQR13" s="5"/>
      <c r="RQS13" s="5"/>
      <c r="RQT13" s="5"/>
      <c r="RQU13" s="5"/>
      <c r="RQV13" s="5"/>
      <c r="RQW13" s="5"/>
      <c r="RQX13" s="5"/>
      <c r="RQY13" s="5"/>
      <c r="RQZ13" s="5"/>
      <c r="RRA13" s="5"/>
      <c r="RRB13" s="5"/>
      <c r="RRC13" s="5"/>
      <c r="RRD13" s="5"/>
      <c r="RRE13" s="5"/>
      <c r="RRF13" s="5"/>
      <c r="RRG13" s="5"/>
      <c r="RRH13" s="5"/>
      <c r="RRI13" s="5"/>
      <c r="RRJ13" s="5"/>
      <c r="RRK13" s="5"/>
      <c r="RRL13" s="5"/>
      <c r="RRM13" s="5"/>
      <c r="RRN13" s="5"/>
      <c r="RRO13" s="5"/>
      <c r="RRP13" s="5"/>
      <c r="RRQ13" s="5"/>
      <c r="RRR13" s="5"/>
      <c r="RRS13" s="5"/>
      <c r="RRT13" s="5"/>
      <c r="RRU13" s="5"/>
      <c r="RRV13" s="5"/>
      <c r="RRW13" s="5"/>
      <c r="RRX13" s="5"/>
      <c r="RRY13" s="5"/>
      <c r="RRZ13" s="5"/>
      <c r="RSA13" s="5"/>
      <c r="RSB13" s="5"/>
      <c r="RSC13" s="5"/>
      <c r="RSD13" s="5"/>
      <c r="RSE13" s="5"/>
      <c r="RSF13" s="5"/>
      <c r="RSG13" s="5"/>
      <c r="RSH13" s="5"/>
      <c r="RSI13" s="5"/>
      <c r="RSJ13" s="5"/>
      <c r="RSK13" s="5"/>
      <c r="RSL13" s="5"/>
      <c r="RSM13" s="5"/>
      <c r="RSN13" s="5"/>
      <c r="RSO13" s="5"/>
      <c r="RSP13" s="5"/>
      <c r="RSQ13" s="5"/>
      <c r="RSR13" s="5"/>
      <c r="RSS13" s="5"/>
      <c r="RST13" s="5"/>
      <c r="RSU13" s="5"/>
      <c r="RSV13" s="5"/>
      <c r="RSW13" s="5"/>
      <c r="RSX13" s="5"/>
      <c r="RSY13" s="5"/>
      <c r="RSZ13" s="5"/>
      <c r="RTA13" s="5"/>
      <c r="RTB13" s="5"/>
      <c r="RTC13" s="5"/>
      <c r="RTD13" s="5"/>
      <c r="RTE13" s="5"/>
      <c r="RTF13" s="5"/>
      <c r="RTG13" s="5"/>
      <c r="RTH13" s="5"/>
      <c r="RTI13" s="5"/>
      <c r="RTJ13" s="5"/>
      <c r="RTK13" s="5"/>
      <c r="RTL13" s="5"/>
      <c r="RTM13" s="5"/>
      <c r="RTN13" s="5"/>
      <c r="RTO13" s="5"/>
      <c r="RTP13" s="5"/>
      <c r="RTQ13" s="5"/>
      <c r="RTR13" s="5"/>
      <c r="RTS13" s="5"/>
      <c r="RTT13" s="5"/>
      <c r="RTU13" s="5"/>
      <c r="RTV13" s="5"/>
      <c r="RTW13" s="5"/>
      <c r="RTX13" s="5"/>
      <c r="RTY13" s="5"/>
      <c r="RTZ13" s="5"/>
      <c r="RUA13" s="5"/>
      <c r="RUB13" s="5"/>
      <c r="RUC13" s="5"/>
      <c r="RUD13" s="5"/>
      <c r="RUE13" s="5"/>
      <c r="RUF13" s="5"/>
      <c r="RUG13" s="5"/>
      <c r="RUH13" s="5"/>
      <c r="RUI13" s="5"/>
      <c r="RUJ13" s="5"/>
      <c r="RUK13" s="5"/>
      <c r="RUL13" s="5"/>
      <c r="RUM13" s="5"/>
      <c r="RUN13" s="5"/>
      <c r="RUO13" s="5"/>
      <c r="RUP13" s="5"/>
      <c r="RUQ13" s="5"/>
      <c r="RUR13" s="5"/>
      <c r="RUS13" s="5"/>
      <c r="RUT13" s="5"/>
      <c r="RUU13" s="5"/>
      <c r="RUV13" s="5"/>
      <c r="RUW13" s="5"/>
      <c r="RUX13" s="5"/>
      <c r="RUY13" s="5"/>
      <c r="RUZ13" s="5"/>
      <c r="RVA13" s="5"/>
      <c r="RVB13" s="5"/>
      <c r="RVC13" s="5"/>
      <c r="RVD13" s="5"/>
      <c r="RVE13" s="5"/>
      <c r="RVF13" s="5"/>
      <c r="RVG13" s="5"/>
      <c r="RVH13" s="5"/>
      <c r="RVI13" s="5"/>
      <c r="RVJ13" s="5"/>
      <c r="RVK13" s="5"/>
      <c r="RVL13" s="5"/>
      <c r="RVM13" s="5"/>
      <c r="RVN13" s="5"/>
      <c r="RVO13" s="5"/>
      <c r="RVP13" s="5"/>
      <c r="RVQ13" s="5"/>
      <c r="RVR13" s="5"/>
      <c r="RVS13" s="5"/>
      <c r="RVT13" s="5"/>
      <c r="RVU13" s="5"/>
      <c r="RVV13" s="5"/>
      <c r="RVW13" s="5"/>
      <c r="RVX13" s="5"/>
      <c r="RVY13" s="5"/>
      <c r="RVZ13" s="5"/>
      <c r="RWA13" s="5"/>
      <c r="RWB13" s="5"/>
      <c r="RWC13" s="5"/>
      <c r="RWD13" s="5"/>
      <c r="RWE13" s="5"/>
      <c r="RWF13" s="5"/>
      <c r="RWG13" s="5"/>
      <c r="RWH13" s="5"/>
      <c r="RWI13" s="5"/>
      <c r="RWJ13" s="5"/>
      <c r="RWK13" s="5"/>
      <c r="RWL13" s="5"/>
      <c r="RWM13" s="5"/>
      <c r="RWN13" s="5"/>
      <c r="RWO13" s="5"/>
      <c r="RWP13" s="5"/>
      <c r="RWQ13" s="5"/>
      <c r="RWR13" s="5"/>
      <c r="RWS13" s="5"/>
      <c r="RWT13" s="5"/>
      <c r="RWU13" s="5"/>
      <c r="RWV13" s="5"/>
      <c r="RWW13" s="5"/>
      <c r="RWX13" s="5"/>
      <c r="RWY13" s="5"/>
      <c r="RWZ13" s="5"/>
      <c r="RXA13" s="5"/>
      <c r="RXB13" s="5"/>
      <c r="RXC13" s="5"/>
      <c r="RXD13" s="5"/>
      <c r="RXE13" s="5"/>
      <c r="RXF13" s="5"/>
      <c r="RXG13" s="5"/>
      <c r="RXH13" s="5"/>
      <c r="RXI13" s="5"/>
      <c r="RXJ13" s="5"/>
      <c r="RXK13" s="5"/>
      <c r="RXL13" s="5"/>
      <c r="RXM13" s="5"/>
      <c r="RXN13" s="5"/>
      <c r="RXO13" s="5"/>
      <c r="RXP13" s="5"/>
      <c r="RXQ13" s="5"/>
      <c r="RXR13" s="5"/>
      <c r="RXS13" s="5"/>
      <c r="RXT13" s="5"/>
      <c r="RXU13" s="5"/>
      <c r="RXV13" s="5"/>
      <c r="RXW13" s="5"/>
      <c r="RXX13" s="5"/>
      <c r="RXY13" s="5"/>
      <c r="RXZ13" s="5"/>
      <c r="RYA13" s="5"/>
      <c r="RYB13" s="5"/>
      <c r="RYC13" s="5"/>
      <c r="RYD13" s="5"/>
      <c r="RYE13" s="5"/>
      <c r="RYF13" s="5"/>
      <c r="RYG13" s="5"/>
      <c r="RYH13" s="5"/>
      <c r="RYI13" s="5"/>
      <c r="RYJ13" s="5"/>
      <c r="RYK13" s="5"/>
      <c r="RYL13" s="5"/>
      <c r="RYM13" s="5"/>
      <c r="RYN13" s="5"/>
      <c r="RYO13" s="5"/>
      <c r="RYP13" s="5"/>
      <c r="RYQ13" s="5"/>
      <c r="RYR13" s="5"/>
      <c r="RYS13" s="5"/>
      <c r="RYT13" s="5"/>
      <c r="RYU13" s="5"/>
      <c r="RYV13" s="5"/>
      <c r="RYW13" s="5"/>
      <c r="RYX13" s="5"/>
      <c r="RYY13" s="5"/>
      <c r="RYZ13" s="5"/>
      <c r="RZA13" s="5"/>
      <c r="RZB13" s="5"/>
      <c r="RZC13" s="5"/>
      <c r="RZD13" s="5"/>
      <c r="RZE13" s="5"/>
      <c r="RZF13" s="5"/>
      <c r="RZG13" s="5"/>
      <c r="RZH13" s="5"/>
      <c r="RZI13" s="5"/>
      <c r="RZJ13" s="5"/>
      <c r="RZK13" s="5"/>
      <c r="RZL13" s="5"/>
      <c r="RZM13" s="5"/>
      <c r="RZN13" s="5"/>
      <c r="RZO13" s="5"/>
      <c r="RZP13" s="5"/>
      <c r="RZQ13" s="5"/>
      <c r="RZR13" s="5"/>
      <c r="RZS13" s="5"/>
      <c r="RZT13" s="5"/>
      <c r="RZU13" s="5"/>
      <c r="RZV13" s="5"/>
      <c r="RZW13" s="5"/>
      <c r="RZX13" s="5"/>
      <c r="RZY13" s="5"/>
      <c r="RZZ13" s="5"/>
      <c r="SAA13" s="5"/>
      <c r="SAB13" s="5"/>
      <c r="SAC13" s="5"/>
      <c r="SAD13" s="5"/>
      <c r="SAE13" s="5"/>
      <c r="SAF13" s="5"/>
      <c r="SAG13" s="5"/>
      <c r="SAH13" s="5"/>
      <c r="SAI13" s="5"/>
      <c r="SAJ13" s="5"/>
      <c r="SAK13" s="5"/>
      <c r="SAL13" s="5"/>
      <c r="SAM13" s="5"/>
      <c r="SAN13" s="5"/>
      <c r="SAO13" s="5"/>
      <c r="SAP13" s="5"/>
      <c r="SAQ13" s="5"/>
      <c r="SAR13" s="5"/>
      <c r="SAS13" s="5"/>
      <c r="SAT13" s="5"/>
      <c r="SAU13" s="5"/>
      <c r="SAV13" s="5"/>
      <c r="SAW13" s="5"/>
      <c r="SAX13" s="5"/>
      <c r="SAY13" s="5"/>
      <c r="SAZ13" s="5"/>
      <c r="SBA13" s="5"/>
      <c r="SBB13" s="5"/>
      <c r="SBC13" s="5"/>
      <c r="SBD13" s="5"/>
      <c r="SBE13" s="5"/>
      <c r="SBF13" s="5"/>
      <c r="SBG13" s="5"/>
      <c r="SBH13" s="5"/>
      <c r="SBI13" s="5"/>
      <c r="SBJ13" s="5"/>
      <c r="SBK13" s="5"/>
      <c r="SBL13" s="5"/>
      <c r="SBM13" s="5"/>
      <c r="SBN13" s="5"/>
      <c r="SBO13" s="5"/>
      <c r="SBP13" s="5"/>
      <c r="SBQ13" s="5"/>
      <c r="SBR13" s="5"/>
      <c r="SBS13" s="5"/>
      <c r="SBT13" s="5"/>
      <c r="SBU13" s="5"/>
      <c r="SBV13" s="5"/>
      <c r="SBW13" s="5"/>
      <c r="SBX13" s="5"/>
      <c r="SBY13" s="5"/>
      <c r="SBZ13" s="5"/>
      <c r="SCA13" s="5"/>
      <c r="SCB13" s="5"/>
      <c r="SCC13" s="5"/>
      <c r="SCD13" s="5"/>
      <c r="SCE13" s="5"/>
      <c r="SCF13" s="5"/>
      <c r="SCG13" s="5"/>
      <c r="SCH13" s="5"/>
      <c r="SCI13" s="5"/>
      <c r="SCJ13" s="5"/>
      <c r="SCK13" s="5"/>
      <c r="SCL13" s="5"/>
      <c r="SCM13" s="5"/>
      <c r="SCN13" s="5"/>
      <c r="SCO13" s="5"/>
      <c r="SCP13" s="5"/>
      <c r="SCQ13" s="5"/>
      <c r="SCR13" s="5"/>
      <c r="SCS13" s="5"/>
      <c r="SCT13" s="5"/>
      <c r="SCU13" s="5"/>
      <c r="SCV13" s="5"/>
      <c r="SCW13" s="5"/>
      <c r="SCX13" s="5"/>
      <c r="SCY13" s="5"/>
      <c r="SCZ13" s="5"/>
      <c r="SDA13" s="5"/>
      <c r="SDB13" s="5"/>
      <c r="SDC13" s="5"/>
      <c r="SDD13" s="5"/>
      <c r="SDE13" s="5"/>
      <c r="SDF13" s="5"/>
      <c r="SDG13" s="5"/>
      <c r="SDH13" s="5"/>
      <c r="SDI13" s="5"/>
      <c r="SDJ13" s="5"/>
      <c r="SDK13" s="5"/>
      <c r="SDL13" s="5"/>
      <c r="SDM13" s="5"/>
      <c r="SDN13" s="5"/>
      <c r="SDO13" s="5"/>
      <c r="SDP13" s="5"/>
      <c r="SDQ13" s="5"/>
      <c r="SDR13" s="5"/>
      <c r="SDS13" s="5"/>
      <c r="SDT13" s="5"/>
      <c r="SDU13" s="5"/>
      <c r="SDV13" s="5"/>
      <c r="SDW13" s="5"/>
      <c r="SDX13" s="5"/>
      <c r="SDY13" s="5"/>
      <c r="SDZ13" s="5"/>
      <c r="SEA13" s="5"/>
      <c r="SEB13" s="5"/>
      <c r="SEC13" s="5"/>
      <c r="SED13" s="5"/>
      <c r="SEE13" s="5"/>
      <c r="SEF13" s="5"/>
      <c r="SEG13" s="5"/>
      <c r="SEH13" s="5"/>
      <c r="SEI13" s="5"/>
      <c r="SEJ13" s="5"/>
      <c r="SEK13" s="5"/>
      <c r="SEL13" s="5"/>
      <c r="SEM13" s="5"/>
      <c r="SEN13" s="5"/>
      <c r="SEO13" s="5"/>
      <c r="SEP13" s="5"/>
      <c r="SEQ13" s="5"/>
      <c r="SER13" s="5"/>
      <c r="SES13" s="5"/>
      <c r="SET13" s="5"/>
      <c r="SEU13" s="5"/>
      <c r="SEV13" s="5"/>
      <c r="SEW13" s="5"/>
      <c r="SEX13" s="5"/>
      <c r="SEY13" s="5"/>
      <c r="SEZ13" s="5"/>
      <c r="SFA13" s="5"/>
      <c r="SFB13" s="5"/>
      <c r="SFC13" s="5"/>
      <c r="SFD13" s="5"/>
      <c r="SFE13" s="5"/>
      <c r="SFF13" s="5"/>
      <c r="SFG13" s="5"/>
      <c r="SFH13" s="5"/>
      <c r="SFI13" s="5"/>
      <c r="SFJ13" s="5"/>
      <c r="SFK13" s="5"/>
      <c r="SFL13" s="5"/>
      <c r="SFM13" s="5"/>
      <c r="SFN13" s="5"/>
      <c r="SFO13" s="5"/>
      <c r="SFP13" s="5"/>
      <c r="SFQ13" s="5"/>
      <c r="SFR13" s="5"/>
      <c r="SFS13" s="5"/>
      <c r="SFT13" s="5"/>
      <c r="SFU13" s="5"/>
      <c r="SFV13" s="5"/>
      <c r="SFW13" s="5"/>
      <c r="SFX13" s="5"/>
      <c r="SFY13" s="5"/>
      <c r="SFZ13" s="5"/>
      <c r="SGA13" s="5"/>
      <c r="SGB13" s="5"/>
      <c r="SGC13" s="5"/>
      <c r="SGD13" s="5"/>
      <c r="SGE13" s="5"/>
      <c r="SGF13" s="5"/>
      <c r="SGG13" s="5"/>
      <c r="SGH13" s="5"/>
      <c r="SGI13" s="5"/>
      <c r="SGJ13" s="5"/>
      <c r="SGK13" s="5"/>
      <c r="SGL13" s="5"/>
      <c r="SGM13" s="5"/>
      <c r="SGN13" s="5"/>
      <c r="SGO13" s="5"/>
      <c r="SGP13" s="5"/>
      <c r="SGQ13" s="5"/>
      <c r="SGR13" s="5"/>
      <c r="SGS13" s="5"/>
      <c r="SGT13" s="5"/>
      <c r="SGU13" s="5"/>
      <c r="SGV13" s="5"/>
      <c r="SGW13" s="5"/>
      <c r="SGX13" s="5"/>
      <c r="SGY13" s="5"/>
      <c r="SGZ13" s="5"/>
      <c r="SHA13" s="5"/>
      <c r="SHB13" s="5"/>
      <c r="SHC13" s="5"/>
      <c r="SHD13" s="5"/>
      <c r="SHE13" s="5"/>
      <c r="SHF13" s="5"/>
      <c r="SHG13" s="5"/>
      <c r="SHH13" s="5"/>
      <c r="SHI13" s="5"/>
      <c r="SHJ13" s="5"/>
      <c r="SHK13" s="5"/>
      <c r="SHL13" s="5"/>
      <c r="SHM13" s="5"/>
      <c r="SHN13" s="5"/>
      <c r="SHO13" s="5"/>
      <c r="SHP13" s="5"/>
      <c r="SHQ13" s="5"/>
      <c r="SHR13" s="5"/>
      <c r="SHS13" s="5"/>
      <c r="SHT13" s="5"/>
      <c r="SHU13" s="5"/>
      <c r="SHV13" s="5"/>
      <c r="SHW13" s="5"/>
      <c r="SHX13" s="5"/>
      <c r="SHY13" s="5"/>
      <c r="SHZ13" s="5"/>
      <c r="SIA13" s="5"/>
      <c r="SIB13" s="5"/>
      <c r="SIC13" s="5"/>
      <c r="SID13" s="5"/>
      <c r="SIE13" s="5"/>
      <c r="SIF13" s="5"/>
      <c r="SIG13" s="5"/>
      <c r="SIH13" s="5"/>
      <c r="SII13" s="5"/>
      <c r="SIJ13" s="5"/>
      <c r="SIK13" s="5"/>
      <c r="SIL13" s="5"/>
      <c r="SIM13" s="5"/>
      <c r="SIN13" s="5"/>
      <c r="SIO13" s="5"/>
      <c r="SIP13" s="5"/>
      <c r="SIQ13" s="5"/>
      <c r="SIR13" s="5"/>
      <c r="SIS13" s="5"/>
      <c r="SIT13" s="5"/>
      <c r="SIU13" s="5"/>
      <c r="SIV13" s="5"/>
      <c r="SIW13" s="5"/>
      <c r="SIX13" s="5"/>
      <c r="SIY13" s="5"/>
      <c r="SIZ13" s="5"/>
      <c r="SJA13" s="5"/>
      <c r="SJB13" s="5"/>
      <c r="SJC13" s="5"/>
      <c r="SJD13" s="5"/>
      <c r="SJE13" s="5"/>
      <c r="SJF13" s="5"/>
      <c r="SJG13" s="5"/>
      <c r="SJH13" s="5"/>
      <c r="SJI13" s="5"/>
      <c r="SJJ13" s="5"/>
      <c r="SJK13" s="5"/>
      <c r="SJL13" s="5"/>
      <c r="SJM13" s="5"/>
      <c r="SJN13" s="5"/>
      <c r="SJO13" s="5"/>
      <c r="SJP13" s="5"/>
      <c r="SJQ13" s="5"/>
      <c r="SJR13" s="5"/>
      <c r="SJS13" s="5"/>
      <c r="SJT13" s="5"/>
      <c r="SJU13" s="5"/>
      <c r="SJV13" s="5"/>
      <c r="SJW13" s="5"/>
      <c r="SJX13" s="5"/>
      <c r="SJY13" s="5"/>
      <c r="SJZ13" s="5"/>
      <c r="SKA13" s="5"/>
      <c r="SKB13" s="5"/>
      <c r="SKC13" s="5"/>
      <c r="SKD13" s="5"/>
      <c r="SKE13" s="5"/>
      <c r="SKF13" s="5"/>
      <c r="SKG13" s="5"/>
      <c r="SKH13" s="5"/>
      <c r="SKI13" s="5"/>
      <c r="SKJ13" s="5"/>
      <c r="SKK13" s="5"/>
      <c r="SKL13" s="5"/>
      <c r="SKM13" s="5"/>
      <c r="SKN13" s="5"/>
      <c r="SKO13" s="5"/>
      <c r="SKP13" s="5"/>
      <c r="SKQ13" s="5"/>
      <c r="SKR13" s="5"/>
      <c r="SKS13" s="5"/>
      <c r="SKT13" s="5"/>
      <c r="SKU13" s="5"/>
      <c r="SKV13" s="5"/>
      <c r="SKW13" s="5"/>
      <c r="SKX13" s="5"/>
      <c r="SKY13" s="5"/>
      <c r="SKZ13" s="5"/>
      <c r="SLA13" s="5"/>
      <c r="SLB13" s="5"/>
      <c r="SLC13" s="5"/>
      <c r="SLD13" s="5"/>
      <c r="SLE13" s="5"/>
      <c r="SLF13" s="5"/>
      <c r="SLG13" s="5"/>
      <c r="SLH13" s="5"/>
      <c r="SLI13" s="5"/>
      <c r="SLJ13" s="5"/>
      <c r="SLK13" s="5"/>
      <c r="SLL13" s="5"/>
      <c r="SLM13" s="5"/>
      <c r="SLN13" s="5"/>
      <c r="SLO13" s="5"/>
      <c r="SLP13" s="5"/>
      <c r="SLQ13" s="5"/>
      <c r="SLR13" s="5"/>
      <c r="SLS13" s="5"/>
      <c r="SLT13" s="5"/>
      <c r="SLU13" s="5"/>
      <c r="SLV13" s="5"/>
      <c r="SLW13" s="5"/>
      <c r="SLX13" s="5"/>
      <c r="SLY13" s="5"/>
      <c r="SLZ13" s="5"/>
      <c r="SMA13" s="5"/>
      <c r="SMB13" s="5"/>
      <c r="SMC13" s="5"/>
      <c r="SMD13" s="5"/>
      <c r="SME13" s="5"/>
      <c r="SMF13" s="5"/>
      <c r="SMG13" s="5"/>
      <c r="SMH13" s="5"/>
      <c r="SMI13" s="5"/>
      <c r="SMJ13" s="5"/>
      <c r="SMK13" s="5"/>
      <c r="SML13" s="5"/>
      <c r="SMM13" s="5"/>
      <c r="SMN13" s="5"/>
      <c r="SMO13" s="5"/>
      <c r="SMP13" s="5"/>
      <c r="SMQ13" s="5"/>
      <c r="SMR13" s="5"/>
      <c r="SMS13" s="5"/>
      <c r="SMT13" s="5"/>
      <c r="SMU13" s="5"/>
      <c r="SMV13" s="5"/>
      <c r="SMW13" s="5"/>
      <c r="SMX13" s="5"/>
      <c r="SMY13" s="5"/>
      <c r="SMZ13" s="5"/>
      <c r="SNA13" s="5"/>
      <c r="SNB13" s="5"/>
      <c r="SNC13" s="5"/>
      <c r="SND13" s="5"/>
      <c r="SNE13" s="5"/>
      <c r="SNF13" s="5"/>
      <c r="SNG13" s="5"/>
      <c r="SNH13" s="5"/>
      <c r="SNI13" s="5"/>
      <c r="SNJ13" s="5"/>
      <c r="SNK13" s="5"/>
      <c r="SNL13" s="5"/>
      <c r="SNM13" s="5"/>
      <c r="SNN13" s="5"/>
      <c r="SNO13" s="5"/>
      <c r="SNP13" s="5"/>
      <c r="SNQ13" s="5"/>
      <c r="SNR13" s="5"/>
      <c r="SNS13" s="5"/>
      <c r="SNT13" s="5"/>
      <c r="SNU13" s="5"/>
      <c r="SNV13" s="5"/>
      <c r="SNW13" s="5"/>
      <c r="SNX13" s="5"/>
      <c r="SNY13" s="5"/>
      <c r="SNZ13" s="5"/>
      <c r="SOA13" s="5"/>
      <c r="SOB13" s="5"/>
      <c r="SOC13" s="5"/>
      <c r="SOD13" s="5"/>
      <c r="SOE13" s="5"/>
      <c r="SOF13" s="5"/>
      <c r="SOG13" s="5"/>
      <c r="SOH13" s="5"/>
      <c r="SOI13" s="5"/>
      <c r="SOJ13" s="5"/>
      <c r="SOK13" s="5"/>
      <c r="SOL13" s="5"/>
      <c r="SOM13" s="5"/>
      <c r="SON13" s="5"/>
      <c r="SOO13" s="5"/>
      <c r="SOP13" s="5"/>
      <c r="SOQ13" s="5"/>
      <c r="SOR13" s="5"/>
      <c r="SOS13" s="5"/>
      <c r="SOT13" s="5"/>
      <c r="SOU13" s="5"/>
      <c r="SOV13" s="5"/>
      <c r="SOW13" s="5"/>
      <c r="SOX13" s="5"/>
      <c r="SOY13" s="5"/>
      <c r="SOZ13" s="5"/>
      <c r="SPA13" s="5"/>
      <c r="SPB13" s="5"/>
      <c r="SPC13" s="5"/>
      <c r="SPD13" s="5"/>
      <c r="SPE13" s="5"/>
      <c r="SPF13" s="5"/>
      <c r="SPG13" s="5"/>
      <c r="SPH13" s="5"/>
      <c r="SPI13" s="5"/>
      <c r="SPJ13" s="5"/>
      <c r="SPK13" s="5"/>
      <c r="SPL13" s="5"/>
      <c r="SPM13" s="5"/>
      <c r="SPN13" s="5"/>
      <c r="SPO13" s="5"/>
      <c r="SPP13" s="5"/>
      <c r="SPQ13" s="5"/>
      <c r="SPR13" s="5"/>
      <c r="SPS13" s="5"/>
      <c r="SPT13" s="5"/>
      <c r="SPU13" s="5"/>
      <c r="SPV13" s="5"/>
      <c r="SPW13" s="5"/>
      <c r="SPX13" s="5"/>
      <c r="SPY13" s="5"/>
      <c r="SPZ13" s="5"/>
      <c r="SQA13" s="5"/>
      <c r="SQB13" s="5"/>
      <c r="SQC13" s="5"/>
      <c r="SQD13" s="5"/>
      <c r="SQE13" s="5"/>
      <c r="SQF13" s="5"/>
      <c r="SQG13" s="5"/>
      <c r="SQH13" s="5"/>
      <c r="SQI13" s="5"/>
      <c r="SQJ13" s="5"/>
      <c r="SQK13" s="5"/>
      <c r="SQL13" s="5"/>
      <c r="SQM13" s="5"/>
      <c r="SQN13" s="5"/>
      <c r="SQO13" s="5"/>
      <c r="SQP13" s="5"/>
      <c r="SQQ13" s="5"/>
      <c r="SQR13" s="5"/>
      <c r="SQS13" s="5"/>
      <c r="SQT13" s="5"/>
      <c r="SQU13" s="5"/>
      <c r="SQV13" s="5"/>
      <c r="SQW13" s="5"/>
      <c r="SQX13" s="5"/>
      <c r="SQY13" s="5"/>
      <c r="SQZ13" s="5"/>
      <c r="SRA13" s="5"/>
      <c r="SRB13" s="5"/>
      <c r="SRC13" s="5"/>
      <c r="SRD13" s="5"/>
      <c r="SRE13" s="5"/>
      <c r="SRF13" s="5"/>
      <c r="SRG13" s="5"/>
      <c r="SRH13" s="5"/>
      <c r="SRI13" s="5"/>
      <c r="SRJ13" s="5"/>
      <c r="SRK13" s="5"/>
      <c r="SRL13" s="5"/>
      <c r="SRM13" s="5"/>
      <c r="SRN13" s="5"/>
      <c r="SRO13" s="5"/>
      <c r="SRP13" s="5"/>
      <c r="SRQ13" s="5"/>
      <c r="SRR13" s="5"/>
      <c r="SRS13" s="5"/>
      <c r="SRT13" s="5"/>
      <c r="SRU13" s="5"/>
      <c r="SRV13" s="5"/>
      <c r="SRW13" s="5"/>
      <c r="SRX13" s="5"/>
      <c r="SRY13" s="5"/>
      <c r="SRZ13" s="5"/>
      <c r="SSA13" s="5"/>
      <c r="SSB13" s="5"/>
      <c r="SSC13" s="5"/>
      <c r="SSD13" s="5"/>
      <c r="SSE13" s="5"/>
      <c r="SSF13" s="5"/>
      <c r="SSG13" s="5"/>
      <c r="SSH13" s="5"/>
      <c r="SSI13" s="5"/>
      <c r="SSJ13" s="5"/>
      <c r="SSK13" s="5"/>
      <c r="SSL13" s="5"/>
      <c r="SSM13" s="5"/>
      <c r="SSN13" s="5"/>
      <c r="SSO13" s="5"/>
      <c r="SSP13" s="5"/>
      <c r="SSQ13" s="5"/>
      <c r="SSR13" s="5"/>
      <c r="SSS13" s="5"/>
      <c r="SST13" s="5"/>
      <c r="SSU13" s="5"/>
      <c r="SSV13" s="5"/>
      <c r="SSW13" s="5"/>
      <c r="SSX13" s="5"/>
      <c r="SSY13" s="5"/>
      <c r="SSZ13" s="5"/>
      <c r="STA13" s="5"/>
      <c r="STB13" s="5"/>
      <c r="STC13" s="5"/>
      <c r="STD13" s="5"/>
      <c r="STE13" s="5"/>
      <c r="STF13" s="5"/>
      <c r="STG13" s="5"/>
      <c r="STH13" s="5"/>
      <c r="STI13" s="5"/>
      <c r="STJ13" s="5"/>
      <c r="STK13" s="5"/>
      <c r="STL13" s="5"/>
      <c r="STM13" s="5"/>
      <c r="STN13" s="5"/>
      <c r="STO13" s="5"/>
      <c r="STP13" s="5"/>
      <c r="STQ13" s="5"/>
      <c r="STR13" s="5"/>
      <c r="STS13" s="5"/>
      <c r="STT13" s="5"/>
      <c r="STU13" s="5"/>
      <c r="STV13" s="5"/>
      <c r="STW13" s="5"/>
      <c r="STX13" s="5"/>
      <c r="STY13" s="5"/>
      <c r="STZ13" s="5"/>
      <c r="SUA13" s="5"/>
      <c r="SUB13" s="5"/>
      <c r="SUC13" s="5"/>
      <c r="SUD13" s="5"/>
      <c r="SUE13" s="5"/>
      <c r="SUF13" s="5"/>
      <c r="SUG13" s="5"/>
      <c r="SUH13" s="5"/>
      <c r="SUI13" s="5"/>
      <c r="SUJ13" s="5"/>
      <c r="SUK13" s="5"/>
      <c r="SUL13" s="5"/>
      <c r="SUM13" s="5"/>
      <c r="SUN13" s="5"/>
      <c r="SUO13" s="5"/>
      <c r="SUP13" s="5"/>
      <c r="SUQ13" s="5"/>
      <c r="SUR13" s="5"/>
      <c r="SUS13" s="5"/>
      <c r="SUT13" s="5"/>
      <c r="SUU13" s="5"/>
      <c r="SUV13" s="5"/>
      <c r="SUW13" s="5"/>
      <c r="SUX13" s="5"/>
      <c r="SUY13" s="5"/>
      <c r="SUZ13" s="5"/>
      <c r="SVA13" s="5"/>
      <c r="SVB13" s="5"/>
      <c r="SVC13" s="5"/>
      <c r="SVD13" s="5"/>
      <c r="SVE13" s="5"/>
      <c r="SVF13" s="5"/>
      <c r="SVG13" s="5"/>
      <c r="SVH13" s="5"/>
      <c r="SVI13" s="5"/>
      <c r="SVJ13" s="5"/>
      <c r="SVK13" s="5"/>
      <c r="SVL13" s="5"/>
      <c r="SVM13" s="5"/>
      <c r="SVN13" s="5"/>
      <c r="SVO13" s="5"/>
      <c r="SVP13" s="5"/>
      <c r="SVQ13" s="5"/>
      <c r="SVR13" s="5"/>
      <c r="SVS13" s="5"/>
      <c r="SVT13" s="5"/>
      <c r="SVU13" s="5"/>
      <c r="SVV13" s="5"/>
      <c r="SVW13" s="5"/>
      <c r="SVX13" s="5"/>
      <c r="SVY13" s="5"/>
      <c r="SVZ13" s="5"/>
      <c r="SWA13" s="5"/>
      <c r="SWB13" s="5"/>
      <c r="SWC13" s="5"/>
      <c r="SWD13" s="5"/>
      <c r="SWE13" s="5"/>
      <c r="SWF13" s="5"/>
      <c r="SWG13" s="5"/>
      <c r="SWH13" s="5"/>
      <c r="SWI13" s="5"/>
      <c r="SWJ13" s="5"/>
      <c r="SWK13" s="5"/>
      <c r="SWL13" s="5"/>
      <c r="SWM13" s="5"/>
      <c r="SWN13" s="5"/>
      <c r="SWO13" s="5"/>
      <c r="SWP13" s="5"/>
      <c r="SWQ13" s="5"/>
      <c r="SWR13" s="5"/>
      <c r="SWS13" s="5"/>
      <c r="SWT13" s="5"/>
      <c r="SWU13" s="5"/>
      <c r="SWV13" s="5"/>
      <c r="SWW13" s="5"/>
      <c r="SWX13" s="5"/>
      <c r="SWY13" s="5"/>
      <c r="SWZ13" s="5"/>
      <c r="SXA13" s="5"/>
      <c r="SXB13" s="5"/>
      <c r="SXC13" s="5"/>
      <c r="SXD13" s="5"/>
      <c r="SXE13" s="5"/>
      <c r="SXF13" s="5"/>
      <c r="SXG13" s="5"/>
      <c r="SXH13" s="5"/>
      <c r="SXI13" s="5"/>
      <c r="SXJ13" s="5"/>
      <c r="SXK13" s="5"/>
      <c r="SXL13" s="5"/>
      <c r="SXM13" s="5"/>
      <c r="SXN13" s="5"/>
      <c r="SXO13" s="5"/>
      <c r="SXP13" s="5"/>
      <c r="SXQ13" s="5"/>
      <c r="SXR13" s="5"/>
      <c r="SXS13" s="5"/>
      <c r="SXT13" s="5"/>
      <c r="SXU13" s="5"/>
      <c r="SXV13" s="5"/>
      <c r="SXW13" s="5"/>
      <c r="SXX13" s="5"/>
      <c r="SXY13" s="5"/>
      <c r="SXZ13" s="5"/>
      <c r="SYA13" s="5"/>
      <c r="SYB13" s="5"/>
      <c r="SYC13" s="5"/>
      <c r="SYD13" s="5"/>
      <c r="SYE13" s="5"/>
      <c r="SYF13" s="5"/>
      <c r="SYG13" s="5"/>
      <c r="SYH13" s="5"/>
      <c r="SYI13" s="5"/>
      <c r="SYJ13" s="5"/>
      <c r="SYK13" s="5"/>
      <c r="SYL13" s="5"/>
      <c r="SYM13" s="5"/>
      <c r="SYN13" s="5"/>
      <c r="SYO13" s="5"/>
      <c r="SYP13" s="5"/>
      <c r="SYQ13" s="5"/>
      <c r="SYR13" s="5"/>
      <c r="SYS13" s="5"/>
      <c r="SYT13" s="5"/>
      <c r="SYU13" s="5"/>
      <c r="SYV13" s="5"/>
      <c r="SYW13" s="5"/>
      <c r="SYX13" s="5"/>
      <c r="SYY13" s="5"/>
      <c r="SYZ13" s="5"/>
      <c r="SZA13" s="5"/>
      <c r="SZB13" s="5"/>
      <c r="SZC13" s="5"/>
      <c r="SZD13" s="5"/>
      <c r="SZE13" s="5"/>
      <c r="SZF13" s="5"/>
      <c r="SZG13" s="5"/>
      <c r="SZH13" s="5"/>
      <c r="SZI13" s="5"/>
      <c r="SZJ13" s="5"/>
      <c r="SZK13" s="5"/>
      <c r="SZL13" s="5"/>
      <c r="SZM13" s="5"/>
      <c r="SZN13" s="5"/>
      <c r="SZO13" s="5"/>
      <c r="SZP13" s="5"/>
      <c r="SZQ13" s="5"/>
      <c r="SZR13" s="5"/>
      <c r="SZS13" s="5"/>
      <c r="SZT13" s="5"/>
      <c r="SZU13" s="5"/>
      <c r="SZV13" s="5"/>
      <c r="SZW13" s="5"/>
      <c r="SZX13" s="5"/>
      <c r="SZY13" s="5"/>
      <c r="SZZ13" s="5"/>
      <c r="TAA13" s="5"/>
      <c r="TAB13" s="5"/>
      <c r="TAC13" s="5"/>
      <c r="TAD13" s="5"/>
      <c r="TAE13" s="5"/>
      <c r="TAF13" s="5"/>
      <c r="TAG13" s="5"/>
      <c r="TAH13" s="5"/>
      <c r="TAI13" s="5"/>
      <c r="TAJ13" s="5"/>
      <c r="TAK13" s="5"/>
      <c r="TAL13" s="5"/>
      <c r="TAM13" s="5"/>
      <c r="TAN13" s="5"/>
      <c r="TAO13" s="5"/>
      <c r="TAP13" s="5"/>
      <c r="TAQ13" s="5"/>
      <c r="TAR13" s="5"/>
      <c r="TAS13" s="5"/>
      <c r="TAT13" s="5"/>
      <c r="TAU13" s="5"/>
      <c r="TAV13" s="5"/>
      <c r="TAW13" s="5"/>
      <c r="TAX13" s="5"/>
      <c r="TAY13" s="5"/>
      <c r="TAZ13" s="5"/>
      <c r="TBA13" s="5"/>
      <c r="TBB13" s="5"/>
      <c r="TBC13" s="5"/>
      <c r="TBD13" s="5"/>
      <c r="TBE13" s="5"/>
      <c r="TBF13" s="5"/>
      <c r="TBG13" s="5"/>
      <c r="TBH13" s="5"/>
      <c r="TBI13" s="5"/>
      <c r="TBJ13" s="5"/>
      <c r="TBK13" s="5"/>
      <c r="TBL13" s="5"/>
      <c r="TBM13" s="5"/>
      <c r="TBN13" s="5"/>
      <c r="TBO13" s="5"/>
      <c r="TBP13" s="5"/>
      <c r="TBQ13" s="5"/>
      <c r="TBR13" s="5"/>
      <c r="TBS13" s="5"/>
      <c r="TBT13" s="5"/>
      <c r="TBU13" s="5"/>
      <c r="TBV13" s="5"/>
      <c r="TBW13" s="5"/>
      <c r="TBX13" s="5"/>
      <c r="TBY13" s="5"/>
      <c r="TBZ13" s="5"/>
      <c r="TCA13" s="5"/>
      <c r="TCB13" s="5"/>
      <c r="TCC13" s="5"/>
      <c r="TCD13" s="5"/>
      <c r="TCE13" s="5"/>
      <c r="TCF13" s="5"/>
      <c r="TCG13" s="5"/>
      <c r="TCH13" s="5"/>
      <c r="TCI13" s="5"/>
      <c r="TCJ13" s="5"/>
      <c r="TCK13" s="5"/>
      <c r="TCL13" s="5"/>
      <c r="TCM13" s="5"/>
      <c r="TCN13" s="5"/>
      <c r="TCO13" s="5"/>
      <c r="TCP13" s="5"/>
      <c r="TCQ13" s="5"/>
      <c r="TCR13" s="5"/>
      <c r="TCS13" s="5"/>
      <c r="TCT13" s="5"/>
      <c r="TCU13" s="5"/>
      <c r="TCV13" s="5"/>
      <c r="TCW13" s="5"/>
      <c r="TCX13" s="5"/>
      <c r="TCY13" s="5"/>
      <c r="TCZ13" s="5"/>
      <c r="TDA13" s="5"/>
      <c r="TDB13" s="5"/>
      <c r="TDC13" s="5"/>
      <c r="TDD13" s="5"/>
      <c r="TDE13" s="5"/>
      <c r="TDF13" s="5"/>
      <c r="TDG13" s="5"/>
      <c r="TDH13" s="5"/>
      <c r="TDI13" s="5"/>
      <c r="TDJ13" s="5"/>
      <c r="TDK13" s="5"/>
      <c r="TDL13" s="5"/>
      <c r="TDM13" s="5"/>
      <c r="TDN13" s="5"/>
      <c r="TDO13" s="5"/>
      <c r="TDP13" s="5"/>
      <c r="TDQ13" s="5"/>
      <c r="TDR13" s="5"/>
      <c r="TDS13" s="5"/>
      <c r="TDT13" s="5"/>
      <c r="TDU13" s="5"/>
      <c r="TDV13" s="5"/>
      <c r="TDW13" s="5"/>
      <c r="TDX13" s="5"/>
      <c r="TDY13" s="5"/>
      <c r="TDZ13" s="5"/>
      <c r="TEA13" s="5"/>
      <c r="TEB13" s="5"/>
      <c r="TEC13" s="5"/>
      <c r="TED13" s="5"/>
      <c r="TEE13" s="5"/>
      <c r="TEF13" s="5"/>
      <c r="TEG13" s="5"/>
      <c r="TEH13" s="5"/>
      <c r="TEI13" s="5"/>
      <c r="TEJ13" s="5"/>
      <c r="TEK13" s="5"/>
      <c r="TEL13" s="5"/>
      <c r="TEM13" s="5"/>
      <c r="TEN13" s="5"/>
      <c r="TEO13" s="5"/>
      <c r="TEP13" s="5"/>
      <c r="TEQ13" s="5"/>
      <c r="TER13" s="5"/>
      <c r="TES13" s="5"/>
      <c r="TET13" s="5"/>
      <c r="TEU13" s="5"/>
      <c r="TEV13" s="5"/>
      <c r="TEW13" s="5"/>
      <c r="TEX13" s="5"/>
      <c r="TEY13" s="5"/>
      <c r="TEZ13" s="5"/>
      <c r="TFA13" s="5"/>
      <c r="TFB13" s="5"/>
      <c r="TFC13" s="5"/>
      <c r="TFD13" s="5"/>
      <c r="TFE13" s="5"/>
      <c r="TFF13" s="5"/>
      <c r="TFG13" s="5"/>
      <c r="TFH13" s="5"/>
      <c r="TFI13" s="5"/>
      <c r="TFJ13" s="5"/>
      <c r="TFK13" s="5"/>
      <c r="TFL13" s="5"/>
      <c r="TFM13" s="5"/>
      <c r="TFN13" s="5"/>
      <c r="TFO13" s="5"/>
      <c r="TFP13" s="5"/>
      <c r="TFQ13" s="5"/>
      <c r="TFR13" s="5"/>
      <c r="TFS13" s="5"/>
      <c r="TFT13" s="5"/>
      <c r="TFU13" s="5"/>
      <c r="TFV13" s="5"/>
      <c r="TFW13" s="5"/>
      <c r="TFX13" s="5"/>
      <c r="TFY13" s="5"/>
      <c r="TFZ13" s="5"/>
      <c r="TGA13" s="5"/>
      <c r="TGB13" s="5"/>
      <c r="TGC13" s="5"/>
      <c r="TGD13" s="5"/>
      <c r="TGE13" s="5"/>
      <c r="TGF13" s="5"/>
      <c r="TGG13" s="5"/>
      <c r="TGH13" s="5"/>
      <c r="TGI13" s="5"/>
      <c r="TGJ13" s="5"/>
      <c r="TGK13" s="5"/>
      <c r="TGL13" s="5"/>
      <c r="TGM13" s="5"/>
      <c r="TGN13" s="5"/>
      <c r="TGO13" s="5"/>
      <c r="TGP13" s="5"/>
      <c r="TGQ13" s="5"/>
      <c r="TGR13" s="5"/>
      <c r="TGS13" s="5"/>
      <c r="TGT13" s="5"/>
      <c r="TGU13" s="5"/>
      <c r="TGV13" s="5"/>
      <c r="TGW13" s="5"/>
      <c r="TGX13" s="5"/>
      <c r="TGY13" s="5"/>
      <c r="TGZ13" s="5"/>
      <c r="THA13" s="5"/>
      <c r="THB13" s="5"/>
      <c r="THC13" s="5"/>
      <c r="THD13" s="5"/>
      <c r="THE13" s="5"/>
      <c r="THF13" s="5"/>
      <c r="THG13" s="5"/>
      <c r="THH13" s="5"/>
      <c r="THI13" s="5"/>
      <c r="THJ13" s="5"/>
      <c r="THK13" s="5"/>
      <c r="THL13" s="5"/>
      <c r="THM13" s="5"/>
      <c r="THN13" s="5"/>
      <c r="THO13" s="5"/>
      <c r="THP13" s="5"/>
      <c r="THQ13" s="5"/>
      <c r="THR13" s="5"/>
      <c r="THS13" s="5"/>
      <c r="THT13" s="5"/>
      <c r="THU13" s="5"/>
      <c r="THV13" s="5"/>
      <c r="THW13" s="5"/>
      <c r="THX13" s="5"/>
      <c r="THY13" s="5"/>
      <c r="THZ13" s="5"/>
      <c r="TIA13" s="5"/>
      <c r="TIB13" s="5"/>
      <c r="TIC13" s="5"/>
      <c r="TID13" s="5"/>
      <c r="TIE13" s="5"/>
      <c r="TIF13" s="5"/>
      <c r="TIG13" s="5"/>
      <c r="TIH13" s="5"/>
      <c r="TII13" s="5"/>
      <c r="TIJ13" s="5"/>
      <c r="TIK13" s="5"/>
      <c r="TIL13" s="5"/>
      <c r="TIM13" s="5"/>
      <c r="TIN13" s="5"/>
      <c r="TIO13" s="5"/>
      <c r="TIP13" s="5"/>
      <c r="TIQ13" s="5"/>
      <c r="TIR13" s="5"/>
      <c r="TIS13" s="5"/>
      <c r="TIT13" s="5"/>
      <c r="TIU13" s="5"/>
      <c r="TIV13" s="5"/>
      <c r="TIW13" s="5"/>
      <c r="TIX13" s="5"/>
      <c r="TIY13" s="5"/>
      <c r="TIZ13" s="5"/>
      <c r="TJA13" s="5"/>
      <c r="TJB13" s="5"/>
      <c r="TJC13" s="5"/>
      <c r="TJD13" s="5"/>
      <c r="TJE13" s="5"/>
      <c r="TJF13" s="5"/>
      <c r="TJG13" s="5"/>
      <c r="TJH13" s="5"/>
      <c r="TJI13" s="5"/>
      <c r="TJJ13" s="5"/>
      <c r="TJK13" s="5"/>
      <c r="TJL13" s="5"/>
      <c r="TJM13" s="5"/>
      <c r="TJN13" s="5"/>
      <c r="TJO13" s="5"/>
      <c r="TJP13" s="5"/>
      <c r="TJQ13" s="5"/>
      <c r="TJR13" s="5"/>
      <c r="TJS13" s="5"/>
      <c r="TJT13" s="5"/>
      <c r="TJU13" s="5"/>
      <c r="TJV13" s="5"/>
      <c r="TJW13" s="5"/>
      <c r="TJX13" s="5"/>
      <c r="TJY13" s="5"/>
      <c r="TJZ13" s="5"/>
      <c r="TKA13" s="5"/>
      <c r="TKB13" s="5"/>
      <c r="TKC13" s="5"/>
      <c r="TKD13" s="5"/>
      <c r="TKE13" s="5"/>
      <c r="TKF13" s="5"/>
      <c r="TKG13" s="5"/>
      <c r="TKH13" s="5"/>
      <c r="TKI13" s="5"/>
      <c r="TKJ13" s="5"/>
      <c r="TKK13" s="5"/>
      <c r="TKL13" s="5"/>
      <c r="TKM13" s="5"/>
      <c r="TKN13" s="5"/>
      <c r="TKO13" s="5"/>
      <c r="TKP13" s="5"/>
      <c r="TKQ13" s="5"/>
      <c r="TKR13" s="5"/>
      <c r="TKS13" s="5"/>
      <c r="TKT13" s="5"/>
      <c r="TKU13" s="5"/>
      <c r="TKV13" s="5"/>
      <c r="TKW13" s="5"/>
      <c r="TKX13" s="5"/>
      <c r="TKY13" s="5"/>
      <c r="TKZ13" s="5"/>
      <c r="TLA13" s="5"/>
      <c r="TLB13" s="5"/>
      <c r="TLC13" s="5"/>
      <c r="TLD13" s="5"/>
      <c r="TLE13" s="5"/>
      <c r="TLF13" s="5"/>
      <c r="TLG13" s="5"/>
      <c r="TLH13" s="5"/>
      <c r="TLI13" s="5"/>
      <c r="TLJ13" s="5"/>
      <c r="TLK13" s="5"/>
      <c r="TLL13" s="5"/>
      <c r="TLM13" s="5"/>
      <c r="TLN13" s="5"/>
      <c r="TLO13" s="5"/>
      <c r="TLP13" s="5"/>
      <c r="TLQ13" s="5"/>
      <c r="TLR13" s="5"/>
      <c r="TLS13" s="5"/>
      <c r="TLT13" s="5"/>
      <c r="TLU13" s="5"/>
      <c r="TLV13" s="5"/>
      <c r="TLW13" s="5"/>
      <c r="TLX13" s="5"/>
      <c r="TLY13" s="5"/>
      <c r="TLZ13" s="5"/>
      <c r="TMA13" s="5"/>
      <c r="TMB13" s="5"/>
      <c r="TMC13" s="5"/>
      <c r="TMD13" s="5"/>
      <c r="TME13" s="5"/>
      <c r="TMF13" s="5"/>
      <c r="TMG13" s="5"/>
      <c r="TMH13" s="5"/>
      <c r="TMI13" s="5"/>
      <c r="TMJ13" s="5"/>
      <c r="TMK13" s="5"/>
      <c r="TML13" s="5"/>
      <c r="TMM13" s="5"/>
      <c r="TMN13" s="5"/>
      <c r="TMO13" s="5"/>
      <c r="TMP13" s="5"/>
      <c r="TMQ13" s="5"/>
      <c r="TMR13" s="5"/>
      <c r="TMS13" s="5"/>
      <c r="TMT13" s="5"/>
      <c r="TMU13" s="5"/>
      <c r="TMV13" s="5"/>
      <c r="TMW13" s="5"/>
      <c r="TMX13" s="5"/>
      <c r="TMY13" s="5"/>
      <c r="TMZ13" s="5"/>
      <c r="TNA13" s="5"/>
      <c r="TNB13" s="5"/>
      <c r="TNC13" s="5"/>
      <c r="TND13" s="5"/>
      <c r="TNE13" s="5"/>
      <c r="TNF13" s="5"/>
      <c r="TNG13" s="5"/>
      <c r="TNH13" s="5"/>
      <c r="TNI13" s="5"/>
      <c r="TNJ13" s="5"/>
      <c r="TNK13" s="5"/>
      <c r="TNL13" s="5"/>
      <c r="TNM13" s="5"/>
      <c r="TNN13" s="5"/>
      <c r="TNO13" s="5"/>
      <c r="TNP13" s="5"/>
      <c r="TNQ13" s="5"/>
      <c r="TNR13" s="5"/>
      <c r="TNS13" s="5"/>
      <c r="TNT13" s="5"/>
      <c r="TNU13" s="5"/>
      <c r="TNV13" s="5"/>
      <c r="TNW13" s="5"/>
      <c r="TNX13" s="5"/>
      <c r="TNY13" s="5"/>
      <c r="TNZ13" s="5"/>
      <c r="TOA13" s="5"/>
      <c r="TOB13" s="5"/>
      <c r="TOC13" s="5"/>
      <c r="TOD13" s="5"/>
      <c r="TOE13" s="5"/>
      <c r="TOF13" s="5"/>
      <c r="TOG13" s="5"/>
      <c r="TOH13" s="5"/>
      <c r="TOI13" s="5"/>
      <c r="TOJ13" s="5"/>
      <c r="TOK13" s="5"/>
      <c r="TOL13" s="5"/>
      <c r="TOM13" s="5"/>
      <c r="TON13" s="5"/>
      <c r="TOO13" s="5"/>
      <c r="TOP13" s="5"/>
      <c r="TOQ13" s="5"/>
      <c r="TOR13" s="5"/>
      <c r="TOS13" s="5"/>
      <c r="TOT13" s="5"/>
      <c r="TOU13" s="5"/>
      <c r="TOV13" s="5"/>
      <c r="TOW13" s="5"/>
      <c r="TOX13" s="5"/>
      <c r="TOY13" s="5"/>
      <c r="TOZ13" s="5"/>
      <c r="TPA13" s="5"/>
      <c r="TPB13" s="5"/>
      <c r="TPC13" s="5"/>
      <c r="TPD13" s="5"/>
      <c r="TPE13" s="5"/>
      <c r="TPF13" s="5"/>
      <c r="TPG13" s="5"/>
      <c r="TPH13" s="5"/>
      <c r="TPI13" s="5"/>
      <c r="TPJ13" s="5"/>
      <c r="TPK13" s="5"/>
      <c r="TPL13" s="5"/>
      <c r="TPM13" s="5"/>
      <c r="TPN13" s="5"/>
      <c r="TPO13" s="5"/>
      <c r="TPP13" s="5"/>
      <c r="TPQ13" s="5"/>
      <c r="TPR13" s="5"/>
      <c r="TPS13" s="5"/>
      <c r="TPT13" s="5"/>
      <c r="TPU13" s="5"/>
      <c r="TPV13" s="5"/>
      <c r="TPW13" s="5"/>
      <c r="TPX13" s="5"/>
      <c r="TPY13" s="5"/>
      <c r="TPZ13" s="5"/>
      <c r="TQA13" s="5"/>
      <c r="TQB13" s="5"/>
      <c r="TQC13" s="5"/>
      <c r="TQD13" s="5"/>
      <c r="TQE13" s="5"/>
      <c r="TQF13" s="5"/>
      <c r="TQG13" s="5"/>
      <c r="TQH13" s="5"/>
      <c r="TQI13" s="5"/>
      <c r="TQJ13" s="5"/>
      <c r="TQK13" s="5"/>
      <c r="TQL13" s="5"/>
      <c r="TQM13" s="5"/>
      <c r="TQN13" s="5"/>
      <c r="TQO13" s="5"/>
      <c r="TQP13" s="5"/>
      <c r="TQQ13" s="5"/>
      <c r="TQR13" s="5"/>
      <c r="TQS13" s="5"/>
      <c r="TQT13" s="5"/>
      <c r="TQU13" s="5"/>
      <c r="TQV13" s="5"/>
      <c r="TQW13" s="5"/>
      <c r="TQX13" s="5"/>
      <c r="TQY13" s="5"/>
      <c r="TQZ13" s="5"/>
      <c r="TRA13" s="5"/>
      <c r="TRB13" s="5"/>
      <c r="TRC13" s="5"/>
      <c r="TRD13" s="5"/>
      <c r="TRE13" s="5"/>
      <c r="TRF13" s="5"/>
      <c r="TRG13" s="5"/>
      <c r="TRH13" s="5"/>
      <c r="TRI13" s="5"/>
      <c r="TRJ13" s="5"/>
      <c r="TRK13" s="5"/>
      <c r="TRL13" s="5"/>
      <c r="TRM13" s="5"/>
      <c r="TRN13" s="5"/>
      <c r="TRO13" s="5"/>
      <c r="TRP13" s="5"/>
      <c r="TRQ13" s="5"/>
      <c r="TRR13" s="5"/>
      <c r="TRS13" s="5"/>
      <c r="TRT13" s="5"/>
      <c r="TRU13" s="5"/>
      <c r="TRV13" s="5"/>
      <c r="TRW13" s="5"/>
      <c r="TRX13" s="5"/>
      <c r="TRY13" s="5"/>
      <c r="TRZ13" s="5"/>
      <c r="TSA13" s="5"/>
      <c r="TSB13" s="5"/>
      <c r="TSC13" s="5"/>
      <c r="TSD13" s="5"/>
      <c r="TSE13" s="5"/>
      <c r="TSF13" s="5"/>
      <c r="TSG13" s="5"/>
      <c r="TSH13" s="5"/>
      <c r="TSI13" s="5"/>
      <c r="TSJ13" s="5"/>
      <c r="TSK13" s="5"/>
      <c r="TSL13" s="5"/>
      <c r="TSM13" s="5"/>
      <c r="TSN13" s="5"/>
      <c r="TSO13" s="5"/>
      <c r="TSP13" s="5"/>
      <c r="TSQ13" s="5"/>
      <c r="TSR13" s="5"/>
      <c r="TSS13" s="5"/>
      <c r="TST13" s="5"/>
      <c r="TSU13" s="5"/>
      <c r="TSV13" s="5"/>
      <c r="TSW13" s="5"/>
      <c r="TSX13" s="5"/>
      <c r="TSY13" s="5"/>
      <c r="TSZ13" s="5"/>
      <c r="TTA13" s="5"/>
      <c r="TTB13" s="5"/>
      <c r="TTC13" s="5"/>
      <c r="TTD13" s="5"/>
      <c r="TTE13" s="5"/>
      <c r="TTF13" s="5"/>
      <c r="TTG13" s="5"/>
      <c r="TTH13" s="5"/>
      <c r="TTI13" s="5"/>
      <c r="TTJ13" s="5"/>
      <c r="TTK13" s="5"/>
      <c r="TTL13" s="5"/>
      <c r="TTM13" s="5"/>
      <c r="TTN13" s="5"/>
      <c r="TTO13" s="5"/>
      <c r="TTP13" s="5"/>
      <c r="TTQ13" s="5"/>
      <c r="TTR13" s="5"/>
      <c r="TTS13" s="5"/>
      <c r="TTT13" s="5"/>
      <c r="TTU13" s="5"/>
      <c r="TTV13" s="5"/>
      <c r="TTW13" s="5"/>
      <c r="TTX13" s="5"/>
      <c r="TTY13" s="5"/>
      <c r="TTZ13" s="5"/>
      <c r="TUA13" s="5"/>
      <c r="TUB13" s="5"/>
      <c r="TUC13" s="5"/>
      <c r="TUD13" s="5"/>
      <c r="TUE13" s="5"/>
      <c r="TUF13" s="5"/>
      <c r="TUG13" s="5"/>
      <c r="TUH13" s="5"/>
      <c r="TUI13" s="5"/>
      <c r="TUJ13" s="5"/>
      <c r="TUK13" s="5"/>
      <c r="TUL13" s="5"/>
      <c r="TUM13" s="5"/>
      <c r="TUN13" s="5"/>
      <c r="TUO13" s="5"/>
      <c r="TUP13" s="5"/>
      <c r="TUQ13" s="5"/>
      <c r="TUR13" s="5"/>
      <c r="TUS13" s="5"/>
      <c r="TUT13" s="5"/>
      <c r="TUU13" s="5"/>
      <c r="TUV13" s="5"/>
      <c r="TUW13" s="5"/>
      <c r="TUX13" s="5"/>
      <c r="TUY13" s="5"/>
      <c r="TUZ13" s="5"/>
      <c r="TVA13" s="5"/>
      <c r="TVB13" s="5"/>
      <c r="TVC13" s="5"/>
      <c r="TVD13" s="5"/>
      <c r="TVE13" s="5"/>
      <c r="TVF13" s="5"/>
      <c r="TVG13" s="5"/>
      <c r="TVH13" s="5"/>
      <c r="TVI13" s="5"/>
      <c r="TVJ13" s="5"/>
      <c r="TVK13" s="5"/>
      <c r="TVL13" s="5"/>
      <c r="TVM13" s="5"/>
      <c r="TVN13" s="5"/>
      <c r="TVO13" s="5"/>
      <c r="TVP13" s="5"/>
      <c r="TVQ13" s="5"/>
      <c r="TVR13" s="5"/>
      <c r="TVS13" s="5"/>
      <c r="TVT13" s="5"/>
      <c r="TVU13" s="5"/>
      <c r="TVV13" s="5"/>
      <c r="TVW13" s="5"/>
      <c r="TVX13" s="5"/>
      <c r="TVY13" s="5"/>
      <c r="TVZ13" s="5"/>
      <c r="TWA13" s="5"/>
      <c r="TWB13" s="5"/>
      <c r="TWC13" s="5"/>
      <c r="TWD13" s="5"/>
      <c r="TWE13" s="5"/>
      <c r="TWF13" s="5"/>
      <c r="TWG13" s="5"/>
      <c r="TWH13" s="5"/>
      <c r="TWI13" s="5"/>
      <c r="TWJ13" s="5"/>
      <c r="TWK13" s="5"/>
      <c r="TWL13" s="5"/>
      <c r="TWM13" s="5"/>
      <c r="TWN13" s="5"/>
      <c r="TWO13" s="5"/>
      <c r="TWP13" s="5"/>
      <c r="TWQ13" s="5"/>
      <c r="TWR13" s="5"/>
      <c r="TWS13" s="5"/>
      <c r="TWT13" s="5"/>
      <c r="TWU13" s="5"/>
      <c r="TWV13" s="5"/>
      <c r="TWW13" s="5"/>
      <c r="TWX13" s="5"/>
      <c r="TWY13" s="5"/>
      <c r="TWZ13" s="5"/>
      <c r="TXA13" s="5"/>
      <c r="TXB13" s="5"/>
      <c r="TXC13" s="5"/>
      <c r="TXD13" s="5"/>
      <c r="TXE13" s="5"/>
      <c r="TXF13" s="5"/>
      <c r="TXG13" s="5"/>
      <c r="TXH13" s="5"/>
      <c r="TXI13" s="5"/>
      <c r="TXJ13" s="5"/>
      <c r="TXK13" s="5"/>
      <c r="TXL13" s="5"/>
      <c r="TXM13" s="5"/>
      <c r="TXN13" s="5"/>
      <c r="TXO13" s="5"/>
      <c r="TXP13" s="5"/>
      <c r="TXQ13" s="5"/>
      <c r="TXR13" s="5"/>
      <c r="TXS13" s="5"/>
      <c r="TXT13" s="5"/>
      <c r="TXU13" s="5"/>
      <c r="TXV13" s="5"/>
      <c r="TXW13" s="5"/>
      <c r="TXX13" s="5"/>
      <c r="TXY13" s="5"/>
      <c r="TXZ13" s="5"/>
      <c r="TYA13" s="5"/>
      <c r="TYB13" s="5"/>
      <c r="TYC13" s="5"/>
      <c r="TYD13" s="5"/>
      <c r="TYE13" s="5"/>
      <c r="TYF13" s="5"/>
      <c r="TYG13" s="5"/>
      <c r="TYH13" s="5"/>
      <c r="TYI13" s="5"/>
      <c r="TYJ13" s="5"/>
      <c r="TYK13" s="5"/>
      <c r="TYL13" s="5"/>
      <c r="TYM13" s="5"/>
      <c r="TYN13" s="5"/>
      <c r="TYO13" s="5"/>
      <c r="TYP13" s="5"/>
      <c r="TYQ13" s="5"/>
      <c r="TYR13" s="5"/>
      <c r="TYS13" s="5"/>
      <c r="TYT13" s="5"/>
      <c r="TYU13" s="5"/>
      <c r="TYV13" s="5"/>
      <c r="TYW13" s="5"/>
      <c r="TYX13" s="5"/>
      <c r="TYY13" s="5"/>
      <c r="TYZ13" s="5"/>
      <c r="TZA13" s="5"/>
      <c r="TZB13" s="5"/>
      <c r="TZC13" s="5"/>
      <c r="TZD13" s="5"/>
      <c r="TZE13" s="5"/>
      <c r="TZF13" s="5"/>
      <c r="TZG13" s="5"/>
      <c r="TZH13" s="5"/>
      <c r="TZI13" s="5"/>
      <c r="TZJ13" s="5"/>
      <c r="TZK13" s="5"/>
      <c r="TZL13" s="5"/>
      <c r="TZM13" s="5"/>
      <c r="TZN13" s="5"/>
      <c r="TZO13" s="5"/>
      <c r="TZP13" s="5"/>
      <c r="TZQ13" s="5"/>
      <c r="TZR13" s="5"/>
      <c r="TZS13" s="5"/>
      <c r="TZT13" s="5"/>
      <c r="TZU13" s="5"/>
      <c r="TZV13" s="5"/>
      <c r="TZW13" s="5"/>
      <c r="TZX13" s="5"/>
      <c r="TZY13" s="5"/>
      <c r="TZZ13" s="5"/>
      <c r="UAA13" s="5"/>
      <c r="UAB13" s="5"/>
      <c r="UAC13" s="5"/>
      <c r="UAD13" s="5"/>
      <c r="UAE13" s="5"/>
      <c r="UAF13" s="5"/>
      <c r="UAG13" s="5"/>
      <c r="UAH13" s="5"/>
      <c r="UAI13" s="5"/>
      <c r="UAJ13" s="5"/>
      <c r="UAK13" s="5"/>
      <c r="UAL13" s="5"/>
      <c r="UAM13" s="5"/>
      <c r="UAN13" s="5"/>
      <c r="UAO13" s="5"/>
      <c r="UAP13" s="5"/>
      <c r="UAQ13" s="5"/>
      <c r="UAR13" s="5"/>
      <c r="UAS13" s="5"/>
      <c r="UAT13" s="5"/>
      <c r="UAU13" s="5"/>
      <c r="UAV13" s="5"/>
      <c r="UAW13" s="5"/>
      <c r="UAX13" s="5"/>
      <c r="UAY13" s="5"/>
      <c r="UAZ13" s="5"/>
      <c r="UBA13" s="5"/>
      <c r="UBB13" s="5"/>
      <c r="UBC13" s="5"/>
      <c r="UBD13" s="5"/>
      <c r="UBE13" s="5"/>
      <c r="UBF13" s="5"/>
      <c r="UBG13" s="5"/>
      <c r="UBH13" s="5"/>
      <c r="UBI13" s="5"/>
      <c r="UBJ13" s="5"/>
      <c r="UBK13" s="5"/>
      <c r="UBL13" s="5"/>
      <c r="UBM13" s="5"/>
      <c r="UBN13" s="5"/>
      <c r="UBO13" s="5"/>
      <c r="UBP13" s="5"/>
      <c r="UBQ13" s="5"/>
      <c r="UBR13" s="5"/>
      <c r="UBS13" s="5"/>
      <c r="UBT13" s="5"/>
      <c r="UBU13" s="5"/>
      <c r="UBV13" s="5"/>
      <c r="UBW13" s="5"/>
      <c r="UBX13" s="5"/>
      <c r="UBY13" s="5"/>
      <c r="UBZ13" s="5"/>
      <c r="UCA13" s="5"/>
      <c r="UCB13" s="5"/>
      <c r="UCC13" s="5"/>
      <c r="UCD13" s="5"/>
      <c r="UCE13" s="5"/>
      <c r="UCF13" s="5"/>
      <c r="UCG13" s="5"/>
      <c r="UCH13" s="5"/>
      <c r="UCI13" s="5"/>
      <c r="UCJ13" s="5"/>
      <c r="UCK13" s="5"/>
      <c r="UCL13" s="5"/>
      <c r="UCM13" s="5"/>
      <c r="UCN13" s="5"/>
      <c r="UCO13" s="5"/>
      <c r="UCP13" s="5"/>
      <c r="UCQ13" s="5"/>
      <c r="UCR13" s="5"/>
      <c r="UCS13" s="5"/>
      <c r="UCT13" s="5"/>
      <c r="UCU13" s="5"/>
      <c r="UCV13" s="5"/>
      <c r="UCW13" s="5"/>
      <c r="UCX13" s="5"/>
      <c r="UCY13" s="5"/>
      <c r="UCZ13" s="5"/>
      <c r="UDA13" s="5"/>
      <c r="UDB13" s="5"/>
      <c r="UDC13" s="5"/>
      <c r="UDD13" s="5"/>
      <c r="UDE13" s="5"/>
      <c r="UDF13" s="5"/>
      <c r="UDG13" s="5"/>
      <c r="UDH13" s="5"/>
      <c r="UDI13" s="5"/>
      <c r="UDJ13" s="5"/>
      <c r="UDK13" s="5"/>
      <c r="UDL13" s="5"/>
      <c r="UDM13" s="5"/>
      <c r="UDN13" s="5"/>
      <c r="UDO13" s="5"/>
      <c r="UDP13" s="5"/>
      <c r="UDQ13" s="5"/>
      <c r="UDR13" s="5"/>
      <c r="UDS13" s="5"/>
      <c r="UDT13" s="5"/>
      <c r="UDU13" s="5"/>
      <c r="UDV13" s="5"/>
      <c r="UDW13" s="5"/>
      <c r="UDX13" s="5"/>
      <c r="UDY13" s="5"/>
      <c r="UDZ13" s="5"/>
      <c r="UEA13" s="5"/>
      <c r="UEB13" s="5"/>
      <c r="UEC13" s="5"/>
      <c r="UED13" s="5"/>
      <c r="UEE13" s="5"/>
      <c r="UEF13" s="5"/>
      <c r="UEG13" s="5"/>
      <c r="UEH13" s="5"/>
      <c r="UEI13" s="5"/>
      <c r="UEJ13" s="5"/>
      <c r="UEK13" s="5"/>
      <c r="UEL13" s="5"/>
      <c r="UEM13" s="5"/>
      <c r="UEN13" s="5"/>
      <c r="UEO13" s="5"/>
      <c r="UEP13" s="5"/>
      <c r="UEQ13" s="5"/>
      <c r="UER13" s="5"/>
      <c r="UES13" s="5"/>
      <c r="UET13" s="5"/>
      <c r="UEU13" s="5"/>
      <c r="UEV13" s="5"/>
      <c r="UEW13" s="5"/>
      <c r="UEX13" s="5"/>
      <c r="UEY13" s="5"/>
      <c r="UEZ13" s="5"/>
      <c r="UFA13" s="5"/>
      <c r="UFB13" s="5"/>
      <c r="UFC13" s="5"/>
      <c r="UFD13" s="5"/>
      <c r="UFE13" s="5"/>
      <c r="UFF13" s="5"/>
      <c r="UFG13" s="5"/>
      <c r="UFH13" s="5"/>
      <c r="UFI13" s="5"/>
      <c r="UFJ13" s="5"/>
      <c r="UFK13" s="5"/>
      <c r="UFL13" s="5"/>
      <c r="UFM13" s="5"/>
      <c r="UFN13" s="5"/>
      <c r="UFO13" s="5"/>
      <c r="UFP13" s="5"/>
      <c r="UFQ13" s="5"/>
      <c r="UFR13" s="5"/>
      <c r="UFS13" s="5"/>
      <c r="UFT13" s="5"/>
      <c r="UFU13" s="5"/>
      <c r="UFV13" s="5"/>
      <c r="UFW13" s="5"/>
      <c r="UFX13" s="5"/>
      <c r="UFY13" s="5"/>
      <c r="UFZ13" s="5"/>
      <c r="UGA13" s="5"/>
      <c r="UGB13" s="5"/>
      <c r="UGC13" s="5"/>
      <c r="UGD13" s="5"/>
      <c r="UGE13" s="5"/>
      <c r="UGF13" s="5"/>
      <c r="UGG13" s="5"/>
      <c r="UGH13" s="5"/>
      <c r="UGI13" s="5"/>
      <c r="UGJ13" s="5"/>
      <c r="UGK13" s="5"/>
      <c r="UGL13" s="5"/>
      <c r="UGM13" s="5"/>
      <c r="UGN13" s="5"/>
      <c r="UGO13" s="5"/>
      <c r="UGP13" s="5"/>
      <c r="UGQ13" s="5"/>
      <c r="UGR13" s="5"/>
      <c r="UGS13" s="5"/>
      <c r="UGT13" s="5"/>
      <c r="UGU13" s="5"/>
      <c r="UGV13" s="5"/>
      <c r="UGW13" s="5"/>
      <c r="UGX13" s="5"/>
      <c r="UGY13" s="5"/>
      <c r="UGZ13" s="5"/>
      <c r="UHA13" s="5"/>
      <c r="UHB13" s="5"/>
      <c r="UHC13" s="5"/>
      <c r="UHD13" s="5"/>
      <c r="UHE13" s="5"/>
      <c r="UHF13" s="5"/>
      <c r="UHG13" s="5"/>
      <c r="UHH13" s="5"/>
      <c r="UHI13" s="5"/>
      <c r="UHJ13" s="5"/>
      <c r="UHK13" s="5"/>
      <c r="UHL13" s="5"/>
      <c r="UHM13" s="5"/>
      <c r="UHN13" s="5"/>
      <c r="UHO13" s="5"/>
      <c r="UHP13" s="5"/>
      <c r="UHQ13" s="5"/>
      <c r="UHR13" s="5"/>
      <c r="UHS13" s="5"/>
      <c r="UHT13" s="5"/>
      <c r="UHU13" s="5"/>
      <c r="UHV13" s="5"/>
      <c r="UHW13" s="5"/>
      <c r="UHX13" s="5"/>
      <c r="UHY13" s="5"/>
      <c r="UHZ13" s="5"/>
      <c r="UIA13" s="5"/>
      <c r="UIB13" s="5"/>
      <c r="UIC13" s="5"/>
      <c r="UID13" s="5"/>
      <c r="UIE13" s="5"/>
      <c r="UIF13" s="5"/>
      <c r="UIG13" s="5"/>
      <c r="UIH13" s="5"/>
      <c r="UII13" s="5"/>
      <c r="UIJ13" s="5"/>
      <c r="UIK13" s="5"/>
      <c r="UIL13" s="5"/>
      <c r="UIM13" s="5"/>
      <c r="UIN13" s="5"/>
      <c r="UIO13" s="5"/>
      <c r="UIP13" s="5"/>
      <c r="UIQ13" s="5"/>
      <c r="UIR13" s="5"/>
      <c r="UIS13" s="5"/>
      <c r="UIT13" s="5"/>
      <c r="UIU13" s="5"/>
      <c r="UIV13" s="5"/>
      <c r="UIW13" s="5"/>
      <c r="UIX13" s="5"/>
      <c r="UIY13" s="5"/>
      <c r="UIZ13" s="5"/>
      <c r="UJA13" s="5"/>
      <c r="UJB13" s="5"/>
      <c r="UJC13" s="5"/>
      <c r="UJD13" s="5"/>
      <c r="UJE13" s="5"/>
      <c r="UJF13" s="5"/>
      <c r="UJG13" s="5"/>
      <c r="UJH13" s="5"/>
      <c r="UJI13" s="5"/>
      <c r="UJJ13" s="5"/>
      <c r="UJK13" s="5"/>
      <c r="UJL13" s="5"/>
      <c r="UJM13" s="5"/>
      <c r="UJN13" s="5"/>
      <c r="UJO13" s="5"/>
      <c r="UJP13" s="5"/>
      <c r="UJQ13" s="5"/>
      <c r="UJR13" s="5"/>
      <c r="UJS13" s="5"/>
      <c r="UJT13" s="5"/>
      <c r="UJU13" s="5"/>
      <c r="UJV13" s="5"/>
      <c r="UJW13" s="5"/>
      <c r="UJX13" s="5"/>
      <c r="UJY13" s="5"/>
      <c r="UJZ13" s="5"/>
      <c r="UKA13" s="5"/>
      <c r="UKB13" s="5"/>
      <c r="UKC13" s="5"/>
      <c r="UKD13" s="5"/>
      <c r="UKE13" s="5"/>
      <c r="UKF13" s="5"/>
      <c r="UKG13" s="5"/>
      <c r="UKH13" s="5"/>
      <c r="UKI13" s="5"/>
      <c r="UKJ13" s="5"/>
      <c r="UKK13" s="5"/>
      <c r="UKL13" s="5"/>
      <c r="UKM13" s="5"/>
      <c r="UKN13" s="5"/>
      <c r="UKO13" s="5"/>
      <c r="UKP13" s="5"/>
      <c r="UKQ13" s="5"/>
      <c r="UKR13" s="5"/>
      <c r="UKS13" s="5"/>
      <c r="UKT13" s="5"/>
      <c r="UKU13" s="5"/>
      <c r="UKV13" s="5"/>
      <c r="UKW13" s="5"/>
      <c r="UKX13" s="5"/>
      <c r="UKY13" s="5"/>
      <c r="UKZ13" s="5"/>
      <c r="ULA13" s="5"/>
      <c r="ULB13" s="5"/>
      <c r="ULC13" s="5"/>
      <c r="ULD13" s="5"/>
      <c r="ULE13" s="5"/>
      <c r="ULF13" s="5"/>
      <c r="ULG13" s="5"/>
      <c r="ULH13" s="5"/>
      <c r="ULI13" s="5"/>
      <c r="ULJ13" s="5"/>
      <c r="ULK13" s="5"/>
      <c r="ULL13" s="5"/>
      <c r="ULM13" s="5"/>
      <c r="ULN13" s="5"/>
      <c r="ULO13" s="5"/>
      <c r="ULP13" s="5"/>
      <c r="ULQ13" s="5"/>
      <c r="ULR13" s="5"/>
      <c r="ULS13" s="5"/>
      <c r="ULT13" s="5"/>
      <c r="ULU13" s="5"/>
      <c r="ULV13" s="5"/>
      <c r="ULW13" s="5"/>
      <c r="ULX13" s="5"/>
      <c r="ULY13" s="5"/>
      <c r="ULZ13" s="5"/>
      <c r="UMA13" s="5"/>
      <c r="UMB13" s="5"/>
      <c r="UMC13" s="5"/>
      <c r="UMD13" s="5"/>
      <c r="UME13" s="5"/>
      <c r="UMF13" s="5"/>
      <c r="UMG13" s="5"/>
      <c r="UMH13" s="5"/>
      <c r="UMI13" s="5"/>
      <c r="UMJ13" s="5"/>
      <c r="UMK13" s="5"/>
      <c r="UML13" s="5"/>
      <c r="UMM13" s="5"/>
      <c r="UMN13" s="5"/>
      <c r="UMO13" s="5"/>
      <c r="UMP13" s="5"/>
      <c r="UMQ13" s="5"/>
      <c r="UMR13" s="5"/>
      <c r="UMS13" s="5"/>
      <c r="UMT13" s="5"/>
      <c r="UMU13" s="5"/>
      <c r="UMV13" s="5"/>
      <c r="UMW13" s="5"/>
      <c r="UMX13" s="5"/>
      <c r="UMY13" s="5"/>
      <c r="UMZ13" s="5"/>
      <c r="UNA13" s="5"/>
      <c r="UNB13" s="5"/>
      <c r="UNC13" s="5"/>
      <c r="UND13" s="5"/>
      <c r="UNE13" s="5"/>
      <c r="UNF13" s="5"/>
      <c r="UNG13" s="5"/>
      <c r="UNH13" s="5"/>
      <c r="UNI13" s="5"/>
      <c r="UNJ13" s="5"/>
      <c r="UNK13" s="5"/>
      <c r="UNL13" s="5"/>
      <c r="UNM13" s="5"/>
      <c r="UNN13" s="5"/>
      <c r="UNO13" s="5"/>
      <c r="UNP13" s="5"/>
      <c r="UNQ13" s="5"/>
      <c r="UNR13" s="5"/>
      <c r="UNS13" s="5"/>
      <c r="UNT13" s="5"/>
      <c r="UNU13" s="5"/>
      <c r="UNV13" s="5"/>
      <c r="UNW13" s="5"/>
      <c r="UNX13" s="5"/>
      <c r="UNY13" s="5"/>
      <c r="UNZ13" s="5"/>
      <c r="UOA13" s="5"/>
      <c r="UOB13" s="5"/>
      <c r="UOC13" s="5"/>
      <c r="UOD13" s="5"/>
      <c r="UOE13" s="5"/>
      <c r="UOF13" s="5"/>
      <c r="UOG13" s="5"/>
      <c r="UOH13" s="5"/>
      <c r="UOI13" s="5"/>
      <c r="UOJ13" s="5"/>
      <c r="UOK13" s="5"/>
      <c r="UOL13" s="5"/>
      <c r="UOM13" s="5"/>
      <c r="UON13" s="5"/>
      <c r="UOO13" s="5"/>
      <c r="UOP13" s="5"/>
      <c r="UOQ13" s="5"/>
      <c r="UOR13" s="5"/>
      <c r="UOS13" s="5"/>
      <c r="UOT13" s="5"/>
      <c r="UOU13" s="5"/>
      <c r="UOV13" s="5"/>
      <c r="UOW13" s="5"/>
      <c r="UOX13" s="5"/>
      <c r="UOY13" s="5"/>
      <c r="UOZ13" s="5"/>
      <c r="UPA13" s="5"/>
      <c r="UPB13" s="5"/>
      <c r="UPC13" s="5"/>
      <c r="UPD13" s="5"/>
      <c r="UPE13" s="5"/>
      <c r="UPF13" s="5"/>
      <c r="UPG13" s="5"/>
      <c r="UPH13" s="5"/>
      <c r="UPI13" s="5"/>
      <c r="UPJ13" s="5"/>
      <c r="UPK13" s="5"/>
      <c r="UPL13" s="5"/>
      <c r="UPM13" s="5"/>
      <c r="UPN13" s="5"/>
      <c r="UPO13" s="5"/>
      <c r="UPP13" s="5"/>
      <c r="UPQ13" s="5"/>
      <c r="UPR13" s="5"/>
      <c r="UPS13" s="5"/>
      <c r="UPT13" s="5"/>
      <c r="UPU13" s="5"/>
      <c r="UPV13" s="5"/>
      <c r="UPW13" s="5"/>
      <c r="UPX13" s="5"/>
      <c r="UPY13" s="5"/>
      <c r="UPZ13" s="5"/>
      <c r="UQA13" s="5"/>
      <c r="UQB13" s="5"/>
      <c r="UQC13" s="5"/>
      <c r="UQD13" s="5"/>
      <c r="UQE13" s="5"/>
      <c r="UQF13" s="5"/>
      <c r="UQG13" s="5"/>
      <c r="UQH13" s="5"/>
      <c r="UQI13" s="5"/>
      <c r="UQJ13" s="5"/>
      <c r="UQK13" s="5"/>
      <c r="UQL13" s="5"/>
      <c r="UQM13" s="5"/>
      <c r="UQN13" s="5"/>
      <c r="UQO13" s="5"/>
      <c r="UQP13" s="5"/>
      <c r="UQQ13" s="5"/>
      <c r="UQR13" s="5"/>
      <c r="UQS13" s="5"/>
      <c r="UQT13" s="5"/>
      <c r="UQU13" s="5"/>
      <c r="UQV13" s="5"/>
      <c r="UQW13" s="5"/>
      <c r="UQX13" s="5"/>
      <c r="UQY13" s="5"/>
      <c r="UQZ13" s="5"/>
      <c r="URA13" s="5"/>
      <c r="URB13" s="5"/>
      <c r="URC13" s="5"/>
      <c r="URD13" s="5"/>
      <c r="URE13" s="5"/>
      <c r="URF13" s="5"/>
      <c r="URG13" s="5"/>
      <c r="URH13" s="5"/>
      <c r="URI13" s="5"/>
      <c r="URJ13" s="5"/>
      <c r="URK13" s="5"/>
      <c r="URL13" s="5"/>
      <c r="URM13" s="5"/>
      <c r="URN13" s="5"/>
      <c r="URO13" s="5"/>
      <c r="URP13" s="5"/>
      <c r="URQ13" s="5"/>
      <c r="URR13" s="5"/>
      <c r="URS13" s="5"/>
      <c r="URT13" s="5"/>
      <c r="URU13" s="5"/>
      <c r="URV13" s="5"/>
      <c r="URW13" s="5"/>
      <c r="URX13" s="5"/>
      <c r="URY13" s="5"/>
      <c r="URZ13" s="5"/>
      <c r="USA13" s="5"/>
      <c r="USB13" s="5"/>
      <c r="USC13" s="5"/>
      <c r="USD13" s="5"/>
      <c r="USE13" s="5"/>
      <c r="USF13" s="5"/>
      <c r="USG13" s="5"/>
      <c r="USH13" s="5"/>
      <c r="USI13" s="5"/>
      <c r="USJ13" s="5"/>
      <c r="USK13" s="5"/>
      <c r="USL13" s="5"/>
      <c r="USM13" s="5"/>
      <c r="USN13" s="5"/>
      <c r="USO13" s="5"/>
      <c r="USP13" s="5"/>
      <c r="USQ13" s="5"/>
      <c r="USR13" s="5"/>
      <c r="USS13" s="5"/>
      <c r="UST13" s="5"/>
      <c r="USU13" s="5"/>
      <c r="USV13" s="5"/>
      <c r="USW13" s="5"/>
      <c r="USX13" s="5"/>
      <c r="USY13" s="5"/>
      <c r="USZ13" s="5"/>
      <c r="UTA13" s="5"/>
      <c r="UTB13" s="5"/>
      <c r="UTC13" s="5"/>
      <c r="UTD13" s="5"/>
      <c r="UTE13" s="5"/>
      <c r="UTF13" s="5"/>
      <c r="UTG13" s="5"/>
      <c r="UTH13" s="5"/>
      <c r="UTI13" s="5"/>
      <c r="UTJ13" s="5"/>
      <c r="UTK13" s="5"/>
      <c r="UTL13" s="5"/>
      <c r="UTM13" s="5"/>
      <c r="UTN13" s="5"/>
      <c r="UTO13" s="5"/>
      <c r="UTP13" s="5"/>
      <c r="UTQ13" s="5"/>
      <c r="UTR13" s="5"/>
      <c r="UTS13" s="5"/>
      <c r="UTT13" s="5"/>
      <c r="UTU13" s="5"/>
      <c r="UTV13" s="5"/>
      <c r="UTW13" s="5"/>
      <c r="UTX13" s="5"/>
      <c r="UTY13" s="5"/>
      <c r="UTZ13" s="5"/>
      <c r="UUA13" s="5"/>
      <c r="UUB13" s="5"/>
      <c r="UUC13" s="5"/>
      <c r="UUD13" s="5"/>
      <c r="UUE13" s="5"/>
      <c r="UUF13" s="5"/>
      <c r="UUG13" s="5"/>
      <c r="UUH13" s="5"/>
      <c r="UUI13" s="5"/>
      <c r="UUJ13" s="5"/>
      <c r="UUK13" s="5"/>
      <c r="UUL13" s="5"/>
      <c r="UUM13" s="5"/>
      <c r="UUN13" s="5"/>
      <c r="UUO13" s="5"/>
      <c r="UUP13" s="5"/>
      <c r="UUQ13" s="5"/>
      <c r="UUR13" s="5"/>
      <c r="UUS13" s="5"/>
      <c r="UUT13" s="5"/>
      <c r="UUU13" s="5"/>
      <c r="UUV13" s="5"/>
      <c r="UUW13" s="5"/>
      <c r="UUX13" s="5"/>
      <c r="UUY13" s="5"/>
      <c r="UUZ13" s="5"/>
      <c r="UVA13" s="5"/>
      <c r="UVB13" s="5"/>
      <c r="UVC13" s="5"/>
      <c r="UVD13" s="5"/>
      <c r="UVE13" s="5"/>
      <c r="UVF13" s="5"/>
      <c r="UVG13" s="5"/>
      <c r="UVH13" s="5"/>
      <c r="UVI13" s="5"/>
      <c r="UVJ13" s="5"/>
      <c r="UVK13" s="5"/>
      <c r="UVL13" s="5"/>
      <c r="UVM13" s="5"/>
      <c r="UVN13" s="5"/>
      <c r="UVO13" s="5"/>
      <c r="UVP13" s="5"/>
      <c r="UVQ13" s="5"/>
      <c r="UVR13" s="5"/>
      <c r="UVS13" s="5"/>
      <c r="UVT13" s="5"/>
      <c r="UVU13" s="5"/>
      <c r="UVV13" s="5"/>
      <c r="UVW13" s="5"/>
      <c r="UVX13" s="5"/>
      <c r="UVY13" s="5"/>
      <c r="UVZ13" s="5"/>
      <c r="UWA13" s="5"/>
      <c r="UWB13" s="5"/>
      <c r="UWC13" s="5"/>
      <c r="UWD13" s="5"/>
      <c r="UWE13" s="5"/>
      <c r="UWF13" s="5"/>
      <c r="UWG13" s="5"/>
      <c r="UWH13" s="5"/>
      <c r="UWI13" s="5"/>
      <c r="UWJ13" s="5"/>
      <c r="UWK13" s="5"/>
      <c r="UWL13" s="5"/>
      <c r="UWM13" s="5"/>
      <c r="UWN13" s="5"/>
      <c r="UWO13" s="5"/>
      <c r="UWP13" s="5"/>
      <c r="UWQ13" s="5"/>
      <c r="UWR13" s="5"/>
      <c r="UWS13" s="5"/>
      <c r="UWT13" s="5"/>
      <c r="UWU13" s="5"/>
      <c r="UWV13" s="5"/>
      <c r="UWW13" s="5"/>
      <c r="UWX13" s="5"/>
      <c r="UWY13" s="5"/>
      <c r="UWZ13" s="5"/>
      <c r="UXA13" s="5"/>
      <c r="UXB13" s="5"/>
      <c r="UXC13" s="5"/>
      <c r="UXD13" s="5"/>
      <c r="UXE13" s="5"/>
      <c r="UXF13" s="5"/>
      <c r="UXG13" s="5"/>
      <c r="UXH13" s="5"/>
      <c r="UXI13" s="5"/>
      <c r="UXJ13" s="5"/>
      <c r="UXK13" s="5"/>
      <c r="UXL13" s="5"/>
      <c r="UXM13" s="5"/>
      <c r="UXN13" s="5"/>
      <c r="UXO13" s="5"/>
      <c r="UXP13" s="5"/>
      <c r="UXQ13" s="5"/>
      <c r="UXR13" s="5"/>
      <c r="UXS13" s="5"/>
      <c r="UXT13" s="5"/>
      <c r="UXU13" s="5"/>
      <c r="UXV13" s="5"/>
      <c r="UXW13" s="5"/>
      <c r="UXX13" s="5"/>
      <c r="UXY13" s="5"/>
      <c r="UXZ13" s="5"/>
      <c r="UYA13" s="5"/>
      <c r="UYB13" s="5"/>
      <c r="UYC13" s="5"/>
      <c r="UYD13" s="5"/>
      <c r="UYE13" s="5"/>
      <c r="UYF13" s="5"/>
      <c r="UYG13" s="5"/>
      <c r="UYH13" s="5"/>
      <c r="UYI13" s="5"/>
      <c r="UYJ13" s="5"/>
      <c r="UYK13" s="5"/>
      <c r="UYL13" s="5"/>
      <c r="UYM13" s="5"/>
      <c r="UYN13" s="5"/>
      <c r="UYO13" s="5"/>
      <c r="UYP13" s="5"/>
      <c r="UYQ13" s="5"/>
      <c r="UYR13" s="5"/>
      <c r="UYS13" s="5"/>
      <c r="UYT13" s="5"/>
      <c r="UYU13" s="5"/>
      <c r="UYV13" s="5"/>
      <c r="UYW13" s="5"/>
      <c r="UYX13" s="5"/>
      <c r="UYY13" s="5"/>
      <c r="UYZ13" s="5"/>
      <c r="UZA13" s="5"/>
      <c r="UZB13" s="5"/>
      <c r="UZC13" s="5"/>
      <c r="UZD13" s="5"/>
      <c r="UZE13" s="5"/>
      <c r="UZF13" s="5"/>
      <c r="UZG13" s="5"/>
      <c r="UZH13" s="5"/>
      <c r="UZI13" s="5"/>
      <c r="UZJ13" s="5"/>
      <c r="UZK13" s="5"/>
      <c r="UZL13" s="5"/>
      <c r="UZM13" s="5"/>
      <c r="UZN13" s="5"/>
      <c r="UZO13" s="5"/>
      <c r="UZP13" s="5"/>
      <c r="UZQ13" s="5"/>
      <c r="UZR13" s="5"/>
      <c r="UZS13" s="5"/>
      <c r="UZT13" s="5"/>
      <c r="UZU13" s="5"/>
      <c r="UZV13" s="5"/>
      <c r="UZW13" s="5"/>
      <c r="UZX13" s="5"/>
      <c r="UZY13" s="5"/>
      <c r="UZZ13" s="5"/>
      <c r="VAA13" s="5"/>
      <c r="VAB13" s="5"/>
      <c r="VAC13" s="5"/>
      <c r="VAD13" s="5"/>
      <c r="VAE13" s="5"/>
      <c r="VAF13" s="5"/>
      <c r="VAG13" s="5"/>
      <c r="VAH13" s="5"/>
      <c r="VAI13" s="5"/>
      <c r="VAJ13" s="5"/>
      <c r="VAK13" s="5"/>
      <c r="VAL13" s="5"/>
      <c r="VAM13" s="5"/>
      <c r="VAN13" s="5"/>
      <c r="VAO13" s="5"/>
      <c r="VAP13" s="5"/>
      <c r="VAQ13" s="5"/>
      <c r="VAR13" s="5"/>
      <c r="VAS13" s="5"/>
      <c r="VAT13" s="5"/>
      <c r="VAU13" s="5"/>
      <c r="VAV13" s="5"/>
      <c r="VAW13" s="5"/>
      <c r="VAX13" s="5"/>
      <c r="VAY13" s="5"/>
      <c r="VAZ13" s="5"/>
      <c r="VBA13" s="5"/>
      <c r="VBB13" s="5"/>
      <c r="VBC13" s="5"/>
      <c r="VBD13" s="5"/>
      <c r="VBE13" s="5"/>
      <c r="VBF13" s="5"/>
      <c r="VBG13" s="5"/>
      <c r="VBH13" s="5"/>
      <c r="VBI13" s="5"/>
      <c r="VBJ13" s="5"/>
      <c r="VBK13" s="5"/>
      <c r="VBL13" s="5"/>
      <c r="VBM13" s="5"/>
      <c r="VBN13" s="5"/>
      <c r="VBO13" s="5"/>
      <c r="VBP13" s="5"/>
      <c r="VBQ13" s="5"/>
      <c r="VBR13" s="5"/>
      <c r="VBS13" s="5"/>
      <c r="VBT13" s="5"/>
      <c r="VBU13" s="5"/>
      <c r="VBV13" s="5"/>
      <c r="VBW13" s="5"/>
      <c r="VBX13" s="5"/>
      <c r="VBY13" s="5"/>
      <c r="VBZ13" s="5"/>
      <c r="VCA13" s="5"/>
      <c r="VCB13" s="5"/>
      <c r="VCC13" s="5"/>
      <c r="VCD13" s="5"/>
      <c r="VCE13" s="5"/>
      <c r="VCF13" s="5"/>
      <c r="VCG13" s="5"/>
      <c r="VCH13" s="5"/>
      <c r="VCI13" s="5"/>
      <c r="VCJ13" s="5"/>
      <c r="VCK13" s="5"/>
      <c r="VCL13" s="5"/>
      <c r="VCM13" s="5"/>
      <c r="VCN13" s="5"/>
      <c r="VCO13" s="5"/>
      <c r="VCP13" s="5"/>
      <c r="VCQ13" s="5"/>
      <c r="VCR13" s="5"/>
      <c r="VCS13" s="5"/>
      <c r="VCT13" s="5"/>
      <c r="VCU13" s="5"/>
      <c r="VCV13" s="5"/>
      <c r="VCW13" s="5"/>
      <c r="VCX13" s="5"/>
      <c r="VCY13" s="5"/>
      <c r="VCZ13" s="5"/>
      <c r="VDA13" s="5"/>
      <c r="VDB13" s="5"/>
      <c r="VDC13" s="5"/>
      <c r="VDD13" s="5"/>
      <c r="VDE13" s="5"/>
      <c r="VDF13" s="5"/>
      <c r="VDG13" s="5"/>
      <c r="VDH13" s="5"/>
      <c r="VDI13" s="5"/>
      <c r="VDJ13" s="5"/>
      <c r="VDK13" s="5"/>
      <c r="VDL13" s="5"/>
      <c r="VDM13" s="5"/>
      <c r="VDN13" s="5"/>
      <c r="VDO13" s="5"/>
      <c r="VDP13" s="5"/>
      <c r="VDQ13" s="5"/>
      <c r="VDR13" s="5"/>
      <c r="VDS13" s="5"/>
      <c r="VDT13" s="5"/>
      <c r="VDU13" s="5"/>
      <c r="VDV13" s="5"/>
      <c r="VDW13" s="5"/>
      <c r="VDX13" s="5"/>
      <c r="VDY13" s="5"/>
      <c r="VDZ13" s="5"/>
      <c r="VEA13" s="5"/>
      <c r="VEB13" s="5"/>
      <c r="VEC13" s="5"/>
      <c r="VED13" s="5"/>
      <c r="VEE13" s="5"/>
      <c r="VEF13" s="5"/>
      <c r="VEG13" s="5"/>
      <c r="VEH13" s="5"/>
      <c r="VEI13" s="5"/>
      <c r="VEJ13" s="5"/>
      <c r="VEK13" s="5"/>
      <c r="VEL13" s="5"/>
      <c r="VEM13" s="5"/>
      <c r="VEN13" s="5"/>
      <c r="VEO13" s="5"/>
      <c r="VEP13" s="5"/>
      <c r="VEQ13" s="5"/>
      <c r="VER13" s="5"/>
      <c r="VES13" s="5"/>
      <c r="VET13" s="5"/>
      <c r="VEU13" s="5"/>
      <c r="VEV13" s="5"/>
      <c r="VEW13" s="5"/>
      <c r="VEX13" s="5"/>
      <c r="VEY13" s="5"/>
      <c r="VEZ13" s="5"/>
      <c r="VFA13" s="5"/>
      <c r="VFB13" s="5"/>
      <c r="VFC13" s="5"/>
      <c r="VFD13" s="5"/>
      <c r="VFE13" s="5"/>
      <c r="VFF13" s="5"/>
      <c r="VFG13" s="5"/>
      <c r="VFH13" s="5"/>
      <c r="VFI13" s="5"/>
      <c r="VFJ13" s="5"/>
      <c r="VFK13" s="5"/>
      <c r="VFL13" s="5"/>
      <c r="VFM13" s="5"/>
      <c r="VFN13" s="5"/>
      <c r="VFO13" s="5"/>
      <c r="VFP13" s="5"/>
      <c r="VFQ13" s="5"/>
      <c r="VFR13" s="5"/>
      <c r="VFS13" s="5"/>
      <c r="VFT13" s="5"/>
      <c r="VFU13" s="5"/>
      <c r="VFV13" s="5"/>
      <c r="VFW13" s="5"/>
      <c r="VFX13" s="5"/>
      <c r="VFY13" s="5"/>
      <c r="VFZ13" s="5"/>
      <c r="VGA13" s="5"/>
      <c r="VGB13" s="5"/>
      <c r="VGC13" s="5"/>
      <c r="VGD13" s="5"/>
      <c r="VGE13" s="5"/>
      <c r="VGF13" s="5"/>
      <c r="VGG13" s="5"/>
      <c r="VGH13" s="5"/>
      <c r="VGI13" s="5"/>
      <c r="VGJ13" s="5"/>
      <c r="VGK13" s="5"/>
      <c r="VGL13" s="5"/>
      <c r="VGM13" s="5"/>
      <c r="VGN13" s="5"/>
      <c r="VGO13" s="5"/>
      <c r="VGP13" s="5"/>
      <c r="VGQ13" s="5"/>
      <c r="VGR13" s="5"/>
      <c r="VGS13" s="5"/>
      <c r="VGT13" s="5"/>
      <c r="VGU13" s="5"/>
      <c r="VGV13" s="5"/>
      <c r="VGW13" s="5"/>
      <c r="VGX13" s="5"/>
      <c r="VGY13" s="5"/>
      <c r="VGZ13" s="5"/>
      <c r="VHA13" s="5"/>
      <c r="VHB13" s="5"/>
      <c r="VHC13" s="5"/>
      <c r="VHD13" s="5"/>
      <c r="VHE13" s="5"/>
      <c r="VHF13" s="5"/>
      <c r="VHG13" s="5"/>
      <c r="VHH13" s="5"/>
      <c r="VHI13" s="5"/>
      <c r="VHJ13" s="5"/>
      <c r="VHK13" s="5"/>
      <c r="VHL13" s="5"/>
      <c r="VHM13" s="5"/>
      <c r="VHN13" s="5"/>
      <c r="VHO13" s="5"/>
      <c r="VHP13" s="5"/>
      <c r="VHQ13" s="5"/>
      <c r="VHR13" s="5"/>
      <c r="VHS13" s="5"/>
      <c r="VHT13" s="5"/>
      <c r="VHU13" s="5"/>
      <c r="VHV13" s="5"/>
      <c r="VHW13" s="5"/>
      <c r="VHX13" s="5"/>
      <c r="VHY13" s="5"/>
      <c r="VHZ13" s="5"/>
      <c r="VIA13" s="5"/>
      <c r="VIB13" s="5"/>
      <c r="VIC13" s="5"/>
      <c r="VID13" s="5"/>
      <c r="VIE13" s="5"/>
      <c r="VIF13" s="5"/>
      <c r="VIG13" s="5"/>
      <c r="VIH13" s="5"/>
      <c r="VII13" s="5"/>
      <c r="VIJ13" s="5"/>
      <c r="VIK13" s="5"/>
      <c r="VIL13" s="5"/>
      <c r="VIM13" s="5"/>
      <c r="VIN13" s="5"/>
      <c r="VIO13" s="5"/>
      <c r="VIP13" s="5"/>
      <c r="VIQ13" s="5"/>
      <c r="VIR13" s="5"/>
      <c r="VIS13" s="5"/>
      <c r="VIT13" s="5"/>
      <c r="VIU13" s="5"/>
      <c r="VIV13" s="5"/>
      <c r="VIW13" s="5"/>
      <c r="VIX13" s="5"/>
      <c r="VIY13" s="5"/>
      <c r="VIZ13" s="5"/>
      <c r="VJA13" s="5"/>
      <c r="VJB13" s="5"/>
      <c r="VJC13" s="5"/>
      <c r="VJD13" s="5"/>
      <c r="VJE13" s="5"/>
      <c r="VJF13" s="5"/>
      <c r="VJG13" s="5"/>
      <c r="VJH13" s="5"/>
      <c r="VJI13" s="5"/>
      <c r="VJJ13" s="5"/>
      <c r="VJK13" s="5"/>
      <c r="VJL13" s="5"/>
      <c r="VJM13" s="5"/>
      <c r="VJN13" s="5"/>
      <c r="VJO13" s="5"/>
      <c r="VJP13" s="5"/>
      <c r="VJQ13" s="5"/>
      <c r="VJR13" s="5"/>
      <c r="VJS13" s="5"/>
      <c r="VJT13" s="5"/>
      <c r="VJU13" s="5"/>
      <c r="VJV13" s="5"/>
      <c r="VJW13" s="5"/>
      <c r="VJX13" s="5"/>
      <c r="VJY13" s="5"/>
      <c r="VJZ13" s="5"/>
      <c r="VKA13" s="5"/>
      <c r="VKB13" s="5"/>
      <c r="VKC13" s="5"/>
      <c r="VKD13" s="5"/>
      <c r="VKE13" s="5"/>
      <c r="VKF13" s="5"/>
      <c r="VKG13" s="5"/>
      <c r="VKH13" s="5"/>
      <c r="VKI13" s="5"/>
      <c r="VKJ13" s="5"/>
      <c r="VKK13" s="5"/>
      <c r="VKL13" s="5"/>
      <c r="VKM13" s="5"/>
      <c r="VKN13" s="5"/>
      <c r="VKO13" s="5"/>
      <c r="VKP13" s="5"/>
      <c r="VKQ13" s="5"/>
      <c r="VKR13" s="5"/>
      <c r="VKS13" s="5"/>
      <c r="VKT13" s="5"/>
      <c r="VKU13" s="5"/>
      <c r="VKV13" s="5"/>
      <c r="VKW13" s="5"/>
      <c r="VKX13" s="5"/>
      <c r="VKY13" s="5"/>
      <c r="VKZ13" s="5"/>
      <c r="VLA13" s="5"/>
      <c r="VLB13" s="5"/>
      <c r="VLC13" s="5"/>
      <c r="VLD13" s="5"/>
      <c r="VLE13" s="5"/>
      <c r="VLF13" s="5"/>
      <c r="VLG13" s="5"/>
      <c r="VLH13" s="5"/>
      <c r="VLI13" s="5"/>
      <c r="VLJ13" s="5"/>
      <c r="VLK13" s="5"/>
      <c r="VLL13" s="5"/>
      <c r="VLM13" s="5"/>
      <c r="VLN13" s="5"/>
      <c r="VLO13" s="5"/>
      <c r="VLP13" s="5"/>
      <c r="VLQ13" s="5"/>
      <c r="VLR13" s="5"/>
      <c r="VLS13" s="5"/>
      <c r="VLT13" s="5"/>
      <c r="VLU13" s="5"/>
      <c r="VLV13" s="5"/>
      <c r="VLW13" s="5"/>
      <c r="VLX13" s="5"/>
      <c r="VLY13" s="5"/>
      <c r="VLZ13" s="5"/>
      <c r="VMA13" s="5"/>
      <c r="VMB13" s="5"/>
      <c r="VMC13" s="5"/>
      <c r="VMD13" s="5"/>
      <c r="VME13" s="5"/>
      <c r="VMF13" s="5"/>
      <c r="VMG13" s="5"/>
      <c r="VMH13" s="5"/>
      <c r="VMI13" s="5"/>
      <c r="VMJ13" s="5"/>
      <c r="VMK13" s="5"/>
      <c r="VML13" s="5"/>
      <c r="VMM13" s="5"/>
      <c r="VMN13" s="5"/>
      <c r="VMO13" s="5"/>
      <c r="VMP13" s="5"/>
      <c r="VMQ13" s="5"/>
      <c r="VMR13" s="5"/>
      <c r="VMS13" s="5"/>
      <c r="VMT13" s="5"/>
      <c r="VMU13" s="5"/>
      <c r="VMV13" s="5"/>
      <c r="VMW13" s="5"/>
      <c r="VMX13" s="5"/>
      <c r="VMY13" s="5"/>
      <c r="VMZ13" s="5"/>
      <c r="VNA13" s="5"/>
      <c r="VNB13" s="5"/>
      <c r="VNC13" s="5"/>
      <c r="VND13" s="5"/>
      <c r="VNE13" s="5"/>
      <c r="VNF13" s="5"/>
      <c r="VNG13" s="5"/>
      <c r="VNH13" s="5"/>
      <c r="VNI13" s="5"/>
      <c r="VNJ13" s="5"/>
      <c r="VNK13" s="5"/>
      <c r="VNL13" s="5"/>
      <c r="VNM13" s="5"/>
      <c r="VNN13" s="5"/>
      <c r="VNO13" s="5"/>
      <c r="VNP13" s="5"/>
      <c r="VNQ13" s="5"/>
      <c r="VNR13" s="5"/>
      <c r="VNS13" s="5"/>
      <c r="VNT13" s="5"/>
      <c r="VNU13" s="5"/>
      <c r="VNV13" s="5"/>
      <c r="VNW13" s="5"/>
      <c r="VNX13" s="5"/>
      <c r="VNY13" s="5"/>
      <c r="VNZ13" s="5"/>
      <c r="VOA13" s="5"/>
      <c r="VOB13" s="5"/>
      <c r="VOC13" s="5"/>
      <c r="VOD13" s="5"/>
      <c r="VOE13" s="5"/>
      <c r="VOF13" s="5"/>
      <c r="VOG13" s="5"/>
      <c r="VOH13" s="5"/>
      <c r="VOI13" s="5"/>
      <c r="VOJ13" s="5"/>
      <c r="VOK13" s="5"/>
      <c r="VOL13" s="5"/>
      <c r="VOM13" s="5"/>
      <c r="VON13" s="5"/>
      <c r="VOO13" s="5"/>
      <c r="VOP13" s="5"/>
      <c r="VOQ13" s="5"/>
      <c r="VOR13" s="5"/>
      <c r="VOS13" s="5"/>
      <c r="VOT13" s="5"/>
      <c r="VOU13" s="5"/>
      <c r="VOV13" s="5"/>
      <c r="VOW13" s="5"/>
      <c r="VOX13" s="5"/>
      <c r="VOY13" s="5"/>
      <c r="VOZ13" s="5"/>
      <c r="VPA13" s="5"/>
      <c r="VPB13" s="5"/>
      <c r="VPC13" s="5"/>
      <c r="VPD13" s="5"/>
      <c r="VPE13" s="5"/>
      <c r="VPF13" s="5"/>
      <c r="VPG13" s="5"/>
      <c r="VPH13" s="5"/>
      <c r="VPI13" s="5"/>
      <c r="VPJ13" s="5"/>
      <c r="VPK13" s="5"/>
      <c r="VPL13" s="5"/>
      <c r="VPM13" s="5"/>
      <c r="VPN13" s="5"/>
      <c r="VPO13" s="5"/>
      <c r="VPP13" s="5"/>
      <c r="VPQ13" s="5"/>
      <c r="VPR13" s="5"/>
      <c r="VPS13" s="5"/>
      <c r="VPT13" s="5"/>
      <c r="VPU13" s="5"/>
      <c r="VPV13" s="5"/>
      <c r="VPW13" s="5"/>
      <c r="VPX13" s="5"/>
      <c r="VPY13" s="5"/>
      <c r="VPZ13" s="5"/>
      <c r="VQA13" s="5"/>
      <c r="VQB13" s="5"/>
      <c r="VQC13" s="5"/>
      <c r="VQD13" s="5"/>
      <c r="VQE13" s="5"/>
      <c r="VQF13" s="5"/>
      <c r="VQG13" s="5"/>
      <c r="VQH13" s="5"/>
      <c r="VQI13" s="5"/>
      <c r="VQJ13" s="5"/>
      <c r="VQK13" s="5"/>
      <c r="VQL13" s="5"/>
      <c r="VQM13" s="5"/>
      <c r="VQN13" s="5"/>
      <c r="VQO13" s="5"/>
      <c r="VQP13" s="5"/>
      <c r="VQQ13" s="5"/>
      <c r="VQR13" s="5"/>
      <c r="VQS13" s="5"/>
      <c r="VQT13" s="5"/>
      <c r="VQU13" s="5"/>
      <c r="VQV13" s="5"/>
      <c r="VQW13" s="5"/>
      <c r="VQX13" s="5"/>
      <c r="VQY13" s="5"/>
      <c r="VQZ13" s="5"/>
      <c r="VRA13" s="5"/>
      <c r="VRB13" s="5"/>
      <c r="VRC13" s="5"/>
      <c r="VRD13" s="5"/>
      <c r="VRE13" s="5"/>
      <c r="VRF13" s="5"/>
      <c r="VRG13" s="5"/>
      <c r="VRH13" s="5"/>
      <c r="VRI13" s="5"/>
      <c r="VRJ13" s="5"/>
      <c r="VRK13" s="5"/>
      <c r="VRL13" s="5"/>
      <c r="VRM13" s="5"/>
      <c r="VRN13" s="5"/>
      <c r="VRO13" s="5"/>
      <c r="VRP13" s="5"/>
      <c r="VRQ13" s="5"/>
      <c r="VRR13" s="5"/>
      <c r="VRS13" s="5"/>
      <c r="VRT13" s="5"/>
      <c r="VRU13" s="5"/>
      <c r="VRV13" s="5"/>
      <c r="VRW13" s="5"/>
      <c r="VRX13" s="5"/>
      <c r="VRY13" s="5"/>
      <c r="VRZ13" s="5"/>
      <c r="VSA13" s="5"/>
      <c r="VSB13" s="5"/>
      <c r="VSC13" s="5"/>
      <c r="VSD13" s="5"/>
      <c r="VSE13" s="5"/>
      <c r="VSF13" s="5"/>
      <c r="VSG13" s="5"/>
      <c r="VSH13" s="5"/>
      <c r="VSI13" s="5"/>
      <c r="VSJ13" s="5"/>
      <c r="VSK13" s="5"/>
      <c r="VSL13" s="5"/>
      <c r="VSM13" s="5"/>
      <c r="VSN13" s="5"/>
      <c r="VSO13" s="5"/>
      <c r="VSP13" s="5"/>
      <c r="VSQ13" s="5"/>
      <c r="VSR13" s="5"/>
      <c r="VSS13" s="5"/>
      <c r="VST13" s="5"/>
      <c r="VSU13" s="5"/>
      <c r="VSV13" s="5"/>
      <c r="VSW13" s="5"/>
      <c r="VSX13" s="5"/>
      <c r="VSY13" s="5"/>
      <c r="VSZ13" s="5"/>
      <c r="VTA13" s="5"/>
      <c r="VTB13" s="5"/>
      <c r="VTC13" s="5"/>
      <c r="VTD13" s="5"/>
      <c r="VTE13" s="5"/>
      <c r="VTF13" s="5"/>
      <c r="VTG13" s="5"/>
      <c r="VTH13" s="5"/>
      <c r="VTI13" s="5"/>
      <c r="VTJ13" s="5"/>
      <c r="VTK13" s="5"/>
      <c r="VTL13" s="5"/>
      <c r="VTM13" s="5"/>
      <c r="VTN13" s="5"/>
      <c r="VTO13" s="5"/>
      <c r="VTP13" s="5"/>
      <c r="VTQ13" s="5"/>
      <c r="VTR13" s="5"/>
      <c r="VTS13" s="5"/>
      <c r="VTT13" s="5"/>
      <c r="VTU13" s="5"/>
      <c r="VTV13" s="5"/>
      <c r="VTW13" s="5"/>
      <c r="VTX13" s="5"/>
      <c r="VTY13" s="5"/>
      <c r="VTZ13" s="5"/>
      <c r="VUA13" s="5"/>
      <c r="VUB13" s="5"/>
      <c r="VUC13" s="5"/>
      <c r="VUD13" s="5"/>
      <c r="VUE13" s="5"/>
      <c r="VUF13" s="5"/>
      <c r="VUG13" s="5"/>
      <c r="VUH13" s="5"/>
      <c r="VUI13" s="5"/>
      <c r="VUJ13" s="5"/>
      <c r="VUK13" s="5"/>
      <c r="VUL13" s="5"/>
      <c r="VUM13" s="5"/>
      <c r="VUN13" s="5"/>
      <c r="VUO13" s="5"/>
      <c r="VUP13" s="5"/>
      <c r="VUQ13" s="5"/>
      <c r="VUR13" s="5"/>
      <c r="VUS13" s="5"/>
      <c r="VUT13" s="5"/>
      <c r="VUU13" s="5"/>
      <c r="VUV13" s="5"/>
      <c r="VUW13" s="5"/>
      <c r="VUX13" s="5"/>
      <c r="VUY13" s="5"/>
      <c r="VUZ13" s="5"/>
      <c r="VVA13" s="5"/>
      <c r="VVB13" s="5"/>
      <c r="VVC13" s="5"/>
      <c r="VVD13" s="5"/>
      <c r="VVE13" s="5"/>
      <c r="VVF13" s="5"/>
      <c r="VVG13" s="5"/>
      <c r="VVH13" s="5"/>
      <c r="VVI13" s="5"/>
      <c r="VVJ13" s="5"/>
      <c r="VVK13" s="5"/>
      <c r="VVL13" s="5"/>
      <c r="VVM13" s="5"/>
      <c r="VVN13" s="5"/>
      <c r="VVO13" s="5"/>
      <c r="VVP13" s="5"/>
      <c r="VVQ13" s="5"/>
      <c r="VVR13" s="5"/>
      <c r="VVS13" s="5"/>
      <c r="VVT13" s="5"/>
      <c r="VVU13" s="5"/>
      <c r="VVV13" s="5"/>
      <c r="VVW13" s="5"/>
      <c r="VVX13" s="5"/>
      <c r="VVY13" s="5"/>
      <c r="VVZ13" s="5"/>
      <c r="VWA13" s="5"/>
      <c r="VWB13" s="5"/>
      <c r="VWC13" s="5"/>
      <c r="VWD13" s="5"/>
      <c r="VWE13" s="5"/>
      <c r="VWF13" s="5"/>
      <c r="VWG13" s="5"/>
      <c r="VWH13" s="5"/>
      <c r="VWI13" s="5"/>
      <c r="VWJ13" s="5"/>
      <c r="VWK13" s="5"/>
      <c r="VWL13" s="5"/>
      <c r="VWM13" s="5"/>
      <c r="VWN13" s="5"/>
      <c r="VWO13" s="5"/>
      <c r="VWP13" s="5"/>
      <c r="VWQ13" s="5"/>
      <c r="VWR13" s="5"/>
      <c r="VWS13" s="5"/>
      <c r="VWT13" s="5"/>
      <c r="VWU13" s="5"/>
      <c r="VWV13" s="5"/>
      <c r="VWW13" s="5"/>
      <c r="VWX13" s="5"/>
      <c r="VWY13" s="5"/>
      <c r="VWZ13" s="5"/>
      <c r="VXA13" s="5"/>
      <c r="VXB13" s="5"/>
      <c r="VXC13" s="5"/>
      <c r="VXD13" s="5"/>
      <c r="VXE13" s="5"/>
      <c r="VXF13" s="5"/>
      <c r="VXG13" s="5"/>
      <c r="VXH13" s="5"/>
      <c r="VXI13" s="5"/>
      <c r="VXJ13" s="5"/>
      <c r="VXK13" s="5"/>
      <c r="VXL13" s="5"/>
      <c r="VXM13" s="5"/>
      <c r="VXN13" s="5"/>
      <c r="VXO13" s="5"/>
      <c r="VXP13" s="5"/>
      <c r="VXQ13" s="5"/>
      <c r="VXR13" s="5"/>
      <c r="VXS13" s="5"/>
      <c r="VXT13" s="5"/>
      <c r="VXU13" s="5"/>
      <c r="VXV13" s="5"/>
      <c r="VXW13" s="5"/>
      <c r="VXX13" s="5"/>
      <c r="VXY13" s="5"/>
      <c r="VXZ13" s="5"/>
      <c r="VYA13" s="5"/>
      <c r="VYB13" s="5"/>
      <c r="VYC13" s="5"/>
      <c r="VYD13" s="5"/>
      <c r="VYE13" s="5"/>
      <c r="VYF13" s="5"/>
      <c r="VYG13" s="5"/>
      <c r="VYH13" s="5"/>
      <c r="VYI13" s="5"/>
      <c r="VYJ13" s="5"/>
      <c r="VYK13" s="5"/>
      <c r="VYL13" s="5"/>
      <c r="VYM13" s="5"/>
      <c r="VYN13" s="5"/>
      <c r="VYO13" s="5"/>
      <c r="VYP13" s="5"/>
      <c r="VYQ13" s="5"/>
      <c r="VYR13" s="5"/>
      <c r="VYS13" s="5"/>
      <c r="VYT13" s="5"/>
      <c r="VYU13" s="5"/>
      <c r="VYV13" s="5"/>
      <c r="VYW13" s="5"/>
      <c r="VYX13" s="5"/>
      <c r="VYY13" s="5"/>
      <c r="VYZ13" s="5"/>
      <c r="VZA13" s="5"/>
      <c r="VZB13" s="5"/>
      <c r="VZC13" s="5"/>
      <c r="VZD13" s="5"/>
      <c r="VZE13" s="5"/>
      <c r="VZF13" s="5"/>
      <c r="VZG13" s="5"/>
      <c r="VZH13" s="5"/>
      <c r="VZI13" s="5"/>
      <c r="VZJ13" s="5"/>
      <c r="VZK13" s="5"/>
      <c r="VZL13" s="5"/>
      <c r="VZM13" s="5"/>
      <c r="VZN13" s="5"/>
      <c r="VZO13" s="5"/>
      <c r="VZP13" s="5"/>
      <c r="VZQ13" s="5"/>
      <c r="VZR13" s="5"/>
      <c r="VZS13" s="5"/>
      <c r="VZT13" s="5"/>
      <c r="VZU13" s="5"/>
      <c r="VZV13" s="5"/>
      <c r="VZW13" s="5"/>
      <c r="VZX13" s="5"/>
      <c r="VZY13" s="5"/>
      <c r="VZZ13" s="5"/>
      <c r="WAA13" s="5"/>
      <c r="WAB13" s="5"/>
      <c r="WAC13" s="5"/>
      <c r="WAD13" s="5"/>
      <c r="WAE13" s="5"/>
      <c r="WAF13" s="5"/>
      <c r="WAG13" s="5"/>
      <c r="WAH13" s="5"/>
      <c r="WAI13" s="5"/>
      <c r="WAJ13" s="5"/>
      <c r="WAK13" s="5"/>
      <c r="WAL13" s="5"/>
      <c r="WAM13" s="5"/>
      <c r="WAN13" s="5"/>
      <c r="WAO13" s="5"/>
      <c r="WAP13" s="5"/>
      <c r="WAQ13" s="5"/>
      <c r="WAR13" s="5"/>
      <c r="WAS13" s="5"/>
      <c r="WAT13" s="5"/>
      <c r="WAU13" s="5"/>
      <c r="WAV13" s="5"/>
      <c r="WAW13" s="5"/>
      <c r="WAX13" s="5"/>
      <c r="WAY13" s="5"/>
      <c r="WAZ13" s="5"/>
      <c r="WBA13" s="5"/>
      <c r="WBB13" s="5"/>
      <c r="WBC13" s="5"/>
      <c r="WBD13" s="5"/>
      <c r="WBE13" s="5"/>
      <c r="WBF13" s="5"/>
      <c r="WBG13" s="5"/>
      <c r="WBH13" s="5"/>
      <c r="WBI13" s="5"/>
      <c r="WBJ13" s="5"/>
      <c r="WBK13" s="5"/>
      <c r="WBL13" s="5"/>
      <c r="WBM13" s="5"/>
      <c r="WBN13" s="5"/>
      <c r="WBO13" s="5"/>
      <c r="WBP13" s="5"/>
      <c r="WBQ13" s="5"/>
      <c r="WBR13" s="5"/>
      <c r="WBS13" s="5"/>
      <c r="WBT13" s="5"/>
      <c r="WBU13" s="5"/>
      <c r="WBV13" s="5"/>
      <c r="WBW13" s="5"/>
      <c r="WBX13" s="5"/>
      <c r="WBY13" s="5"/>
      <c r="WBZ13" s="5"/>
      <c r="WCA13" s="5"/>
      <c r="WCB13" s="5"/>
      <c r="WCC13" s="5"/>
      <c r="WCD13" s="5"/>
      <c r="WCE13" s="5"/>
      <c r="WCF13" s="5"/>
      <c r="WCG13" s="5"/>
      <c r="WCH13" s="5"/>
      <c r="WCI13" s="5"/>
      <c r="WCJ13" s="5"/>
      <c r="WCK13" s="5"/>
      <c r="WCL13" s="5"/>
      <c r="WCM13" s="5"/>
      <c r="WCN13" s="5"/>
      <c r="WCO13" s="5"/>
      <c r="WCP13" s="5"/>
      <c r="WCQ13" s="5"/>
      <c r="WCR13" s="5"/>
      <c r="WCS13" s="5"/>
      <c r="WCT13" s="5"/>
      <c r="WCU13" s="5"/>
      <c r="WCV13" s="5"/>
      <c r="WCW13" s="5"/>
      <c r="WCX13" s="5"/>
      <c r="WCY13" s="5"/>
      <c r="WCZ13" s="5"/>
      <c r="WDA13" s="5"/>
      <c r="WDB13" s="5"/>
      <c r="WDC13" s="5"/>
      <c r="WDD13" s="5"/>
      <c r="WDE13" s="5"/>
      <c r="WDF13" s="5"/>
      <c r="WDG13" s="5"/>
      <c r="WDH13" s="5"/>
      <c r="WDI13" s="5"/>
      <c r="WDJ13" s="5"/>
      <c r="WDK13" s="5"/>
      <c r="WDL13" s="5"/>
      <c r="WDM13" s="5"/>
      <c r="WDN13" s="5"/>
      <c r="WDO13" s="5"/>
      <c r="WDP13" s="5"/>
      <c r="WDQ13" s="5"/>
      <c r="WDR13" s="5"/>
      <c r="WDS13" s="5"/>
      <c r="WDT13" s="5"/>
      <c r="WDU13" s="5"/>
      <c r="WDV13" s="5"/>
      <c r="WDW13" s="5"/>
      <c r="WDX13" s="5"/>
      <c r="WDY13" s="5"/>
      <c r="WDZ13" s="5"/>
      <c r="WEA13" s="5"/>
      <c r="WEB13" s="5"/>
      <c r="WEC13" s="5"/>
      <c r="WED13" s="5"/>
      <c r="WEE13" s="5"/>
      <c r="WEF13" s="5"/>
      <c r="WEG13" s="5"/>
      <c r="WEH13" s="5"/>
      <c r="WEI13" s="5"/>
      <c r="WEJ13" s="5"/>
      <c r="WEK13" s="5"/>
      <c r="WEL13" s="5"/>
      <c r="WEM13" s="5"/>
      <c r="WEN13" s="5"/>
      <c r="WEO13" s="5"/>
      <c r="WEP13" s="5"/>
      <c r="WEQ13" s="5"/>
      <c r="WER13" s="5"/>
      <c r="WES13" s="5"/>
      <c r="WET13" s="5"/>
      <c r="WEU13" s="5"/>
      <c r="WEV13" s="5"/>
      <c r="WEW13" s="5"/>
      <c r="WEX13" s="5"/>
      <c r="WEY13" s="5"/>
      <c r="WEZ13" s="5"/>
      <c r="WFA13" s="5"/>
      <c r="WFB13" s="5"/>
      <c r="WFC13" s="5"/>
      <c r="WFD13" s="5"/>
      <c r="WFE13" s="5"/>
      <c r="WFF13" s="5"/>
      <c r="WFG13" s="5"/>
      <c r="WFH13" s="5"/>
      <c r="WFI13" s="5"/>
      <c r="WFJ13" s="5"/>
      <c r="WFK13" s="5"/>
      <c r="WFL13" s="5"/>
      <c r="WFM13" s="5"/>
      <c r="WFN13" s="5"/>
      <c r="WFO13" s="5"/>
      <c r="WFP13" s="5"/>
      <c r="WFQ13" s="5"/>
      <c r="WFR13" s="5"/>
      <c r="WFS13" s="5"/>
      <c r="WFT13" s="5"/>
      <c r="WFU13" s="5"/>
      <c r="WFV13" s="5"/>
      <c r="WFW13" s="5"/>
      <c r="WFX13" s="5"/>
      <c r="WFY13" s="5"/>
      <c r="WFZ13" s="5"/>
      <c r="WGA13" s="5"/>
      <c r="WGB13" s="5"/>
      <c r="WGC13" s="5"/>
      <c r="WGD13" s="5"/>
      <c r="WGE13" s="5"/>
      <c r="WGF13" s="5"/>
      <c r="WGG13" s="5"/>
      <c r="WGH13" s="5"/>
      <c r="WGI13" s="5"/>
      <c r="WGJ13" s="5"/>
      <c r="WGK13" s="5"/>
      <c r="WGL13" s="5"/>
      <c r="WGM13" s="5"/>
      <c r="WGN13" s="5"/>
      <c r="WGO13" s="5"/>
      <c r="WGP13" s="5"/>
      <c r="WGQ13" s="5"/>
      <c r="WGR13" s="5"/>
      <c r="WGS13" s="5"/>
      <c r="WGT13" s="5"/>
      <c r="WGU13" s="5"/>
      <c r="WGV13" s="5"/>
      <c r="WGW13" s="5"/>
      <c r="WGX13" s="5"/>
      <c r="WGY13" s="5"/>
      <c r="WGZ13" s="5"/>
      <c r="WHA13" s="5"/>
      <c r="WHB13" s="5"/>
      <c r="WHC13" s="5"/>
      <c r="WHD13" s="5"/>
      <c r="WHE13" s="5"/>
      <c r="WHF13" s="5"/>
      <c r="WHG13" s="5"/>
      <c r="WHH13" s="5"/>
      <c r="WHI13" s="5"/>
      <c r="WHJ13" s="5"/>
      <c r="WHK13" s="5"/>
      <c r="WHL13" s="5"/>
      <c r="WHM13" s="5"/>
      <c r="WHN13" s="5"/>
      <c r="WHO13" s="5"/>
      <c r="WHP13" s="5"/>
      <c r="WHQ13" s="5"/>
      <c r="WHR13" s="5"/>
      <c r="WHS13" s="5"/>
      <c r="WHT13" s="5"/>
      <c r="WHU13" s="5"/>
      <c r="WHV13" s="5"/>
      <c r="WHW13" s="5"/>
      <c r="WHX13" s="5"/>
      <c r="WHY13" s="5"/>
      <c r="WHZ13" s="5"/>
      <c r="WIA13" s="5"/>
      <c r="WIB13" s="5"/>
      <c r="WIC13" s="5"/>
      <c r="WID13" s="5"/>
      <c r="WIE13" s="5"/>
      <c r="WIF13" s="5"/>
      <c r="WIG13" s="5"/>
      <c r="WIH13" s="5"/>
      <c r="WII13" s="5"/>
      <c r="WIJ13" s="5"/>
      <c r="WIK13" s="5"/>
      <c r="WIL13" s="5"/>
      <c r="WIM13" s="5"/>
      <c r="WIN13" s="5"/>
      <c r="WIO13" s="5"/>
      <c r="WIP13" s="5"/>
      <c r="WIQ13" s="5"/>
      <c r="WIR13" s="5"/>
      <c r="WIS13" s="5"/>
      <c r="WIT13" s="5"/>
      <c r="WIU13" s="5"/>
      <c r="WIV13" s="5"/>
      <c r="WIW13" s="5"/>
      <c r="WIX13" s="5"/>
      <c r="WIY13" s="5"/>
      <c r="WIZ13" s="5"/>
      <c r="WJA13" s="5"/>
      <c r="WJB13" s="5"/>
      <c r="WJC13" s="5"/>
      <c r="WJD13" s="5"/>
      <c r="WJE13" s="5"/>
      <c r="WJF13" s="5"/>
      <c r="WJG13" s="5"/>
      <c r="WJH13" s="5"/>
      <c r="WJI13" s="5"/>
      <c r="WJJ13" s="5"/>
      <c r="WJK13" s="5"/>
      <c r="WJL13" s="5"/>
      <c r="WJM13" s="5"/>
      <c r="WJN13" s="5"/>
      <c r="WJO13" s="5"/>
      <c r="WJP13" s="5"/>
      <c r="WJQ13" s="5"/>
      <c r="WJR13" s="5"/>
      <c r="WJS13" s="5"/>
      <c r="WJT13" s="5"/>
      <c r="WJU13" s="5"/>
      <c r="WJV13" s="5"/>
      <c r="WJW13" s="5"/>
      <c r="WJX13" s="5"/>
      <c r="WJY13" s="5"/>
      <c r="WJZ13" s="5"/>
      <c r="WKA13" s="5"/>
      <c r="WKB13" s="5"/>
      <c r="WKC13" s="5"/>
      <c r="WKD13" s="5"/>
      <c r="WKE13" s="5"/>
      <c r="WKF13" s="5"/>
      <c r="WKG13" s="5"/>
      <c r="WKH13" s="5"/>
      <c r="WKI13" s="5"/>
      <c r="WKJ13" s="5"/>
      <c r="WKK13" s="5"/>
      <c r="WKL13" s="5"/>
      <c r="WKM13" s="5"/>
      <c r="WKN13" s="5"/>
      <c r="WKO13" s="5"/>
      <c r="WKP13" s="5"/>
      <c r="WKQ13" s="5"/>
      <c r="WKR13" s="5"/>
      <c r="WKS13" s="5"/>
      <c r="WKT13" s="5"/>
      <c r="WKU13" s="5"/>
      <c r="WKV13" s="5"/>
      <c r="WKW13" s="5"/>
      <c r="WKX13" s="5"/>
      <c r="WKY13" s="5"/>
      <c r="WKZ13" s="5"/>
      <c r="WLA13" s="5"/>
      <c r="WLB13" s="5"/>
      <c r="WLC13" s="5"/>
      <c r="WLD13" s="5"/>
      <c r="WLE13" s="5"/>
      <c r="WLF13" s="5"/>
      <c r="WLG13" s="5"/>
      <c r="WLH13" s="5"/>
      <c r="WLI13" s="5"/>
      <c r="WLJ13" s="5"/>
      <c r="WLK13" s="5"/>
      <c r="WLL13" s="5"/>
      <c r="WLM13" s="5"/>
      <c r="WLN13" s="5"/>
      <c r="WLO13" s="5"/>
      <c r="WLP13" s="5"/>
      <c r="WLQ13" s="5"/>
      <c r="WLR13" s="5"/>
      <c r="WLS13" s="5"/>
      <c r="WLT13" s="5"/>
      <c r="WLU13" s="5"/>
      <c r="WLV13" s="5"/>
      <c r="WLW13" s="5"/>
      <c r="WLX13" s="5"/>
      <c r="WLY13" s="5"/>
      <c r="WLZ13" s="5"/>
      <c r="WMA13" s="5"/>
      <c r="WMB13" s="5"/>
      <c r="WMC13" s="5"/>
      <c r="WMD13" s="5"/>
      <c r="WME13" s="5"/>
      <c r="WMF13" s="5"/>
      <c r="WMG13" s="5"/>
      <c r="WMH13" s="5"/>
      <c r="WMI13" s="5"/>
      <c r="WMJ13" s="5"/>
      <c r="WMK13" s="5"/>
      <c r="WML13" s="5"/>
      <c r="WMM13" s="5"/>
      <c r="WMN13" s="5"/>
      <c r="WMO13" s="5"/>
      <c r="WMP13" s="5"/>
      <c r="WMQ13" s="5"/>
      <c r="WMR13" s="5"/>
      <c r="WMS13" s="5"/>
      <c r="WMT13" s="5"/>
      <c r="WMU13" s="5"/>
      <c r="WMV13" s="5"/>
      <c r="WMW13" s="5"/>
      <c r="WMX13" s="5"/>
      <c r="WMY13" s="5"/>
      <c r="WMZ13" s="5"/>
      <c r="WNA13" s="5"/>
      <c r="WNB13" s="5"/>
      <c r="WNC13" s="5"/>
      <c r="WND13" s="5"/>
      <c r="WNE13" s="5"/>
      <c r="WNF13" s="5"/>
      <c r="WNG13" s="5"/>
      <c r="WNH13" s="5"/>
      <c r="WNI13" s="5"/>
      <c r="WNJ13" s="5"/>
      <c r="WNK13" s="5"/>
      <c r="WNL13" s="5"/>
      <c r="WNM13" s="5"/>
      <c r="WNN13" s="5"/>
      <c r="WNO13" s="5"/>
      <c r="WNP13" s="5"/>
      <c r="WNQ13" s="5"/>
      <c r="WNR13" s="5"/>
      <c r="WNS13" s="5"/>
      <c r="WNT13" s="5"/>
      <c r="WNU13" s="5"/>
      <c r="WNV13" s="5"/>
      <c r="WNW13" s="5"/>
      <c r="WNX13" s="5"/>
      <c r="WNY13" s="5"/>
      <c r="WNZ13" s="5"/>
      <c r="WOA13" s="5"/>
      <c r="WOB13" s="5"/>
      <c r="WOC13" s="5"/>
      <c r="WOD13" s="5"/>
      <c r="WOE13" s="5"/>
      <c r="WOF13" s="5"/>
      <c r="WOG13" s="5"/>
      <c r="WOH13" s="5"/>
      <c r="WOI13" s="5"/>
      <c r="WOJ13" s="5"/>
      <c r="WOK13" s="5"/>
      <c r="WOL13" s="5"/>
      <c r="WOM13" s="5"/>
      <c r="WON13" s="5"/>
      <c r="WOO13" s="5"/>
      <c r="WOP13" s="5"/>
      <c r="WOQ13" s="5"/>
      <c r="WOR13" s="5"/>
      <c r="WOS13" s="5"/>
      <c r="WOT13" s="5"/>
      <c r="WOU13" s="5"/>
      <c r="WOV13" s="5"/>
      <c r="WOW13" s="5"/>
      <c r="WOX13" s="5"/>
      <c r="WOY13" s="5"/>
      <c r="WOZ13" s="5"/>
      <c r="WPA13" s="5"/>
      <c r="WPB13" s="5"/>
      <c r="WPC13" s="5"/>
      <c r="WPD13" s="5"/>
      <c r="WPE13" s="5"/>
      <c r="WPF13" s="5"/>
      <c r="WPG13" s="5"/>
      <c r="WPH13" s="5"/>
      <c r="WPI13" s="5"/>
      <c r="WPJ13" s="5"/>
      <c r="WPK13" s="5"/>
      <c r="WPL13" s="5"/>
      <c r="WPM13" s="5"/>
      <c r="WPN13" s="5"/>
      <c r="WPO13" s="5"/>
      <c r="WPP13" s="5"/>
      <c r="WPQ13" s="5"/>
      <c r="WPR13" s="5"/>
      <c r="WPS13" s="5"/>
      <c r="WPT13" s="5"/>
      <c r="WPU13" s="5"/>
      <c r="WPV13" s="5"/>
      <c r="WPW13" s="5"/>
      <c r="WPX13" s="5"/>
      <c r="WPY13" s="5"/>
      <c r="WPZ13" s="5"/>
      <c r="WQA13" s="5"/>
      <c r="WQB13" s="5"/>
      <c r="WQC13" s="5"/>
      <c r="WQD13" s="5"/>
      <c r="WQE13" s="5"/>
      <c r="WQF13" s="5"/>
      <c r="WQG13" s="5"/>
      <c r="WQH13" s="5"/>
      <c r="WQI13" s="5"/>
      <c r="WQJ13" s="5"/>
      <c r="WQK13" s="5"/>
      <c r="WQL13" s="5"/>
      <c r="WQM13" s="5"/>
      <c r="WQN13" s="5"/>
      <c r="WQO13" s="5"/>
      <c r="WQP13" s="5"/>
      <c r="WQQ13" s="5"/>
      <c r="WQR13" s="5"/>
      <c r="WQS13" s="5"/>
      <c r="WQT13" s="5"/>
      <c r="WQU13" s="5"/>
      <c r="WQV13" s="5"/>
      <c r="WQW13" s="5"/>
      <c r="WQX13" s="5"/>
      <c r="WQY13" s="5"/>
      <c r="WQZ13" s="5"/>
      <c r="WRA13" s="5"/>
      <c r="WRB13" s="5"/>
      <c r="WRC13" s="5"/>
      <c r="WRD13" s="5"/>
      <c r="WRE13" s="5"/>
      <c r="WRF13" s="5"/>
      <c r="WRG13" s="5"/>
      <c r="WRH13" s="5"/>
      <c r="WRI13" s="5"/>
      <c r="WRJ13" s="5"/>
      <c r="WRK13" s="5"/>
      <c r="WRL13" s="5"/>
      <c r="WRM13" s="5"/>
      <c r="WRN13" s="5"/>
      <c r="WRO13" s="5"/>
      <c r="WRP13" s="5"/>
      <c r="WRQ13" s="5"/>
      <c r="WRR13" s="5"/>
      <c r="WRS13" s="5"/>
      <c r="WRT13" s="5"/>
      <c r="WRU13" s="5"/>
      <c r="WRV13" s="5"/>
      <c r="WRW13" s="5"/>
      <c r="WRX13" s="5"/>
      <c r="WRY13" s="5"/>
      <c r="WRZ13" s="5"/>
      <c r="WSA13" s="5"/>
      <c r="WSB13" s="5"/>
      <c r="WSC13" s="5"/>
      <c r="WSD13" s="5"/>
      <c r="WSE13" s="5"/>
      <c r="WSF13" s="5"/>
      <c r="WSG13" s="5"/>
      <c r="WSH13" s="5"/>
      <c r="WSI13" s="5"/>
      <c r="WSJ13" s="5"/>
      <c r="WSK13" s="5"/>
      <c r="WSL13" s="5"/>
      <c r="WSM13" s="5"/>
      <c r="WSN13" s="5"/>
      <c r="WSO13" s="5"/>
      <c r="WSP13" s="5"/>
      <c r="WSQ13" s="5"/>
      <c r="WSR13" s="5"/>
      <c r="WSS13" s="5"/>
      <c r="WST13" s="5"/>
      <c r="WSU13" s="5"/>
      <c r="WSV13" s="5"/>
      <c r="WSW13" s="5"/>
      <c r="WSX13" s="5"/>
      <c r="WSY13" s="5"/>
      <c r="WSZ13" s="5"/>
      <c r="WTA13" s="5"/>
      <c r="WTB13" s="5"/>
      <c r="WTC13" s="5"/>
      <c r="WTD13" s="5"/>
      <c r="WTE13" s="5"/>
      <c r="WTF13" s="5"/>
      <c r="WTG13" s="5"/>
      <c r="WTH13" s="5"/>
      <c r="WTI13" s="5"/>
      <c r="WTJ13" s="5"/>
      <c r="WTK13" s="5"/>
      <c r="WTL13" s="5"/>
      <c r="WTM13" s="5"/>
      <c r="WTN13" s="5"/>
      <c r="WTO13" s="5"/>
      <c r="WTP13" s="5"/>
      <c r="WTQ13" s="5"/>
      <c r="WTR13" s="5"/>
      <c r="WTS13" s="5"/>
      <c r="WTT13" s="5"/>
      <c r="WTU13" s="5"/>
      <c r="WTV13" s="5"/>
      <c r="WTW13" s="5"/>
      <c r="WTX13" s="5"/>
      <c r="WTY13" s="5"/>
      <c r="WTZ13" s="5"/>
      <c r="WUA13" s="5"/>
      <c r="WUB13" s="5"/>
      <c r="WUC13" s="5"/>
      <c r="WUD13" s="5"/>
      <c r="WUE13" s="5"/>
      <c r="WUF13" s="5"/>
      <c r="WUG13" s="5"/>
      <c r="WUH13" s="5"/>
      <c r="WUI13" s="5"/>
      <c r="WUJ13" s="5"/>
      <c r="WUK13" s="5"/>
      <c r="WUL13" s="5"/>
      <c r="WUM13" s="5"/>
      <c r="WUN13" s="5"/>
      <c r="WUO13" s="5"/>
      <c r="WUP13" s="5"/>
      <c r="WUQ13" s="5"/>
      <c r="WUR13" s="5"/>
      <c r="WUS13" s="5"/>
      <c r="WUT13" s="5"/>
      <c r="WUU13" s="5"/>
      <c r="WUV13" s="5"/>
      <c r="WUW13" s="5"/>
      <c r="WUX13" s="5"/>
      <c r="WUY13" s="5"/>
      <c r="WUZ13" s="5"/>
      <c r="WVA13" s="5"/>
      <c r="WVB13" s="5"/>
      <c r="WVC13" s="5"/>
      <c r="WVD13" s="5"/>
      <c r="WVE13" s="5"/>
      <c r="WVF13" s="5"/>
      <c r="WVG13" s="5"/>
      <c r="WVH13" s="5"/>
      <c r="WVI13" s="5"/>
      <c r="WVJ13" s="5"/>
      <c r="WVK13" s="5"/>
      <c r="WVL13" s="5"/>
      <c r="WVM13" s="5"/>
      <c r="WVN13" s="5"/>
      <c r="WVO13" s="5"/>
      <c r="WVP13" s="5"/>
      <c r="WVQ13" s="5"/>
      <c r="WVR13" s="5"/>
      <c r="WVS13" s="5"/>
      <c r="WVT13" s="5"/>
      <c r="WVU13" s="5"/>
      <c r="WVV13" s="5"/>
      <c r="WVW13" s="5"/>
      <c r="WVX13" s="5"/>
      <c r="WVY13" s="5"/>
      <c r="WVZ13" s="5"/>
      <c r="WWA13" s="5"/>
      <c r="WWB13" s="5"/>
      <c r="WWC13" s="5"/>
      <c r="WWD13" s="5"/>
      <c r="WWE13" s="5"/>
      <c r="WWF13" s="5"/>
      <c r="WWG13" s="5"/>
      <c r="WWH13" s="5"/>
      <c r="WWI13" s="5"/>
      <c r="WWJ13" s="5"/>
      <c r="WWK13" s="5"/>
      <c r="WWL13" s="5"/>
      <c r="WWM13" s="5"/>
      <c r="WWN13" s="5"/>
      <c r="WWO13" s="5"/>
      <c r="WWP13" s="5"/>
      <c r="WWQ13" s="5"/>
      <c r="WWR13" s="5"/>
      <c r="WWS13" s="5"/>
      <c r="WWT13" s="5"/>
      <c r="WWU13" s="5"/>
      <c r="WWV13" s="5"/>
      <c r="WWW13" s="5"/>
      <c r="WWX13" s="5"/>
      <c r="WWY13" s="5"/>
      <c r="WWZ13" s="5"/>
      <c r="WXA13" s="5"/>
      <c r="WXB13" s="5"/>
      <c r="WXC13" s="5"/>
      <c r="WXD13" s="5"/>
      <c r="WXE13" s="5"/>
      <c r="WXF13" s="5"/>
      <c r="WXG13" s="5"/>
      <c r="WXH13" s="5"/>
      <c r="WXI13" s="5"/>
      <c r="WXJ13" s="5"/>
      <c r="WXK13" s="5"/>
      <c r="WXL13" s="5"/>
      <c r="WXM13" s="5"/>
      <c r="WXN13" s="5"/>
      <c r="WXO13" s="5"/>
      <c r="WXP13" s="5"/>
      <c r="WXQ13" s="5"/>
      <c r="WXR13" s="5"/>
      <c r="WXS13" s="5"/>
      <c r="WXT13" s="5"/>
      <c r="WXU13" s="5"/>
      <c r="WXV13" s="5"/>
      <c r="WXW13" s="5"/>
      <c r="WXX13" s="5"/>
      <c r="WXY13" s="5"/>
      <c r="WXZ13" s="5"/>
      <c r="WYA13" s="5"/>
      <c r="WYB13" s="5"/>
      <c r="WYC13" s="5"/>
      <c r="WYD13" s="5"/>
      <c r="WYE13" s="5"/>
      <c r="WYF13" s="5"/>
      <c r="WYG13" s="5"/>
      <c r="WYH13" s="5"/>
      <c r="WYI13" s="5"/>
      <c r="WYJ13" s="5"/>
      <c r="WYK13" s="5"/>
      <c r="WYL13" s="5"/>
      <c r="WYM13" s="5"/>
      <c r="WYN13" s="5"/>
      <c r="WYO13" s="5"/>
      <c r="WYP13" s="5"/>
      <c r="WYQ13" s="5"/>
      <c r="WYR13" s="5"/>
      <c r="WYS13" s="5"/>
      <c r="WYT13" s="5"/>
      <c r="WYU13" s="5"/>
      <c r="WYV13" s="5"/>
      <c r="WYW13" s="5"/>
      <c r="WYX13" s="5"/>
      <c r="WYY13" s="5"/>
      <c r="WYZ13" s="5"/>
      <c r="WZA13" s="5"/>
      <c r="WZB13" s="5"/>
      <c r="WZC13" s="5"/>
      <c r="WZD13" s="5"/>
      <c r="WZE13" s="5"/>
      <c r="WZF13" s="5"/>
      <c r="WZG13" s="5"/>
      <c r="WZH13" s="5"/>
      <c r="WZI13" s="5"/>
      <c r="WZJ13" s="5"/>
      <c r="WZK13" s="5"/>
      <c r="WZL13" s="5"/>
      <c r="WZM13" s="5"/>
      <c r="WZN13" s="5"/>
      <c r="WZO13" s="5"/>
      <c r="WZP13" s="5"/>
      <c r="WZQ13" s="5"/>
      <c r="WZR13" s="5"/>
      <c r="WZS13" s="5"/>
      <c r="WZT13" s="5"/>
      <c r="WZU13" s="5"/>
      <c r="WZV13" s="5"/>
      <c r="WZW13" s="5"/>
      <c r="WZX13" s="5"/>
      <c r="WZY13" s="5"/>
      <c r="WZZ13" s="5"/>
      <c r="XAA13" s="5"/>
      <c r="XAB13" s="5"/>
      <c r="XAC13" s="5"/>
      <c r="XAD13" s="5"/>
      <c r="XAE13" s="5"/>
      <c r="XAF13" s="5"/>
      <c r="XAG13" s="5"/>
      <c r="XAH13" s="5"/>
      <c r="XAI13" s="5"/>
      <c r="XAJ13" s="5"/>
      <c r="XAK13" s="5"/>
      <c r="XAL13" s="5"/>
      <c r="XAM13" s="5"/>
      <c r="XAN13" s="5"/>
      <c r="XAO13" s="5"/>
      <c r="XAP13" s="5"/>
      <c r="XAQ13" s="5"/>
      <c r="XAR13" s="5"/>
      <c r="XAS13" s="5"/>
      <c r="XAT13" s="5"/>
      <c r="XAU13" s="5"/>
      <c r="XAV13" s="5"/>
      <c r="XAW13" s="5"/>
      <c r="XAX13" s="5"/>
      <c r="XAY13" s="5"/>
      <c r="XAZ13" s="5"/>
      <c r="XBA13" s="5"/>
      <c r="XBB13" s="5"/>
      <c r="XBC13" s="5"/>
      <c r="XBD13" s="5"/>
      <c r="XBE13" s="5"/>
      <c r="XBF13" s="5"/>
      <c r="XBG13" s="5"/>
      <c r="XBH13" s="5"/>
      <c r="XBI13" s="5"/>
      <c r="XBJ13" s="5"/>
      <c r="XBK13" s="5"/>
      <c r="XBL13" s="5"/>
      <c r="XBM13" s="5"/>
      <c r="XBN13" s="5"/>
      <c r="XBO13" s="5"/>
      <c r="XBP13" s="5"/>
      <c r="XBQ13" s="5"/>
      <c r="XBR13" s="5"/>
      <c r="XBS13" s="5"/>
      <c r="XBT13" s="5"/>
      <c r="XBU13" s="5"/>
      <c r="XBV13" s="5"/>
      <c r="XBW13" s="5"/>
      <c r="XBX13" s="5"/>
      <c r="XBY13" s="5"/>
      <c r="XBZ13" s="5"/>
      <c r="XCA13" s="5"/>
      <c r="XCB13" s="5"/>
      <c r="XCC13" s="5"/>
      <c r="XCD13" s="5"/>
      <c r="XCE13" s="5"/>
      <c r="XCF13" s="5"/>
      <c r="XCG13" s="5"/>
      <c r="XCH13" s="5"/>
      <c r="XCI13" s="5"/>
      <c r="XCJ13" s="5"/>
      <c r="XCK13" s="5"/>
      <c r="XCL13" s="5"/>
      <c r="XCM13" s="5"/>
      <c r="XCN13" s="5"/>
      <c r="XCO13" s="5"/>
      <c r="XCP13" s="5"/>
      <c r="XCQ13" s="5"/>
      <c r="XCR13" s="5"/>
      <c r="XCS13" s="5"/>
      <c r="XCT13" s="5"/>
      <c r="XCU13" s="5"/>
      <c r="XCV13" s="5"/>
      <c r="XCW13" s="5"/>
      <c r="XCX13" s="5"/>
      <c r="XCY13" s="5"/>
      <c r="XCZ13" s="5"/>
      <c r="XDA13" s="5"/>
      <c r="XDB13" s="5"/>
      <c r="XDC13" s="5"/>
      <c r="XDD13" s="5"/>
      <c r="XDE13" s="5"/>
      <c r="XDF13" s="5"/>
      <c r="XDG13" s="5"/>
      <c r="XDH13" s="5"/>
      <c r="XDI13" s="5"/>
      <c r="XDJ13" s="5"/>
      <c r="XDK13" s="5"/>
      <c r="XDL13" s="5"/>
      <c r="XDM13" s="5"/>
      <c r="XDN13" s="5"/>
      <c r="XDO13" s="5"/>
      <c r="XDP13" s="5"/>
      <c r="XDQ13" s="5"/>
      <c r="XDR13" s="5"/>
      <c r="XDS13" s="5"/>
      <c r="XDT13" s="5"/>
      <c r="XDU13" s="5"/>
      <c r="XDV13" s="5"/>
      <c r="XDW13" s="5"/>
      <c r="XDX13" s="5"/>
      <c r="XDY13" s="5"/>
      <c r="XDZ13" s="5"/>
      <c r="XEA13" s="5"/>
      <c r="XEB13" s="5"/>
      <c r="XEC13" s="5"/>
      <c r="XED13" s="5"/>
      <c r="XEE13" s="5"/>
      <c r="XEF13" s="5"/>
      <c r="XEG13" s="5"/>
      <c r="XEH13" s="5"/>
      <c r="XEI13" s="5"/>
      <c r="XEJ13" s="5"/>
      <c r="XEK13" s="5"/>
      <c r="XEL13" s="5"/>
      <c r="XEM13" s="5"/>
      <c r="XEN13" s="5"/>
      <c r="XEO13" s="5"/>
      <c r="XEP13" s="5"/>
      <c r="XEQ13" s="5"/>
      <c r="XER13" s="5"/>
      <c r="XES13" s="5"/>
      <c r="XET13" s="5"/>
      <c r="XEU13" s="5"/>
      <c r="XEV13" s="5"/>
      <c r="XEW13" s="5"/>
      <c r="XEX13" s="5"/>
      <c r="XEY13" s="5"/>
    </row>
    <row r="36" s="5" customFormat="1" ht="39" customHeight="1"/>
    <row r="50" s="5" customFormat="1" ht="66" customHeight="1"/>
    <row r="118" s="5" customFormat="1" ht="148" customHeight="1"/>
    <row r="148" s="5" customFormat="1" ht="308" customHeight="1"/>
    <row r="156" s="5" customFormat="1" ht="152" customHeight="1"/>
    <row r="157" s="5" customFormat="1" ht="148" customHeight="1"/>
    <row r="158" s="5" customFormat="1" ht="211" customHeight="1"/>
    <row r="159" s="5" customFormat="1" ht="107" customHeight="1"/>
    <row r="171" s="5" customFormat="1" ht="76" customHeight="1"/>
    <row r="175" s="5" customFormat="1" ht="370" customHeight="1"/>
    <row r="180" s="5" customFormat="1" ht="150" customHeight="1"/>
    <row r="181" s="5" customFormat="1" ht="87" customHeight="1"/>
    <row r="185" s="5" customFormat="1" ht="213" customHeight="1"/>
    <row r="187" s="5" customFormat="1" ht="149" customHeight="1"/>
    <row r="336" s="5" customFormat="1" ht="350" customHeight="1"/>
    <row r="339" s="5" customFormat="1" ht="273" customHeight="1"/>
    <row r="498" s="5" customFormat="1" ht="69" customHeight="1"/>
    <row r="499" s="5" customFormat="1" ht="149" customHeight="1"/>
    <row r="538" s="5" customFormat="1" ht="62" customHeight="1"/>
    <row r="575" s="5" customFormat="1" ht="276" customHeight="1"/>
    <row r="581" s="5" customFormat="1" ht="122" customHeight="1"/>
    <row r="603" s="5" customFormat="1" ht="90" customHeight="1"/>
    <row r="692" s="5" customFormat="1" ht="75" customHeight="1"/>
    <row r="706" s="5" customFormat="1" ht="161" customHeight="1"/>
    <row r="732" s="5" customFormat="1" ht="106" customHeight="1"/>
    <row r="737" s="5" customFormat="1" ht="49" customHeight="1"/>
  </sheetData>
  <mergeCells count="1">
    <mergeCell ref="A2:M2"/>
  </mergeCells>
  <printOptions horizontalCentered="1"/>
  <pageMargins left="0.751388888888889" right="0.751388888888889" top="0.60625" bottom="0.60625" header="0.511805555555556" footer="0.511805555555556"/>
  <pageSetup paperSize="9" scale="79" orientation="landscape" horizontalDpi="600"/>
  <headerFooter>
    <oddFooter>&amp;C- &amp;P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34"/>
  <sheetViews>
    <sheetView workbookViewId="0">
      <pane ySplit="5" topLeftCell="A20" activePane="bottomLeft" state="frozen"/>
      <selection/>
      <selection pane="bottomLeft" activeCell="T29" sqref="T29:T30"/>
    </sheetView>
  </sheetViews>
  <sheetFormatPr defaultColWidth="8.96666666666667" defaultRowHeight="24" customHeight="1"/>
  <cols>
    <col min="1" max="1" width="29.5" style="79" customWidth="1"/>
    <col min="2" max="4" width="12.1333333333333" style="80" hidden="1" customWidth="1"/>
    <col min="5" max="6" width="8.5" style="80" hidden="1" customWidth="1"/>
    <col min="7" max="7" width="11.8833333333333" style="80" hidden="1" customWidth="1"/>
    <col min="8" max="8" width="8.5" style="84" hidden="1" customWidth="1"/>
    <col min="9" max="9" width="8.5" style="80" hidden="1" customWidth="1"/>
    <col min="10" max="10" width="11.8833333333333" style="80" hidden="1" customWidth="1"/>
    <col min="11" max="11" width="8.5" style="84" hidden="1" customWidth="1"/>
    <col min="12" max="12" width="8.5" style="80" hidden="1" customWidth="1"/>
    <col min="13" max="13" width="11.8833333333333" style="80" hidden="1" customWidth="1"/>
    <col min="14" max="15" width="9.88333333333333" style="80" customWidth="1"/>
    <col min="16" max="16" width="11.8833333333333" style="80" customWidth="1"/>
    <col min="17" max="18" width="8.25" style="80" customWidth="1"/>
    <col min="19" max="19" width="11.8833333333333" style="80" customWidth="1"/>
    <col min="20" max="20" width="11.75" style="80" customWidth="1"/>
    <col min="21" max="21" width="8.25" style="85" customWidth="1"/>
    <col min="22" max="22" width="65.1333333333333" style="79" customWidth="1"/>
    <col min="23" max="23" width="11.1333333333333" style="79"/>
    <col min="24" max="24" width="18.25" style="79"/>
    <col min="25" max="25" width="13.8833333333333" style="79"/>
    <col min="26" max="16384" width="8.96666666666667" style="79"/>
  </cols>
  <sheetData>
    <row r="1" s="79" customFormat="1" customHeight="1" spans="1:21">
      <c r="A1" s="86" t="s">
        <v>3571</v>
      </c>
      <c r="B1" s="80"/>
      <c r="C1" s="80"/>
      <c r="D1" s="80"/>
      <c r="E1" s="87"/>
      <c r="F1" s="80"/>
      <c r="G1" s="80"/>
      <c r="H1" s="84"/>
      <c r="I1" s="80"/>
      <c r="J1" s="80"/>
      <c r="K1" s="84"/>
      <c r="L1" s="80"/>
      <c r="M1" s="80"/>
      <c r="N1" s="111"/>
      <c r="O1" s="111"/>
      <c r="P1" s="111"/>
      <c r="Q1" s="111"/>
      <c r="R1" s="111"/>
      <c r="S1" s="111"/>
      <c r="T1" s="117"/>
      <c r="U1" s="85"/>
    </row>
    <row r="2" s="79" customFormat="1" customHeight="1" spans="1:22">
      <c r="A2" s="88" t="s">
        <v>3572</v>
      </c>
      <c r="B2" s="88"/>
      <c r="C2" s="88"/>
      <c r="D2" s="88"/>
      <c r="E2" s="88"/>
      <c r="F2" s="88"/>
      <c r="G2" s="88"/>
      <c r="H2" s="88"/>
      <c r="I2" s="88"/>
      <c r="J2" s="88"/>
      <c r="K2" s="88"/>
      <c r="L2" s="88"/>
      <c r="M2" s="88"/>
      <c r="N2" s="88"/>
      <c r="O2" s="88"/>
      <c r="P2" s="88"/>
      <c r="Q2" s="88"/>
      <c r="R2" s="88"/>
      <c r="S2" s="88"/>
      <c r="T2" s="88"/>
      <c r="U2" s="88"/>
      <c r="V2" s="88"/>
    </row>
    <row r="3" s="79" customFormat="1" customHeight="1" spans="2:22">
      <c r="B3" s="80"/>
      <c r="C3" s="80"/>
      <c r="D3" s="80"/>
      <c r="E3" s="89"/>
      <c r="F3" s="80"/>
      <c r="G3" s="80"/>
      <c r="H3" s="84"/>
      <c r="I3" s="112"/>
      <c r="J3" s="80"/>
      <c r="K3" s="84"/>
      <c r="L3" s="80"/>
      <c r="M3" s="80"/>
      <c r="N3" s="80"/>
      <c r="O3" s="80"/>
      <c r="P3" s="80"/>
      <c r="Q3" s="80"/>
      <c r="R3" s="80"/>
      <c r="S3" s="80"/>
      <c r="T3" s="80"/>
      <c r="U3" s="118"/>
      <c r="V3" s="119" t="s">
        <v>3359</v>
      </c>
    </row>
    <row r="4" s="79" customFormat="1" customHeight="1" spans="1:22">
      <c r="A4" s="90" t="s">
        <v>3573</v>
      </c>
      <c r="B4" s="90" t="s">
        <v>3372</v>
      </c>
      <c r="C4" s="90"/>
      <c r="D4" s="90"/>
      <c r="E4" s="91" t="s">
        <v>3373</v>
      </c>
      <c r="F4" s="92"/>
      <c r="G4" s="93"/>
      <c r="H4" s="94" t="s">
        <v>3374</v>
      </c>
      <c r="I4" s="113"/>
      <c r="J4" s="113"/>
      <c r="K4" s="94" t="s">
        <v>3375</v>
      </c>
      <c r="L4" s="113"/>
      <c r="M4" s="113"/>
      <c r="N4" s="94" t="s">
        <v>3376</v>
      </c>
      <c r="O4" s="113"/>
      <c r="P4" s="113"/>
      <c r="Q4" s="94" t="s">
        <v>3309</v>
      </c>
      <c r="R4" s="113"/>
      <c r="S4" s="113"/>
      <c r="T4" s="90" t="s">
        <v>3574</v>
      </c>
      <c r="U4" s="120" t="s">
        <v>3377</v>
      </c>
      <c r="V4" s="121" t="s">
        <v>37</v>
      </c>
    </row>
    <row r="5" s="80" customFormat="1" customHeight="1" spans="1:22">
      <c r="A5" s="90"/>
      <c r="B5" s="90" t="s">
        <v>3575</v>
      </c>
      <c r="C5" s="90" t="s">
        <v>3576</v>
      </c>
      <c r="D5" s="90" t="s">
        <v>3363</v>
      </c>
      <c r="E5" s="95" t="s">
        <v>3575</v>
      </c>
      <c r="F5" s="90" t="s">
        <v>3576</v>
      </c>
      <c r="G5" s="90" t="s">
        <v>3363</v>
      </c>
      <c r="H5" s="96" t="s">
        <v>3575</v>
      </c>
      <c r="I5" s="90" t="s">
        <v>3576</v>
      </c>
      <c r="J5" s="90" t="s">
        <v>3363</v>
      </c>
      <c r="K5" s="96" t="s">
        <v>3575</v>
      </c>
      <c r="L5" s="90" t="s">
        <v>3576</v>
      </c>
      <c r="M5" s="90" t="s">
        <v>3363</v>
      </c>
      <c r="N5" s="96" t="s">
        <v>3575</v>
      </c>
      <c r="O5" s="90" t="s">
        <v>3576</v>
      </c>
      <c r="P5" s="90" t="s">
        <v>3363</v>
      </c>
      <c r="Q5" s="96" t="s">
        <v>3575</v>
      </c>
      <c r="R5" s="90" t="s">
        <v>3576</v>
      </c>
      <c r="S5" s="90" t="s">
        <v>3363</v>
      </c>
      <c r="T5" s="90"/>
      <c r="U5" s="120"/>
      <c r="V5" s="122"/>
    </row>
    <row r="6" s="81" customFormat="1" ht="39" customHeight="1" spans="1:22">
      <c r="A6" s="97" t="s">
        <v>38</v>
      </c>
      <c r="B6" s="97"/>
      <c r="C6" s="98"/>
      <c r="D6" s="99">
        <v>27003.84</v>
      </c>
      <c r="E6" s="98"/>
      <c r="F6" s="98"/>
      <c r="G6" s="99">
        <v>28317.29</v>
      </c>
      <c r="H6" s="100"/>
      <c r="I6" s="98"/>
      <c r="J6" s="99">
        <v>30032.41006</v>
      </c>
      <c r="K6" s="100"/>
      <c r="L6" s="98"/>
      <c r="M6" s="99">
        <v>31876.07096</v>
      </c>
      <c r="N6" s="114"/>
      <c r="O6" s="98"/>
      <c r="P6" s="99">
        <v>32790.031107</v>
      </c>
      <c r="Q6" s="114"/>
      <c r="R6" s="279">
        <v>15.3</v>
      </c>
      <c r="S6" s="99" t="e">
        <f>S7+S24</f>
        <v>#REF!</v>
      </c>
      <c r="T6" s="99" t="e">
        <f>T7+T24</f>
        <v>#REF!</v>
      </c>
      <c r="U6" s="123" t="e">
        <f t="shared" ref="U6:U8" si="0">T6/M6</f>
        <v>#REF!</v>
      </c>
      <c r="V6" s="280" t="s">
        <v>3577</v>
      </c>
    </row>
    <row r="7" s="81" customFormat="1" customHeight="1" spans="1:22">
      <c r="A7" s="101" t="s">
        <v>3578</v>
      </c>
      <c r="B7" s="97"/>
      <c r="C7" s="98"/>
      <c r="D7" s="99">
        <v>26278.9</v>
      </c>
      <c r="E7" s="98"/>
      <c r="F7" s="98"/>
      <c r="G7" s="99">
        <v>27613.88</v>
      </c>
      <c r="H7" s="98"/>
      <c r="I7" s="98"/>
      <c r="J7" s="99">
        <v>29355.15006</v>
      </c>
      <c r="K7" s="98"/>
      <c r="L7" s="98"/>
      <c r="M7" s="99">
        <v>31221.54096</v>
      </c>
      <c r="N7" s="114"/>
      <c r="O7" s="98"/>
      <c r="P7" s="99">
        <v>31956.991107</v>
      </c>
      <c r="Q7" s="114"/>
      <c r="R7" s="98"/>
      <c r="S7" s="99">
        <f>S8+S19+S21</f>
        <v>32958.5299727491</v>
      </c>
      <c r="T7" s="99">
        <f>T8+T19+T21</f>
        <v>1001.53886574907</v>
      </c>
      <c r="U7" s="123">
        <f t="shared" si="0"/>
        <v>0.0320784572110713</v>
      </c>
      <c r="V7" s="101"/>
    </row>
    <row r="8" s="81" customFormat="1" ht="41" customHeight="1" spans="1:24">
      <c r="A8" s="101" t="s">
        <v>3579</v>
      </c>
      <c r="B8" s="97">
        <v>1210</v>
      </c>
      <c r="C8" s="98"/>
      <c r="D8" s="98">
        <v>18858.89</v>
      </c>
      <c r="E8" s="100">
        <v>1243</v>
      </c>
      <c r="F8" s="98"/>
      <c r="G8" s="98">
        <v>20259.97</v>
      </c>
      <c r="H8" s="100">
        <v>1249</v>
      </c>
      <c r="I8" s="98"/>
      <c r="J8" s="99">
        <v>21653.16</v>
      </c>
      <c r="K8" s="100">
        <v>1260</v>
      </c>
      <c r="L8" s="98"/>
      <c r="M8" s="99">
        <v>23049.93</v>
      </c>
      <c r="N8" s="100">
        <v>1254</v>
      </c>
      <c r="O8" s="98"/>
      <c r="P8" s="99">
        <v>23647.851107</v>
      </c>
      <c r="Q8" s="100">
        <f t="shared" ref="P8:T8" si="1">SUM(Q9:Q18)</f>
        <v>1257</v>
      </c>
      <c r="R8" s="98"/>
      <c r="S8" s="99">
        <f>SUM(S9:S18)</f>
        <v>24647.2299727491</v>
      </c>
      <c r="T8" s="99">
        <f t="shared" si="1"/>
        <v>999.37886574907</v>
      </c>
      <c r="U8" s="124">
        <f t="shared" si="0"/>
        <v>0.0433571323535069</v>
      </c>
      <c r="V8" s="280" t="s">
        <v>3580</v>
      </c>
      <c r="X8" s="281"/>
    </row>
    <row r="9" s="79" customFormat="1" ht="43" customHeight="1" spans="1:25">
      <c r="A9" s="102" t="s">
        <v>3581</v>
      </c>
      <c r="B9" s="103">
        <v>769</v>
      </c>
      <c r="C9" s="104">
        <v>17.31</v>
      </c>
      <c r="D9" s="104">
        <v>13311.39</v>
      </c>
      <c r="E9" s="105">
        <v>755</v>
      </c>
      <c r="F9" s="104">
        <v>17.8</v>
      </c>
      <c r="G9" s="104">
        <v>13439</v>
      </c>
      <c r="H9" s="106">
        <v>808</v>
      </c>
      <c r="I9" s="104">
        <v>19.12</v>
      </c>
      <c r="J9" s="115">
        <v>15448.96</v>
      </c>
      <c r="K9" s="106">
        <v>838</v>
      </c>
      <c r="L9" s="104">
        <v>19.77</v>
      </c>
      <c r="M9" s="115">
        <v>16567.26</v>
      </c>
      <c r="N9" s="105">
        <v>831</v>
      </c>
      <c r="O9" s="104">
        <v>20.412326</v>
      </c>
      <c r="P9" s="115">
        <v>16962.642906</v>
      </c>
      <c r="Q9" s="105">
        <v>863</v>
      </c>
      <c r="R9" s="104">
        <f>5163.4368/863+R6</f>
        <v>21.2831249130939</v>
      </c>
      <c r="S9" s="115">
        <f>R9*Q9</f>
        <v>18367.3368</v>
      </c>
      <c r="T9" s="126">
        <f>S9-P9</f>
        <v>1404.693894</v>
      </c>
      <c r="U9" s="124">
        <f t="shared" ref="U9:U16" si="2">T9/P9</f>
        <v>0.0828110278442007</v>
      </c>
      <c r="V9" s="174" t="s">
        <v>3582</v>
      </c>
      <c r="X9" s="282"/>
      <c r="Y9" s="282"/>
    </row>
    <row r="10" s="79" customFormat="1" ht="48" customHeight="1" spans="1:26">
      <c r="A10" s="102" t="s">
        <v>3583</v>
      </c>
      <c r="B10" s="103">
        <v>27</v>
      </c>
      <c r="C10" s="104">
        <v>13.85</v>
      </c>
      <c r="D10" s="104">
        <v>373.95</v>
      </c>
      <c r="E10" s="107">
        <v>24</v>
      </c>
      <c r="F10" s="104">
        <v>14.24</v>
      </c>
      <c r="G10" s="104">
        <v>341.76</v>
      </c>
      <c r="H10" s="106">
        <v>19</v>
      </c>
      <c r="I10" s="104">
        <v>15.3</v>
      </c>
      <c r="J10" s="115">
        <v>290.7</v>
      </c>
      <c r="K10" s="106">
        <v>15</v>
      </c>
      <c r="L10" s="104">
        <v>15.82</v>
      </c>
      <c r="M10" s="115">
        <v>237.3</v>
      </c>
      <c r="N10" s="105">
        <v>13</v>
      </c>
      <c r="O10" s="104">
        <v>16.071477</v>
      </c>
      <c r="P10" s="115">
        <v>208.929201</v>
      </c>
      <c r="Q10" s="105">
        <v>11</v>
      </c>
      <c r="R10" s="104">
        <f>51.32/11+R6*80%</f>
        <v>16.9054545454545</v>
      </c>
      <c r="S10" s="115">
        <f>R10*Q10</f>
        <v>185.96</v>
      </c>
      <c r="T10" s="126">
        <f t="shared" ref="T9:T16" si="3">S10-P10</f>
        <v>-22.969201</v>
      </c>
      <c r="U10" s="124">
        <f t="shared" si="2"/>
        <v>-0.109937724789365</v>
      </c>
      <c r="V10" s="174" t="s">
        <v>3584</v>
      </c>
      <c r="X10" s="282"/>
      <c r="Z10" s="282"/>
    </row>
    <row r="11" s="79" customFormat="1" ht="26" customHeight="1" spans="1:22">
      <c r="A11" s="102" t="s">
        <v>3585</v>
      </c>
      <c r="B11" s="103">
        <v>37</v>
      </c>
      <c r="C11" s="104">
        <v>8</v>
      </c>
      <c r="D11" s="104">
        <v>296</v>
      </c>
      <c r="E11" s="105">
        <v>31</v>
      </c>
      <c r="F11" s="104">
        <v>13.5</v>
      </c>
      <c r="G11" s="104">
        <v>418.5</v>
      </c>
      <c r="H11" s="106">
        <v>31</v>
      </c>
      <c r="I11" s="104">
        <v>13.7</v>
      </c>
      <c r="J11" s="115">
        <v>424.7</v>
      </c>
      <c r="K11" s="106">
        <v>31</v>
      </c>
      <c r="L11" s="104">
        <v>13.7</v>
      </c>
      <c r="M11" s="115">
        <v>424.7</v>
      </c>
      <c r="N11" s="105">
        <v>31</v>
      </c>
      <c r="O11" s="104">
        <v>12.7158064516129</v>
      </c>
      <c r="P11" s="115">
        <v>394.19</v>
      </c>
      <c r="Q11" s="105">
        <v>31</v>
      </c>
      <c r="R11" s="104">
        <f>R10*80%</f>
        <v>13.5243636363636</v>
      </c>
      <c r="S11" s="115">
        <f>[4]透视汇总!$B$18/10000</f>
        <v>421.395193050344</v>
      </c>
      <c r="T11" s="126">
        <f t="shared" si="3"/>
        <v>27.205193050344</v>
      </c>
      <c r="U11" s="124">
        <f t="shared" si="2"/>
        <v>0.0690154317723534</v>
      </c>
      <c r="V11" s="283" t="s">
        <v>3586</v>
      </c>
    </row>
    <row r="12" s="79" customFormat="1" ht="26" customHeight="1" spans="1:22">
      <c r="A12" s="102" t="s">
        <v>3587</v>
      </c>
      <c r="B12" s="103">
        <v>28</v>
      </c>
      <c r="C12" s="104">
        <v>13.85</v>
      </c>
      <c r="D12" s="104">
        <v>387.8</v>
      </c>
      <c r="E12" s="105">
        <v>206</v>
      </c>
      <c r="F12" s="104">
        <v>14.24</v>
      </c>
      <c r="G12" s="104">
        <v>2933.44</v>
      </c>
      <c r="H12" s="106">
        <v>229</v>
      </c>
      <c r="I12" s="104">
        <v>15.3</v>
      </c>
      <c r="J12" s="115">
        <v>3503.7</v>
      </c>
      <c r="K12" s="106">
        <v>226</v>
      </c>
      <c r="L12" s="104">
        <v>15.82</v>
      </c>
      <c r="M12" s="115">
        <v>3575.32</v>
      </c>
      <c r="N12" s="105">
        <v>259</v>
      </c>
      <c r="O12" s="104">
        <v>16.9168725868726</v>
      </c>
      <c r="P12" s="115">
        <v>4381.47</v>
      </c>
      <c r="Q12" s="105">
        <v>274</v>
      </c>
      <c r="R12" s="104">
        <f>R9*80%</f>
        <v>17.0264999304751</v>
      </c>
      <c r="S12" s="115">
        <f>Q12*R12</f>
        <v>4665.26098095017</v>
      </c>
      <c r="T12" s="126">
        <f t="shared" si="3"/>
        <v>283.790980950174</v>
      </c>
      <c r="U12" s="124">
        <f t="shared" si="2"/>
        <v>0.0647707232846908</v>
      </c>
      <c r="V12" s="284"/>
    </row>
    <row r="13" s="79" customFormat="1" ht="26" customHeight="1" spans="1:22">
      <c r="A13" s="102" t="s">
        <v>3588</v>
      </c>
      <c r="B13" s="103">
        <v>263</v>
      </c>
      <c r="C13" s="104">
        <v>13.85</v>
      </c>
      <c r="D13" s="104">
        <v>3731.05</v>
      </c>
      <c r="E13" s="105">
        <v>139</v>
      </c>
      <c r="F13" s="104">
        <v>14.24</v>
      </c>
      <c r="G13" s="104">
        <v>1979.36</v>
      </c>
      <c r="H13" s="106">
        <v>77</v>
      </c>
      <c r="I13" s="104">
        <v>15.3</v>
      </c>
      <c r="J13" s="115">
        <v>1178.1</v>
      </c>
      <c r="K13" s="106">
        <v>64</v>
      </c>
      <c r="L13" s="104">
        <v>15.82</v>
      </c>
      <c r="M13" s="115">
        <v>1012.48</v>
      </c>
      <c r="N13" s="105">
        <v>46</v>
      </c>
      <c r="O13" s="104">
        <v>16.3298608</v>
      </c>
      <c r="P13" s="115">
        <v>751.17</v>
      </c>
      <c r="Q13" s="105">
        <v>18</v>
      </c>
      <c r="R13" s="104">
        <f>R9*80%</f>
        <v>17.0264999304751</v>
      </c>
      <c r="S13" s="115">
        <f>Q13*R13</f>
        <v>306.476998748552</v>
      </c>
      <c r="T13" s="126">
        <f t="shared" si="3"/>
        <v>-444.693001251448</v>
      </c>
      <c r="U13" s="124">
        <f t="shared" si="2"/>
        <v>-0.592000480918365</v>
      </c>
      <c r="V13" s="284"/>
    </row>
    <row r="14" s="79" customFormat="1" ht="26" customHeight="1" spans="1:22">
      <c r="A14" s="102" t="s">
        <v>3589</v>
      </c>
      <c r="B14" s="103">
        <v>3</v>
      </c>
      <c r="C14" s="104">
        <v>10</v>
      </c>
      <c r="D14" s="104">
        <v>30</v>
      </c>
      <c r="E14" s="105">
        <v>3</v>
      </c>
      <c r="F14" s="104">
        <v>10</v>
      </c>
      <c r="G14" s="104">
        <v>30</v>
      </c>
      <c r="H14" s="106">
        <v>3</v>
      </c>
      <c r="I14" s="104">
        <v>11</v>
      </c>
      <c r="J14" s="115">
        <v>33</v>
      </c>
      <c r="K14" s="106">
        <v>3</v>
      </c>
      <c r="L14" s="104">
        <v>11</v>
      </c>
      <c r="M14" s="115">
        <v>33</v>
      </c>
      <c r="N14" s="105">
        <v>3</v>
      </c>
      <c r="O14" s="104">
        <v>15.99</v>
      </c>
      <c r="P14" s="115">
        <v>47.98</v>
      </c>
      <c r="Q14" s="105">
        <v>1</v>
      </c>
      <c r="R14" s="104">
        <v>15.7</v>
      </c>
      <c r="S14" s="115">
        <f>Q14*R14</f>
        <v>15.7</v>
      </c>
      <c r="T14" s="126">
        <f t="shared" si="3"/>
        <v>-32.28</v>
      </c>
      <c r="U14" s="124">
        <f t="shared" si="2"/>
        <v>-0.672780325135473</v>
      </c>
      <c r="V14" s="284"/>
    </row>
    <row r="15" s="79" customFormat="1" ht="26" customHeight="1" spans="1:22">
      <c r="A15" s="102" t="s">
        <v>3590</v>
      </c>
      <c r="B15" s="103">
        <v>46</v>
      </c>
      <c r="C15" s="104">
        <v>5.5</v>
      </c>
      <c r="D15" s="104">
        <v>253</v>
      </c>
      <c r="E15" s="105">
        <v>46</v>
      </c>
      <c r="F15" s="104">
        <v>5.5</v>
      </c>
      <c r="G15" s="104">
        <v>253</v>
      </c>
      <c r="H15" s="106">
        <v>44</v>
      </c>
      <c r="I15" s="104">
        <v>5.5</v>
      </c>
      <c r="J15" s="115">
        <v>242</v>
      </c>
      <c r="K15" s="106">
        <v>40</v>
      </c>
      <c r="L15" s="104">
        <v>5.5</v>
      </c>
      <c r="M15" s="115">
        <v>220</v>
      </c>
      <c r="N15" s="105">
        <v>37</v>
      </c>
      <c r="O15" s="104">
        <v>8.21</v>
      </c>
      <c r="P15" s="115">
        <v>303.91</v>
      </c>
      <c r="Q15" s="105">
        <v>34</v>
      </c>
      <c r="R15" s="104">
        <v>8.9</v>
      </c>
      <c r="S15" s="115">
        <f>Q15*R15</f>
        <v>302.6</v>
      </c>
      <c r="T15" s="126">
        <f t="shared" si="3"/>
        <v>-1.31</v>
      </c>
      <c r="U15" s="124">
        <f t="shared" si="2"/>
        <v>-0.00431048665723406</v>
      </c>
      <c r="V15" s="284"/>
    </row>
    <row r="16" s="79" customFormat="1" ht="26" customHeight="1" spans="1:22">
      <c r="A16" s="102" t="s">
        <v>3591</v>
      </c>
      <c r="B16" s="103">
        <v>37</v>
      </c>
      <c r="C16" s="104">
        <v>12.5</v>
      </c>
      <c r="D16" s="104">
        <v>462.5</v>
      </c>
      <c r="E16" s="105">
        <v>39</v>
      </c>
      <c r="F16" s="104">
        <v>12.8</v>
      </c>
      <c r="G16" s="104">
        <v>499.2</v>
      </c>
      <c r="H16" s="106">
        <v>38</v>
      </c>
      <c r="I16" s="104">
        <v>14</v>
      </c>
      <c r="J16" s="115">
        <v>532</v>
      </c>
      <c r="K16" s="106">
        <v>43</v>
      </c>
      <c r="L16" s="104">
        <v>14</v>
      </c>
      <c r="M16" s="115">
        <v>602</v>
      </c>
      <c r="N16" s="105">
        <v>34</v>
      </c>
      <c r="O16" s="104">
        <v>14.5</v>
      </c>
      <c r="P16" s="115">
        <v>493</v>
      </c>
      <c r="Q16" s="105">
        <v>25</v>
      </c>
      <c r="R16" s="104">
        <f>R6</f>
        <v>15.3</v>
      </c>
      <c r="S16" s="115">
        <f>Q16*R16</f>
        <v>382.5</v>
      </c>
      <c r="T16" s="126">
        <f t="shared" si="3"/>
        <v>-110.5</v>
      </c>
      <c r="U16" s="124">
        <f t="shared" si="2"/>
        <v>-0.224137931034483</v>
      </c>
      <c r="V16" s="285"/>
    </row>
    <row r="17" s="79" customFormat="1" ht="26" hidden="1" customHeight="1" spans="1:22">
      <c r="A17" s="102" t="s">
        <v>3592</v>
      </c>
      <c r="B17" s="103"/>
      <c r="C17" s="104"/>
      <c r="D17" s="104">
        <v>13.2</v>
      </c>
      <c r="E17" s="107"/>
      <c r="F17" s="104"/>
      <c r="G17" s="104">
        <v>27.6</v>
      </c>
      <c r="H17" s="106"/>
      <c r="I17" s="104"/>
      <c r="J17" s="115"/>
      <c r="K17" s="106"/>
      <c r="L17" s="104"/>
      <c r="M17" s="115"/>
      <c r="N17" s="105"/>
      <c r="O17" s="104"/>
      <c r="P17" s="115"/>
      <c r="Q17" s="105"/>
      <c r="R17" s="104"/>
      <c r="S17" s="115"/>
      <c r="T17" s="126"/>
      <c r="U17" s="124"/>
      <c r="V17" s="286"/>
    </row>
    <row r="18" s="79" customFormat="1" ht="26" customHeight="1" spans="1:22">
      <c r="A18" s="102" t="s">
        <v>3593</v>
      </c>
      <c r="B18" s="103"/>
      <c r="C18" s="104"/>
      <c r="D18" s="104"/>
      <c r="E18" s="107"/>
      <c r="F18" s="104"/>
      <c r="G18" s="104">
        <v>338.11</v>
      </c>
      <c r="H18" s="106"/>
      <c r="I18" s="104"/>
      <c r="J18" s="115"/>
      <c r="K18" s="106"/>
      <c r="L18" s="104"/>
      <c r="M18" s="115">
        <v>377.87</v>
      </c>
      <c r="N18" s="105"/>
      <c r="O18" s="104"/>
      <c r="P18" s="115">
        <v>104.559</v>
      </c>
      <c r="Q18" s="105"/>
      <c r="R18" s="104"/>
      <c r="S18" s="132"/>
      <c r="T18" s="126">
        <f t="shared" ref="T18:T23" si="4">S18-P18</f>
        <v>-104.559</v>
      </c>
      <c r="U18" s="124">
        <f t="shared" ref="U18:U23" si="5">T18/P18</f>
        <v>-1</v>
      </c>
      <c r="V18" s="286"/>
    </row>
    <row r="19" s="82" customFormat="1" customHeight="1" spans="1:22">
      <c r="A19" s="101" t="s">
        <v>3594</v>
      </c>
      <c r="B19" s="97">
        <v>0</v>
      </c>
      <c r="C19" s="98">
        <v>0</v>
      </c>
      <c r="D19" s="98">
        <v>6650.01</v>
      </c>
      <c r="E19" s="98">
        <v>0</v>
      </c>
      <c r="F19" s="98"/>
      <c r="G19" s="98">
        <v>6553.11</v>
      </c>
      <c r="H19" s="100"/>
      <c r="I19" s="98"/>
      <c r="J19" s="99">
        <v>6941.19006</v>
      </c>
      <c r="K19" s="100"/>
      <c r="L19" s="98"/>
      <c r="M19" s="99">
        <v>7410.81096</v>
      </c>
      <c r="N19" s="114"/>
      <c r="O19" s="98"/>
      <c r="P19" s="99">
        <v>7572.66</v>
      </c>
      <c r="Q19" s="114"/>
      <c r="R19" s="98"/>
      <c r="S19" s="99">
        <f t="shared" ref="P19:T19" si="6">SUM(S20)</f>
        <v>7572.66</v>
      </c>
      <c r="T19" s="99">
        <f t="shared" si="6"/>
        <v>0</v>
      </c>
      <c r="U19" s="123">
        <f t="shared" ref="U19:U24" si="7">T19/D19</f>
        <v>0</v>
      </c>
      <c r="V19" s="287"/>
    </row>
    <row r="20" s="79" customFormat="1" ht="57" customHeight="1" spans="1:22">
      <c r="A20" s="102" t="s">
        <v>3595</v>
      </c>
      <c r="B20" s="103"/>
      <c r="C20" s="104"/>
      <c r="D20" s="104">
        <v>6650.01</v>
      </c>
      <c r="E20" s="107"/>
      <c r="F20" s="104"/>
      <c r="G20" s="104">
        <v>6553.11</v>
      </c>
      <c r="H20" s="106"/>
      <c r="I20" s="104"/>
      <c r="J20" s="115">
        <v>6941.19006</v>
      </c>
      <c r="K20" s="106"/>
      <c r="L20" s="104"/>
      <c r="M20" s="115">
        <v>7410.81096</v>
      </c>
      <c r="N20" s="105"/>
      <c r="O20" s="104"/>
      <c r="P20" s="115">
        <v>7572.66</v>
      </c>
      <c r="Q20" s="105"/>
      <c r="R20" s="104"/>
      <c r="S20" s="115">
        <f>P20</f>
        <v>7572.66</v>
      </c>
      <c r="T20" s="126">
        <f t="shared" si="4"/>
        <v>0</v>
      </c>
      <c r="U20" s="124">
        <f t="shared" si="5"/>
        <v>0</v>
      </c>
      <c r="V20" s="174" t="s">
        <v>3596</v>
      </c>
    </row>
    <row r="21" s="82" customFormat="1" customHeight="1" spans="1:22">
      <c r="A21" s="101" t="s">
        <v>3597</v>
      </c>
      <c r="B21" s="97"/>
      <c r="C21" s="98"/>
      <c r="D21" s="98">
        <v>770</v>
      </c>
      <c r="E21" s="108"/>
      <c r="F21" s="98"/>
      <c r="G21" s="98">
        <v>800.8</v>
      </c>
      <c r="H21" s="100"/>
      <c r="I21" s="98"/>
      <c r="J21" s="99">
        <v>760.8</v>
      </c>
      <c r="K21" s="100"/>
      <c r="L21" s="98"/>
      <c r="M21" s="99">
        <v>760.8</v>
      </c>
      <c r="N21" s="114"/>
      <c r="O21" s="98"/>
      <c r="P21" s="99">
        <v>736.48</v>
      </c>
      <c r="Q21" s="114"/>
      <c r="R21" s="98"/>
      <c r="S21" s="99">
        <f>SUM(S22:S23)</f>
        <v>738.64</v>
      </c>
      <c r="T21" s="99">
        <f>SUM(T22:T23)</f>
        <v>2.15999999999997</v>
      </c>
      <c r="U21" s="123">
        <f t="shared" si="7"/>
        <v>0.00280519480519476</v>
      </c>
      <c r="V21" s="287"/>
    </row>
    <row r="22" s="79" customFormat="1" ht="55" customHeight="1" spans="1:22">
      <c r="A22" s="102" t="s">
        <v>3598</v>
      </c>
      <c r="B22" s="103">
        <v>1250</v>
      </c>
      <c r="C22" s="104">
        <v>0.4</v>
      </c>
      <c r="D22" s="104">
        <v>500</v>
      </c>
      <c r="E22" s="105">
        <v>1300</v>
      </c>
      <c r="F22" s="104">
        <v>0.4</v>
      </c>
      <c r="G22" s="104">
        <v>520</v>
      </c>
      <c r="H22" s="106">
        <v>1200</v>
      </c>
      <c r="I22" s="104">
        <v>0.4</v>
      </c>
      <c r="J22" s="115">
        <v>480</v>
      </c>
      <c r="K22" s="106">
        <v>1200</v>
      </c>
      <c r="L22" s="104">
        <v>0.4</v>
      </c>
      <c r="M22" s="115">
        <v>480</v>
      </c>
      <c r="N22" s="105">
        <v>1150</v>
      </c>
      <c r="O22" s="104">
        <v>0.4</v>
      </c>
      <c r="P22" s="115">
        <v>460</v>
      </c>
      <c r="Q22" s="105">
        <v>1150</v>
      </c>
      <c r="R22" s="104">
        <v>0.4</v>
      </c>
      <c r="S22" s="115">
        <f>R22*Q22</f>
        <v>460</v>
      </c>
      <c r="T22" s="126">
        <f t="shared" si="4"/>
        <v>0</v>
      </c>
      <c r="U22" s="124">
        <f t="shared" si="5"/>
        <v>0</v>
      </c>
      <c r="V22" s="174" t="s">
        <v>3599</v>
      </c>
    </row>
    <row r="23" s="79" customFormat="1" ht="43" customHeight="1" spans="1:22">
      <c r="A23" s="102" t="s">
        <v>3600</v>
      </c>
      <c r="B23" s="103">
        <v>1250</v>
      </c>
      <c r="C23" s="109">
        <v>0.216</v>
      </c>
      <c r="D23" s="104">
        <v>270</v>
      </c>
      <c r="E23" s="105">
        <v>1300</v>
      </c>
      <c r="F23" s="109">
        <v>0.216</v>
      </c>
      <c r="G23" s="104">
        <v>280.8</v>
      </c>
      <c r="H23" s="106">
        <v>1300</v>
      </c>
      <c r="I23" s="104">
        <v>0.216</v>
      </c>
      <c r="J23" s="115">
        <v>280.8</v>
      </c>
      <c r="K23" s="106">
        <v>1300</v>
      </c>
      <c r="L23" s="116">
        <v>0.216</v>
      </c>
      <c r="M23" s="115">
        <v>280.8</v>
      </c>
      <c r="N23" s="105">
        <v>1280</v>
      </c>
      <c r="O23" s="116">
        <v>0.216</v>
      </c>
      <c r="P23" s="115">
        <v>276.48</v>
      </c>
      <c r="Q23" s="105">
        <v>1290</v>
      </c>
      <c r="R23" s="116">
        <v>0.216</v>
      </c>
      <c r="S23" s="115">
        <f>R23*Q23</f>
        <v>278.64</v>
      </c>
      <c r="T23" s="126">
        <f t="shared" si="4"/>
        <v>2.15999999999997</v>
      </c>
      <c r="U23" s="124">
        <f t="shared" si="5"/>
        <v>0.00781249999999988</v>
      </c>
      <c r="V23" s="174" t="s">
        <v>3601</v>
      </c>
    </row>
    <row r="24" s="81" customFormat="1" customHeight="1" spans="1:22">
      <c r="A24" s="101" t="s">
        <v>3602</v>
      </c>
      <c r="B24" s="97"/>
      <c r="C24" s="98"/>
      <c r="D24" s="98">
        <v>724.94</v>
      </c>
      <c r="E24" s="98"/>
      <c r="F24" s="98"/>
      <c r="G24" s="98">
        <v>703.41</v>
      </c>
      <c r="H24" s="98"/>
      <c r="I24" s="98"/>
      <c r="J24" s="99">
        <v>677.26</v>
      </c>
      <c r="K24" s="98"/>
      <c r="L24" s="98"/>
      <c r="M24" s="99">
        <v>654.53</v>
      </c>
      <c r="N24" s="114"/>
      <c r="O24" s="98"/>
      <c r="P24" s="99">
        <v>833.04</v>
      </c>
      <c r="Q24" s="114"/>
      <c r="R24" s="98"/>
      <c r="S24" s="99" t="e">
        <f>SUM(S25:S33)</f>
        <v>#REF!</v>
      </c>
      <c r="T24" s="99" t="e">
        <f>SUM(T25:T33)</f>
        <v>#REF!</v>
      </c>
      <c r="U24" s="123" t="e">
        <f t="shared" si="7"/>
        <v>#REF!</v>
      </c>
      <c r="V24" s="288"/>
    </row>
    <row r="25" s="79" customFormat="1" customHeight="1" spans="1:22">
      <c r="A25" s="102" t="s">
        <v>3603</v>
      </c>
      <c r="B25" s="103"/>
      <c r="C25" s="104"/>
      <c r="D25" s="104">
        <v>260.97</v>
      </c>
      <c r="E25" s="107"/>
      <c r="F25" s="104"/>
      <c r="G25" s="104">
        <v>186.82</v>
      </c>
      <c r="H25" s="106"/>
      <c r="I25" s="104"/>
      <c r="J25" s="115">
        <v>157.94</v>
      </c>
      <c r="K25" s="106"/>
      <c r="L25" s="104"/>
      <c r="M25" s="115">
        <v>129.63</v>
      </c>
      <c r="N25" s="105"/>
      <c r="O25" s="104"/>
      <c r="P25" s="115">
        <v>114.59</v>
      </c>
      <c r="Q25" s="105"/>
      <c r="R25" s="104"/>
      <c r="S25" s="115" t="e">
        <f>#REF!</f>
        <v>#REF!</v>
      </c>
      <c r="T25" s="126" t="e">
        <f t="shared" ref="T25:T33" si="8">S25-P25</f>
        <v>#REF!</v>
      </c>
      <c r="U25" s="124" t="e">
        <f t="shared" ref="U25:U33" si="9">T25/P25</f>
        <v>#REF!</v>
      </c>
      <c r="V25" s="134" t="s">
        <v>3604</v>
      </c>
    </row>
    <row r="26" s="79" customFormat="1" customHeight="1" spans="1:22">
      <c r="A26" s="102" t="s">
        <v>3605</v>
      </c>
      <c r="B26" s="103"/>
      <c r="C26" s="104"/>
      <c r="D26" s="104">
        <v>9.64</v>
      </c>
      <c r="E26" s="107"/>
      <c r="F26" s="104"/>
      <c r="G26" s="104">
        <v>7.39</v>
      </c>
      <c r="H26" s="106"/>
      <c r="I26" s="104"/>
      <c r="J26" s="115">
        <v>10.4</v>
      </c>
      <c r="K26" s="106"/>
      <c r="L26" s="104"/>
      <c r="M26" s="115">
        <v>9.27</v>
      </c>
      <c r="N26" s="105"/>
      <c r="O26" s="104"/>
      <c r="P26" s="115">
        <v>8.32</v>
      </c>
      <c r="Q26" s="105"/>
      <c r="R26" s="104"/>
      <c r="S26" s="115">
        <v>8.32492</v>
      </c>
      <c r="T26" s="126">
        <f t="shared" si="8"/>
        <v>0.00492000000000026</v>
      </c>
      <c r="U26" s="124">
        <v>0</v>
      </c>
      <c r="V26" s="135"/>
    </row>
    <row r="27" s="79" customFormat="1" customHeight="1" spans="1:22">
      <c r="A27" s="102" t="s">
        <v>3606</v>
      </c>
      <c r="B27" s="103"/>
      <c r="C27" s="104"/>
      <c r="D27" s="104">
        <v>19.99</v>
      </c>
      <c r="E27" s="107"/>
      <c r="F27" s="104"/>
      <c r="G27" s="104">
        <v>26.57</v>
      </c>
      <c r="H27" s="106"/>
      <c r="I27" s="104"/>
      <c r="J27" s="115">
        <v>28.94</v>
      </c>
      <c r="K27" s="106"/>
      <c r="L27" s="104"/>
      <c r="M27" s="115">
        <v>30.17</v>
      </c>
      <c r="N27" s="105"/>
      <c r="O27" s="104"/>
      <c r="P27" s="115">
        <v>40.16</v>
      </c>
      <c r="Q27" s="105"/>
      <c r="R27" s="104"/>
      <c r="S27" s="115">
        <f>42592.15*12/10000</f>
        <v>51.11058</v>
      </c>
      <c r="T27" s="126">
        <f t="shared" si="8"/>
        <v>10.95058</v>
      </c>
      <c r="U27" s="124">
        <f t="shared" si="9"/>
        <v>0.272673804780877</v>
      </c>
      <c r="V27" s="135"/>
    </row>
    <row r="28" s="79" customFormat="1" customHeight="1" spans="1:22">
      <c r="A28" s="102" t="s">
        <v>3607</v>
      </c>
      <c r="B28" s="103"/>
      <c r="C28" s="104"/>
      <c r="D28" s="104">
        <v>38.16</v>
      </c>
      <c r="E28" s="107"/>
      <c r="F28" s="104"/>
      <c r="G28" s="104">
        <v>95.7</v>
      </c>
      <c r="H28" s="106"/>
      <c r="I28" s="104"/>
      <c r="J28" s="115">
        <v>93.6</v>
      </c>
      <c r="K28" s="106"/>
      <c r="L28" s="104"/>
      <c r="M28" s="115">
        <v>92.7</v>
      </c>
      <c r="N28" s="105"/>
      <c r="O28" s="104"/>
      <c r="P28" s="115">
        <v>96.1</v>
      </c>
      <c r="Q28" s="105"/>
      <c r="R28" s="104"/>
      <c r="S28" s="115">
        <f>7*0.3+479*0.2</f>
        <v>97.9</v>
      </c>
      <c r="T28" s="126">
        <f t="shared" si="8"/>
        <v>1.80000000000001</v>
      </c>
      <c r="U28" s="124">
        <f t="shared" si="9"/>
        <v>0.0187304890738815</v>
      </c>
      <c r="V28" s="135"/>
    </row>
    <row r="29" s="79" customFormat="1" customHeight="1" spans="1:22">
      <c r="A29" s="102" t="s">
        <v>3608</v>
      </c>
      <c r="B29" s="103"/>
      <c r="C29" s="104"/>
      <c r="D29" s="104">
        <v>292.6</v>
      </c>
      <c r="E29" s="107"/>
      <c r="F29" s="104"/>
      <c r="G29" s="104">
        <v>283.4</v>
      </c>
      <c r="H29" s="106"/>
      <c r="I29" s="104"/>
      <c r="J29" s="115">
        <v>282</v>
      </c>
      <c r="K29" s="106"/>
      <c r="L29" s="104"/>
      <c r="M29" s="115">
        <v>279</v>
      </c>
      <c r="N29" s="105"/>
      <c r="O29" s="104"/>
      <c r="P29" s="115">
        <v>462</v>
      </c>
      <c r="Q29" s="105"/>
      <c r="R29" s="104"/>
      <c r="S29" s="115">
        <f>(264048+4750000)/10000</f>
        <v>501.4048</v>
      </c>
      <c r="T29" s="126">
        <f t="shared" si="8"/>
        <v>39.4048</v>
      </c>
      <c r="U29" s="124">
        <f t="shared" si="9"/>
        <v>0.0852917748917749</v>
      </c>
      <c r="V29" s="135"/>
    </row>
    <row r="30" s="79" customFormat="1" customHeight="1" spans="1:22">
      <c r="A30" s="102" t="s">
        <v>3609</v>
      </c>
      <c r="B30" s="103"/>
      <c r="C30" s="104"/>
      <c r="D30" s="104">
        <v>101.86</v>
      </c>
      <c r="E30" s="107"/>
      <c r="F30" s="104"/>
      <c r="G30" s="104">
        <v>101.81</v>
      </c>
      <c r="H30" s="106"/>
      <c r="I30" s="104"/>
      <c r="J30" s="115">
        <v>101.42</v>
      </c>
      <c r="K30" s="106"/>
      <c r="L30" s="104"/>
      <c r="M30" s="115">
        <v>100.68</v>
      </c>
      <c r="N30" s="105"/>
      <c r="O30" s="104"/>
      <c r="P30" s="115">
        <v>100.59</v>
      </c>
      <c r="Q30" s="105"/>
      <c r="R30" s="104"/>
      <c r="S30" s="115">
        <f>(1580+86000)*12/10000</f>
        <v>105.096</v>
      </c>
      <c r="T30" s="126">
        <f t="shared" si="8"/>
        <v>4.506</v>
      </c>
      <c r="U30" s="124">
        <f t="shared" si="9"/>
        <v>0.0447957053385028</v>
      </c>
      <c r="V30" s="135"/>
    </row>
    <row r="31" s="79" customFormat="1" customHeight="1" spans="1:22">
      <c r="A31" s="102" t="s">
        <v>3610</v>
      </c>
      <c r="B31" s="103"/>
      <c r="C31" s="104"/>
      <c r="D31" s="104"/>
      <c r="E31" s="107"/>
      <c r="F31" s="104"/>
      <c r="G31" s="104"/>
      <c r="H31" s="106"/>
      <c r="I31" s="104"/>
      <c r="J31" s="115"/>
      <c r="K31" s="106"/>
      <c r="L31" s="104"/>
      <c r="M31" s="115">
        <v>5</v>
      </c>
      <c r="N31" s="105"/>
      <c r="O31" s="104"/>
      <c r="P31" s="115">
        <v>5</v>
      </c>
      <c r="Q31" s="105"/>
      <c r="R31" s="104"/>
      <c r="S31" s="115">
        <v>0</v>
      </c>
      <c r="T31" s="126">
        <f t="shared" si="8"/>
        <v>-5</v>
      </c>
      <c r="U31" s="124">
        <f t="shared" si="9"/>
        <v>-1</v>
      </c>
      <c r="V31" s="135"/>
    </row>
    <row r="32" s="79" customFormat="1" customHeight="1" spans="1:22">
      <c r="A32" s="102" t="s">
        <v>3611</v>
      </c>
      <c r="B32" s="103"/>
      <c r="C32" s="104"/>
      <c r="D32" s="104"/>
      <c r="E32" s="107"/>
      <c r="F32" s="104"/>
      <c r="G32" s="104"/>
      <c r="H32" s="106"/>
      <c r="I32" s="104"/>
      <c r="J32" s="115"/>
      <c r="K32" s="106"/>
      <c r="L32" s="104"/>
      <c r="M32" s="115">
        <v>6.48</v>
      </c>
      <c r="N32" s="105"/>
      <c r="O32" s="104"/>
      <c r="P32" s="115">
        <v>4.68</v>
      </c>
      <c r="Q32" s="105"/>
      <c r="R32" s="104"/>
      <c r="S32" s="115" t="e">
        <f>#REF!/10000</f>
        <v>#REF!</v>
      </c>
      <c r="T32" s="126" t="e">
        <f t="shared" si="8"/>
        <v>#REF!</v>
      </c>
      <c r="U32" s="124" t="e">
        <f t="shared" si="9"/>
        <v>#REF!</v>
      </c>
      <c r="V32" s="135"/>
    </row>
    <row r="33" s="79" customFormat="1" customHeight="1" spans="1:22">
      <c r="A33" s="102" t="s">
        <v>3612</v>
      </c>
      <c r="B33" s="103"/>
      <c r="C33" s="104"/>
      <c r="D33" s="104">
        <v>1.72</v>
      </c>
      <c r="E33" s="107"/>
      <c r="F33" s="104"/>
      <c r="G33" s="104">
        <v>1.72</v>
      </c>
      <c r="H33" s="106"/>
      <c r="I33" s="104"/>
      <c r="J33" s="115">
        <v>2.96</v>
      </c>
      <c r="K33" s="106"/>
      <c r="L33" s="104"/>
      <c r="M33" s="115">
        <v>1.6</v>
      </c>
      <c r="N33" s="105"/>
      <c r="O33" s="104"/>
      <c r="P33" s="115">
        <v>1.6</v>
      </c>
      <c r="Q33" s="105"/>
      <c r="R33" s="104"/>
      <c r="S33" s="115">
        <v>0</v>
      </c>
      <c r="T33" s="126">
        <f t="shared" si="8"/>
        <v>-1.6</v>
      </c>
      <c r="U33" s="124">
        <f t="shared" si="9"/>
        <v>-1</v>
      </c>
      <c r="V33" s="135"/>
    </row>
    <row r="34" s="83" customFormat="1" ht="30" customHeight="1" spans="1:22">
      <c r="A34" s="110" t="s">
        <v>3613</v>
      </c>
      <c r="B34" s="110"/>
      <c r="C34" s="110"/>
      <c r="D34" s="110"/>
      <c r="E34" s="110"/>
      <c r="F34" s="110"/>
      <c r="G34" s="110"/>
      <c r="H34" s="110"/>
      <c r="I34" s="110"/>
      <c r="J34" s="110"/>
      <c r="K34" s="110"/>
      <c r="L34" s="110"/>
      <c r="M34" s="110"/>
      <c r="N34" s="110"/>
      <c r="O34" s="110"/>
      <c r="P34" s="110"/>
      <c r="Q34" s="110"/>
      <c r="R34" s="110"/>
      <c r="S34" s="110"/>
      <c r="T34" s="110"/>
      <c r="U34" s="110"/>
      <c r="V34" s="110"/>
    </row>
    <row r="35" s="79" customFormat="1" customHeight="1" spans="2:21">
      <c r="B35" s="80"/>
      <c r="C35" s="80"/>
      <c r="D35" s="80"/>
      <c r="E35" s="80"/>
      <c r="F35" s="80"/>
      <c r="G35" s="80"/>
      <c r="H35" s="84"/>
      <c r="I35" s="80"/>
      <c r="J35" s="80"/>
      <c r="K35" s="84"/>
      <c r="L35" s="80"/>
      <c r="M35" s="80"/>
      <c r="N35" s="80"/>
      <c r="O35" s="80"/>
      <c r="P35" s="80"/>
      <c r="Q35" s="80"/>
      <c r="R35" s="80"/>
      <c r="S35" s="80"/>
      <c r="T35" s="80"/>
      <c r="U35" s="85"/>
    </row>
    <row r="36" s="79" customFormat="1" customHeight="1" spans="2:21">
      <c r="B36" s="80"/>
      <c r="C36" s="80"/>
      <c r="D36" s="80"/>
      <c r="E36" s="80"/>
      <c r="F36" s="80"/>
      <c r="G36" s="80"/>
      <c r="H36" s="84"/>
      <c r="I36" s="80"/>
      <c r="J36" s="80"/>
      <c r="K36" s="84"/>
      <c r="L36" s="80"/>
      <c r="M36" s="80"/>
      <c r="N36" s="80"/>
      <c r="O36" s="80"/>
      <c r="P36" s="80"/>
      <c r="Q36" s="80"/>
      <c r="R36" s="80"/>
      <c r="S36" s="80"/>
      <c r="T36" s="80"/>
      <c r="U36" s="85"/>
    </row>
    <row r="37" s="79" customFormat="1" customHeight="1" spans="2:21">
      <c r="B37" s="80"/>
      <c r="C37" s="80"/>
      <c r="D37" s="80"/>
      <c r="E37" s="80"/>
      <c r="F37" s="80"/>
      <c r="G37" s="80"/>
      <c r="H37" s="84"/>
      <c r="I37" s="80"/>
      <c r="J37" s="80"/>
      <c r="K37" s="84"/>
      <c r="L37" s="80"/>
      <c r="M37" s="80"/>
      <c r="N37" s="80"/>
      <c r="O37" s="80"/>
      <c r="P37" s="80"/>
      <c r="Q37" s="80"/>
      <c r="R37" s="80"/>
      <c r="S37" s="80"/>
      <c r="T37" s="80"/>
      <c r="U37" s="85"/>
    </row>
    <row r="38" s="79" customFormat="1" customHeight="1" spans="2:21">
      <c r="B38" s="80"/>
      <c r="C38" s="80"/>
      <c r="D38" s="80"/>
      <c r="E38" s="80"/>
      <c r="F38" s="80"/>
      <c r="G38" s="80"/>
      <c r="H38" s="84"/>
      <c r="I38" s="80"/>
      <c r="J38" s="80"/>
      <c r="K38" s="84"/>
      <c r="L38" s="80"/>
      <c r="M38" s="80"/>
      <c r="N38" s="80"/>
      <c r="O38" s="80"/>
      <c r="P38" s="80"/>
      <c r="Q38" s="80"/>
      <c r="R38" s="80"/>
      <c r="S38" s="80"/>
      <c r="T38" s="80"/>
      <c r="U38" s="85"/>
    </row>
    <row r="39" s="79" customFormat="1" customHeight="1" spans="2:21">
      <c r="B39" s="80"/>
      <c r="C39" s="80"/>
      <c r="D39" s="80"/>
      <c r="E39" s="80"/>
      <c r="F39" s="80"/>
      <c r="G39" s="80"/>
      <c r="H39" s="84"/>
      <c r="I39" s="80"/>
      <c r="J39" s="80"/>
      <c r="K39" s="84"/>
      <c r="L39" s="80"/>
      <c r="M39" s="80"/>
      <c r="N39" s="80"/>
      <c r="O39" s="80"/>
      <c r="P39" s="80"/>
      <c r="Q39" s="80"/>
      <c r="R39" s="80"/>
      <c r="S39" s="80"/>
      <c r="T39" s="80"/>
      <c r="U39" s="85"/>
    </row>
    <row r="40" s="79" customFormat="1" customHeight="1" spans="2:21">
      <c r="B40" s="80"/>
      <c r="C40" s="80"/>
      <c r="D40" s="80"/>
      <c r="E40" s="80"/>
      <c r="F40" s="80"/>
      <c r="G40" s="80"/>
      <c r="H40" s="84"/>
      <c r="I40" s="80"/>
      <c r="J40" s="80"/>
      <c r="K40" s="84"/>
      <c r="L40" s="80"/>
      <c r="M40" s="80"/>
      <c r="N40" s="80"/>
      <c r="O40" s="80"/>
      <c r="P40" s="80"/>
      <c r="Q40" s="80"/>
      <c r="R40" s="80"/>
      <c r="S40" s="80"/>
      <c r="T40" s="80"/>
      <c r="U40" s="85"/>
    </row>
    <row r="41" s="79" customFormat="1" customHeight="1" spans="2:21">
      <c r="B41" s="80"/>
      <c r="C41" s="80"/>
      <c r="D41" s="80"/>
      <c r="E41" s="80"/>
      <c r="F41" s="80"/>
      <c r="G41" s="80"/>
      <c r="H41" s="84"/>
      <c r="I41" s="80"/>
      <c r="J41" s="80"/>
      <c r="K41" s="84"/>
      <c r="L41" s="80"/>
      <c r="M41" s="80"/>
      <c r="N41" s="80"/>
      <c r="O41" s="80"/>
      <c r="P41" s="80"/>
      <c r="Q41" s="80"/>
      <c r="R41" s="80"/>
      <c r="S41" s="80"/>
      <c r="T41" s="80"/>
      <c r="U41" s="85"/>
    </row>
    <row r="42" s="79" customFormat="1" customHeight="1" spans="2:21">
      <c r="B42" s="80"/>
      <c r="C42" s="80"/>
      <c r="D42" s="80"/>
      <c r="E42" s="80"/>
      <c r="F42" s="80"/>
      <c r="G42" s="80"/>
      <c r="H42" s="84"/>
      <c r="I42" s="80"/>
      <c r="J42" s="80"/>
      <c r="K42" s="84"/>
      <c r="L42" s="80"/>
      <c r="M42" s="80"/>
      <c r="N42" s="80"/>
      <c r="O42" s="80"/>
      <c r="P42" s="80"/>
      <c r="Q42" s="80"/>
      <c r="R42" s="80"/>
      <c r="S42" s="80"/>
      <c r="T42" s="80"/>
      <c r="U42" s="85"/>
    </row>
    <row r="43" s="79" customFormat="1" customHeight="1" spans="2:21">
      <c r="B43" s="80"/>
      <c r="C43" s="80"/>
      <c r="D43" s="80"/>
      <c r="E43" s="80"/>
      <c r="F43" s="80"/>
      <c r="G43" s="80"/>
      <c r="H43" s="84"/>
      <c r="I43" s="80"/>
      <c r="J43" s="80"/>
      <c r="K43" s="84"/>
      <c r="L43" s="80"/>
      <c r="M43" s="80"/>
      <c r="N43" s="80"/>
      <c r="O43" s="80"/>
      <c r="P43" s="80"/>
      <c r="Q43" s="80"/>
      <c r="R43" s="80"/>
      <c r="S43" s="80"/>
      <c r="T43" s="80"/>
      <c r="U43" s="85"/>
    </row>
    <row r="44" s="79" customFormat="1" customHeight="1" spans="2:21">
      <c r="B44" s="80"/>
      <c r="C44" s="80"/>
      <c r="D44" s="80"/>
      <c r="E44" s="80"/>
      <c r="F44" s="80"/>
      <c r="G44" s="80"/>
      <c r="H44" s="84"/>
      <c r="I44" s="80"/>
      <c r="J44" s="80"/>
      <c r="K44" s="84"/>
      <c r="L44" s="80"/>
      <c r="M44" s="80"/>
      <c r="N44" s="80"/>
      <c r="O44" s="80"/>
      <c r="P44" s="80"/>
      <c r="Q44" s="80"/>
      <c r="R44" s="80"/>
      <c r="S44" s="80"/>
      <c r="T44" s="80"/>
      <c r="U44" s="85"/>
    </row>
    <row r="45" s="79" customFormat="1" customHeight="1" spans="2:21">
      <c r="B45" s="80"/>
      <c r="C45" s="80"/>
      <c r="D45" s="80"/>
      <c r="E45" s="80"/>
      <c r="F45" s="80"/>
      <c r="G45" s="80"/>
      <c r="H45" s="84"/>
      <c r="I45" s="80"/>
      <c r="J45" s="80"/>
      <c r="K45" s="84"/>
      <c r="L45" s="80"/>
      <c r="M45" s="80"/>
      <c r="N45" s="80"/>
      <c r="O45" s="80"/>
      <c r="P45" s="80"/>
      <c r="Q45" s="80"/>
      <c r="R45" s="80"/>
      <c r="S45" s="80"/>
      <c r="T45" s="80"/>
      <c r="U45" s="85"/>
    </row>
    <row r="46" s="79" customFormat="1" customHeight="1" spans="2:21">
      <c r="B46" s="80"/>
      <c r="C46" s="80"/>
      <c r="D46" s="80"/>
      <c r="E46" s="80"/>
      <c r="F46" s="80"/>
      <c r="G46" s="80"/>
      <c r="H46" s="84"/>
      <c r="I46" s="80"/>
      <c r="J46" s="80"/>
      <c r="K46" s="84"/>
      <c r="L46" s="80"/>
      <c r="M46" s="80"/>
      <c r="N46" s="80"/>
      <c r="O46" s="80"/>
      <c r="P46" s="80"/>
      <c r="Q46" s="80"/>
      <c r="R46" s="80"/>
      <c r="S46" s="80"/>
      <c r="T46" s="80"/>
      <c r="U46" s="85"/>
    </row>
    <row r="47" s="79" customFormat="1" customHeight="1" spans="2:21">
      <c r="B47" s="80"/>
      <c r="C47" s="80"/>
      <c r="D47" s="80"/>
      <c r="E47" s="80"/>
      <c r="F47" s="80"/>
      <c r="G47" s="80"/>
      <c r="H47" s="84"/>
      <c r="I47" s="80"/>
      <c r="J47" s="80"/>
      <c r="K47" s="84"/>
      <c r="L47" s="80"/>
      <c r="M47" s="80"/>
      <c r="N47" s="80"/>
      <c r="O47" s="80"/>
      <c r="P47" s="80"/>
      <c r="Q47" s="80"/>
      <c r="R47" s="80"/>
      <c r="S47" s="80"/>
      <c r="T47" s="80"/>
      <c r="U47" s="85"/>
    </row>
    <row r="48" s="79" customFormat="1" customHeight="1" spans="2:21">
      <c r="B48" s="80"/>
      <c r="C48" s="80"/>
      <c r="D48" s="80"/>
      <c r="E48" s="80"/>
      <c r="F48" s="80"/>
      <c r="G48" s="80"/>
      <c r="H48" s="84"/>
      <c r="I48" s="80"/>
      <c r="J48" s="80"/>
      <c r="K48" s="84"/>
      <c r="L48" s="80"/>
      <c r="M48" s="80"/>
      <c r="N48" s="80"/>
      <c r="O48" s="80"/>
      <c r="P48" s="80"/>
      <c r="Q48" s="80"/>
      <c r="R48" s="80"/>
      <c r="S48" s="80"/>
      <c r="T48" s="80"/>
      <c r="U48" s="85"/>
    </row>
    <row r="49" s="79" customFormat="1" customHeight="1" spans="2:21">
      <c r="B49" s="80"/>
      <c r="C49" s="80"/>
      <c r="D49" s="80"/>
      <c r="E49" s="80"/>
      <c r="F49" s="80"/>
      <c r="G49" s="80"/>
      <c r="H49" s="84"/>
      <c r="I49" s="80"/>
      <c r="J49" s="80"/>
      <c r="K49" s="84"/>
      <c r="L49" s="80"/>
      <c r="M49" s="80"/>
      <c r="N49" s="80"/>
      <c r="O49" s="80"/>
      <c r="P49" s="80"/>
      <c r="Q49" s="80"/>
      <c r="R49" s="80"/>
      <c r="S49" s="80"/>
      <c r="T49" s="80"/>
      <c r="U49" s="85"/>
    </row>
    <row r="50" s="79" customFormat="1" customHeight="1" spans="2:21">
      <c r="B50" s="80"/>
      <c r="C50" s="80"/>
      <c r="D50" s="80"/>
      <c r="E50" s="80"/>
      <c r="F50" s="80"/>
      <c r="G50" s="80"/>
      <c r="H50" s="84"/>
      <c r="I50" s="80"/>
      <c r="J50" s="80"/>
      <c r="K50" s="84"/>
      <c r="L50" s="80"/>
      <c r="M50" s="80"/>
      <c r="N50" s="80"/>
      <c r="O50" s="80"/>
      <c r="P50" s="80"/>
      <c r="Q50" s="80"/>
      <c r="R50" s="80"/>
      <c r="S50" s="80"/>
      <c r="T50" s="80"/>
      <c r="U50" s="85"/>
    </row>
    <row r="51" s="79" customFormat="1" customHeight="1" spans="2:21">
      <c r="B51" s="80"/>
      <c r="C51" s="80"/>
      <c r="D51" s="80"/>
      <c r="E51" s="80"/>
      <c r="F51" s="80"/>
      <c r="G51" s="80"/>
      <c r="H51" s="84"/>
      <c r="I51" s="80"/>
      <c r="J51" s="80"/>
      <c r="K51" s="84"/>
      <c r="L51" s="80"/>
      <c r="M51" s="80"/>
      <c r="N51" s="80"/>
      <c r="O51" s="80"/>
      <c r="P51" s="80"/>
      <c r="Q51" s="80"/>
      <c r="R51" s="80"/>
      <c r="S51" s="80"/>
      <c r="T51" s="80"/>
      <c r="U51" s="85"/>
    </row>
    <row r="52" s="79" customFormat="1" customHeight="1" spans="2:21">
      <c r="B52" s="80"/>
      <c r="C52" s="80"/>
      <c r="D52" s="80"/>
      <c r="E52" s="80"/>
      <c r="F52" s="80"/>
      <c r="G52" s="80"/>
      <c r="H52" s="84"/>
      <c r="I52" s="80"/>
      <c r="J52" s="80"/>
      <c r="K52" s="84"/>
      <c r="L52" s="80"/>
      <c r="M52" s="80"/>
      <c r="N52" s="80"/>
      <c r="O52" s="80"/>
      <c r="P52" s="80"/>
      <c r="Q52" s="80"/>
      <c r="R52" s="80"/>
      <c r="S52" s="80"/>
      <c r="T52" s="80"/>
      <c r="U52" s="85"/>
    </row>
    <row r="53" s="79" customFormat="1" customHeight="1" spans="2:21">
      <c r="B53" s="80"/>
      <c r="C53" s="80"/>
      <c r="D53" s="80"/>
      <c r="E53" s="80"/>
      <c r="F53" s="80"/>
      <c r="G53" s="80"/>
      <c r="H53" s="84"/>
      <c r="I53" s="80"/>
      <c r="J53" s="80"/>
      <c r="K53" s="84"/>
      <c r="L53" s="80"/>
      <c r="M53" s="80"/>
      <c r="N53" s="80"/>
      <c r="O53" s="80"/>
      <c r="P53" s="80"/>
      <c r="Q53" s="80"/>
      <c r="R53" s="80"/>
      <c r="S53" s="80"/>
      <c r="T53" s="80"/>
      <c r="U53" s="85"/>
    </row>
    <row r="54" s="79" customFormat="1" customHeight="1" spans="2:21">
      <c r="B54" s="80"/>
      <c r="C54" s="80"/>
      <c r="D54" s="80"/>
      <c r="E54" s="80"/>
      <c r="F54" s="80"/>
      <c r="G54" s="80"/>
      <c r="H54" s="84"/>
      <c r="I54" s="80"/>
      <c r="J54" s="80"/>
      <c r="K54" s="84"/>
      <c r="L54" s="80"/>
      <c r="M54" s="80"/>
      <c r="N54" s="80"/>
      <c r="O54" s="80"/>
      <c r="P54" s="80"/>
      <c r="Q54" s="80"/>
      <c r="R54" s="80"/>
      <c r="S54" s="80"/>
      <c r="T54" s="80"/>
      <c r="U54" s="85"/>
    </row>
    <row r="55" s="79" customFormat="1" customHeight="1" spans="2:21">
      <c r="B55" s="80"/>
      <c r="C55" s="80"/>
      <c r="D55" s="80"/>
      <c r="E55" s="80"/>
      <c r="F55" s="80"/>
      <c r="G55" s="80"/>
      <c r="H55" s="84"/>
      <c r="I55" s="80"/>
      <c r="J55" s="80"/>
      <c r="K55" s="84"/>
      <c r="L55" s="80"/>
      <c r="M55" s="80"/>
      <c r="N55" s="80"/>
      <c r="O55" s="80"/>
      <c r="P55" s="80"/>
      <c r="Q55" s="80"/>
      <c r="R55" s="80"/>
      <c r="S55" s="80"/>
      <c r="T55" s="80"/>
      <c r="U55" s="85"/>
    </row>
    <row r="56" s="79" customFormat="1" customHeight="1" spans="2:21">
      <c r="B56" s="80"/>
      <c r="C56" s="80"/>
      <c r="D56" s="80"/>
      <c r="E56" s="80"/>
      <c r="F56" s="80"/>
      <c r="G56" s="80"/>
      <c r="H56" s="84"/>
      <c r="I56" s="80"/>
      <c r="J56" s="80"/>
      <c r="K56" s="84"/>
      <c r="L56" s="80"/>
      <c r="M56" s="80"/>
      <c r="N56" s="80"/>
      <c r="O56" s="80"/>
      <c r="P56" s="80"/>
      <c r="Q56" s="80"/>
      <c r="R56" s="80"/>
      <c r="S56" s="80"/>
      <c r="T56" s="80"/>
      <c r="U56" s="85"/>
    </row>
    <row r="57" s="79" customFormat="1" customHeight="1" spans="2:21">
      <c r="B57" s="80"/>
      <c r="C57" s="80"/>
      <c r="D57" s="80"/>
      <c r="E57" s="80"/>
      <c r="F57" s="80"/>
      <c r="G57" s="80"/>
      <c r="H57" s="84"/>
      <c r="I57" s="80"/>
      <c r="J57" s="80"/>
      <c r="K57" s="84"/>
      <c r="L57" s="80"/>
      <c r="M57" s="80"/>
      <c r="N57" s="80"/>
      <c r="O57" s="80"/>
      <c r="P57" s="80"/>
      <c r="Q57" s="80"/>
      <c r="R57" s="80"/>
      <c r="S57" s="80"/>
      <c r="T57" s="80"/>
      <c r="U57" s="85"/>
    </row>
    <row r="58" s="79" customFormat="1" customHeight="1" spans="2:21">
      <c r="B58" s="80"/>
      <c r="C58" s="80"/>
      <c r="D58" s="80"/>
      <c r="E58" s="80"/>
      <c r="F58" s="80"/>
      <c r="G58" s="80"/>
      <c r="H58" s="84"/>
      <c r="I58" s="80"/>
      <c r="J58" s="80"/>
      <c r="K58" s="84"/>
      <c r="L58" s="80"/>
      <c r="M58" s="80"/>
      <c r="N58" s="80"/>
      <c r="O58" s="80"/>
      <c r="P58" s="80"/>
      <c r="Q58" s="80"/>
      <c r="R58" s="80"/>
      <c r="S58" s="80"/>
      <c r="T58" s="80"/>
      <c r="U58" s="85"/>
    </row>
    <row r="59" s="79" customFormat="1" customHeight="1" spans="2:21">
      <c r="B59" s="80"/>
      <c r="C59" s="80"/>
      <c r="D59" s="80"/>
      <c r="E59" s="80"/>
      <c r="F59" s="80"/>
      <c r="G59" s="80"/>
      <c r="H59" s="84"/>
      <c r="I59" s="80"/>
      <c r="J59" s="80"/>
      <c r="K59" s="84"/>
      <c r="L59" s="80"/>
      <c r="M59" s="80"/>
      <c r="N59" s="80"/>
      <c r="O59" s="80"/>
      <c r="P59" s="80"/>
      <c r="Q59" s="80"/>
      <c r="R59" s="80"/>
      <c r="S59" s="80"/>
      <c r="T59" s="80"/>
      <c r="U59" s="85"/>
    </row>
    <row r="60" s="79" customFormat="1" customHeight="1" spans="2:21">
      <c r="B60" s="80"/>
      <c r="C60" s="80"/>
      <c r="D60" s="80"/>
      <c r="E60" s="80"/>
      <c r="F60" s="80"/>
      <c r="G60" s="80"/>
      <c r="H60" s="84"/>
      <c r="I60" s="80"/>
      <c r="J60" s="80"/>
      <c r="K60" s="84"/>
      <c r="L60" s="80"/>
      <c r="M60" s="80"/>
      <c r="N60" s="80"/>
      <c r="O60" s="80"/>
      <c r="P60" s="80"/>
      <c r="Q60" s="80"/>
      <c r="R60" s="80"/>
      <c r="S60" s="80"/>
      <c r="T60" s="80"/>
      <c r="U60" s="85"/>
    </row>
    <row r="61" s="79" customFormat="1" customHeight="1" spans="2:21">
      <c r="B61" s="80"/>
      <c r="C61" s="80"/>
      <c r="D61" s="80"/>
      <c r="E61" s="80"/>
      <c r="F61" s="80"/>
      <c r="G61" s="80"/>
      <c r="H61" s="84"/>
      <c r="I61" s="80"/>
      <c r="J61" s="80"/>
      <c r="K61" s="84"/>
      <c r="L61" s="80"/>
      <c r="M61" s="80"/>
      <c r="N61" s="80"/>
      <c r="O61" s="80"/>
      <c r="P61" s="80"/>
      <c r="Q61" s="80"/>
      <c r="R61" s="80"/>
      <c r="S61" s="80"/>
      <c r="T61" s="80"/>
      <c r="U61" s="85"/>
    </row>
    <row r="62" s="79" customFormat="1" customHeight="1" spans="2:21">
      <c r="B62" s="80"/>
      <c r="C62" s="80"/>
      <c r="D62" s="80"/>
      <c r="E62" s="80"/>
      <c r="F62" s="80"/>
      <c r="G62" s="80"/>
      <c r="H62" s="84"/>
      <c r="I62" s="80"/>
      <c r="J62" s="80"/>
      <c r="K62" s="84"/>
      <c r="L62" s="80"/>
      <c r="M62" s="80"/>
      <c r="N62" s="80"/>
      <c r="O62" s="80"/>
      <c r="P62" s="80"/>
      <c r="Q62" s="80"/>
      <c r="R62" s="80"/>
      <c r="S62" s="80"/>
      <c r="T62" s="80"/>
      <c r="U62" s="85"/>
    </row>
    <row r="63" s="79" customFormat="1" customHeight="1" spans="2:21">
      <c r="B63" s="80"/>
      <c r="C63" s="80"/>
      <c r="D63" s="80"/>
      <c r="E63" s="80"/>
      <c r="F63" s="80"/>
      <c r="G63" s="80"/>
      <c r="H63" s="84"/>
      <c r="I63" s="80"/>
      <c r="J63" s="80"/>
      <c r="K63" s="84"/>
      <c r="L63" s="80"/>
      <c r="M63" s="80"/>
      <c r="N63" s="80"/>
      <c r="O63" s="80"/>
      <c r="P63" s="80"/>
      <c r="Q63" s="80"/>
      <c r="R63" s="80"/>
      <c r="S63" s="80"/>
      <c r="T63" s="80"/>
      <c r="U63" s="85"/>
    </row>
    <row r="64" s="79" customFormat="1" customHeight="1" spans="2:21">
      <c r="B64" s="80"/>
      <c r="C64" s="80"/>
      <c r="D64" s="80"/>
      <c r="E64" s="80"/>
      <c r="F64" s="80"/>
      <c r="G64" s="80"/>
      <c r="H64" s="84"/>
      <c r="I64" s="80"/>
      <c r="J64" s="80"/>
      <c r="K64" s="84"/>
      <c r="L64" s="80"/>
      <c r="M64" s="80"/>
      <c r="N64" s="80"/>
      <c r="O64" s="80"/>
      <c r="P64" s="80"/>
      <c r="Q64" s="80"/>
      <c r="R64" s="80"/>
      <c r="S64" s="80"/>
      <c r="T64" s="80"/>
      <c r="U64" s="85"/>
    </row>
    <row r="65" s="79" customFormat="1" customHeight="1" spans="2:21">
      <c r="B65" s="80"/>
      <c r="C65" s="80"/>
      <c r="D65" s="80"/>
      <c r="E65" s="80"/>
      <c r="F65" s="80"/>
      <c r="G65" s="80"/>
      <c r="H65" s="84"/>
      <c r="I65" s="80"/>
      <c r="J65" s="80"/>
      <c r="K65" s="84"/>
      <c r="L65" s="80"/>
      <c r="M65" s="80"/>
      <c r="N65" s="80"/>
      <c r="O65" s="80"/>
      <c r="P65" s="80"/>
      <c r="Q65" s="80"/>
      <c r="R65" s="80"/>
      <c r="S65" s="80"/>
      <c r="T65" s="80"/>
      <c r="U65" s="85"/>
    </row>
    <row r="66" s="79" customFormat="1" customHeight="1" spans="2:21">
      <c r="B66" s="80"/>
      <c r="C66" s="80"/>
      <c r="D66" s="80"/>
      <c r="E66" s="80"/>
      <c r="F66" s="80"/>
      <c r="G66" s="80"/>
      <c r="H66" s="84"/>
      <c r="I66" s="80"/>
      <c r="J66" s="80"/>
      <c r="K66" s="84"/>
      <c r="L66" s="80"/>
      <c r="M66" s="80"/>
      <c r="N66" s="80"/>
      <c r="O66" s="80"/>
      <c r="P66" s="80"/>
      <c r="Q66" s="80"/>
      <c r="R66" s="80"/>
      <c r="S66" s="80"/>
      <c r="T66" s="80"/>
      <c r="U66" s="85"/>
    </row>
    <row r="67" s="79" customFormat="1" customHeight="1" spans="2:21">
      <c r="B67" s="80"/>
      <c r="C67" s="80"/>
      <c r="D67" s="80"/>
      <c r="E67" s="80"/>
      <c r="F67" s="80"/>
      <c r="G67" s="80"/>
      <c r="H67" s="84"/>
      <c r="I67" s="80"/>
      <c r="J67" s="80"/>
      <c r="K67" s="84"/>
      <c r="L67" s="80"/>
      <c r="M67" s="80"/>
      <c r="N67" s="80"/>
      <c r="O67" s="80"/>
      <c r="P67" s="80"/>
      <c r="Q67" s="80"/>
      <c r="R67" s="80"/>
      <c r="S67" s="80"/>
      <c r="T67" s="80"/>
      <c r="U67" s="85"/>
    </row>
    <row r="68" s="79" customFormat="1" customHeight="1" spans="2:21">
      <c r="B68" s="80"/>
      <c r="C68" s="80"/>
      <c r="D68" s="80"/>
      <c r="E68" s="80"/>
      <c r="F68" s="80"/>
      <c r="G68" s="80"/>
      <c r="H68" s="84"/>
      <c r="I68" s="80"/>
      <c r="J68" s="80"/>
      <c r="K68" s="84"/>
      <c r="L68" s="80"/>
      <c r="M68" s="80"/>
      <c r="N68" s="80"/>
      <c r="O68" s="80"/>
      <c r="P68" s="80"/>
      <c r="Q68" s="80"/>
      <c r="R68" s="80"/>
      <c r="S68" s="80"/>
      <c r="T68" s="80"/>
      <c r="U68" s="85"/>
    </row>
    <row r="69" s="79" customFormat="1" customHeight="1" spans="2:21">
      <c r="B69" s="80"/>
      <c r="C69" s="80"/>
      <c r="D69" s="80"/>
      <c r="E69" s="80"/>
      <c r="F69" s="80"/>
      <c r="G69" s="80"/>
      <c r="H69" s="84"/>
      <c r="I69" s="80"/>
      <c r="J69" s="80"/>
      <c r="K69" s="84"/>
      <c r="L69" s="80"/>
      <c r="M69" s="80"/>
      <c r="N69" s="80"/>
      <c r="O69" s="80"/>
      <c r="P69" s="80"/>
      <c r="Q69" s="80"/>
      <c r="R69" s="80"/>
      <c r="S69" s="80"/>
      <c r="T69" s="80"/>
      <c r="U69" s="85"/>
    </row>
    <row r="70" s="79" customFormat="1" customHeight="1" spans="2:21">
      <c r="B70" s="80"/>
      <c r="C70" s="80"/>
      <c r="D70" s="80"/>
      <c r="E70" s="80"/>
      <c r="F70" s="80"/>
      <c r="G70" s="80"/>
      <c r="H70" s="84"/>
      <c r="I70" s="80"/>
      <c r="J70" s="80"/>
      <c r="K70" s="84"/>
      <c r="L70" s="80"/>
      <c r="M70" s="80"/>
      <c r="N70" s="80"/>
      <c r="O70" s="80"/>
      <c r="P70" s="80"/>
      <c r="Q70" s="80"/>
      <c r="R70" s="80"/>
      <c r="S70" s="80"/>
      <c r="T70" s="80"/>
      <c r="U70" s="85"/>
    </row>
    <row r="71" s="79" customFormat="1" customHeight="1" spans="2:21">
      <c r="B71" s="80"/>
      <c r="C71" s="80"/>
      <c r="D71" s="80"/>
      <c r="E71" s="80"/>
      <c r="F71" s="80"/>
      <c r="G71" s="80"/>
      <c r="H71" s="84"/>
      <c r="I71" s="80"/>
      <c r="J71" s="80"/>
      <c r="K71" s="84"/>
      <c r="L71" s="80"/>
      <c r="M71" s="80"/>
      <c r="N71" s="80"/>
      <c r="O71" s="80"/>
      <c r="P71" s="80"/>
      <c r="Q71" s="80"/>
      <c r="R71" s="80"/>
      <c r="S71" s="80"/>
      <c r="T71" s="80"/>
      <c r="U71" s="85"/>
    </row>
    <row r="72" s="79" customFormat="1" ht="276" customHeight="1" spans="2:21">
      <c r="B72" s="80"/>
      <c r="C72" s="80"/>
      <c r="D72" s="80"/>
      <c r="E72" s="80"/>
      <c r="F72" s="80"/>
      <c r="G72" s="80"/>
      <c r="H72" s="84"/>
      <c r="I72" s="80"/>
      <c r="J72" s="80"/>
      <c r="K72" s="84"/>
      <c r="L72" s="80"/>
      <c r="M72" s="80"/>
      <c r="N72" s="80"/>
      <c r="O72" s="80"/>
      <c r="P72" s="80"/>
      <c r="Q72" s="80"/>
      <c r="R72" s="80"/>
      <c r="S72" s="80"/>
      <c r="T72" s="80"/>
      <c r="U72" s="85"/>
    </row>
    <row r="73" s="79" customFormat="1" customHeight="1" spans="2:21">
      <c r="B73" s="80"/>
      <c r="C73" s="80"/>
      <c r="D73" s="80"/>
      <c r="E73" s="80"/>
      <c r="F73" s="80"/>
      <c r="G73" s="80"/>
      <c r="H73" s="84"/>
      <c r="I73" s="80"/>
      <c r="J73" s="80"/>
      <c r="K73" s="84"/>
      <c r="L73" s="80"/>
      <c r="M73" s="80"/>
      <c r="N73" s="80"/>
      <c r="O73" s="80"/>
      <c r="P73" s="80"/>
      <c r="Q73" s="80"/>
      <c r="R73" s="80"/>
      <c r="S73" s="80"/>
      <c r="T73" s="80"/>
      <c r="U73" s="85"/>
    </row>
    <row r="74" s="79" customFormat="1" customHeight="1" spans="2:21">
      <c r="B74" s="80"/>
      <c r="C74" s="80"/>
      <c r="D74" s="80"/>
      <c r="E74" s="80"/>
      <c r="F74" s="80"/>
      <c r="G74" s="80"/>
      <c r="H74" s="84"/>
      <c r="I74" s="80"/>
      <c r="J74" s="80"/>
      <c r="K74" s="84"/>
      <c r="L74" s="80"/>
      <c r="M74" s="80"/>
      <c r="N74" s="80"/>
      <c r="O74" s="80"/>
      <c r="P74" s="80"/>
      <c r="Q74" s="80"/>
      <c r="R74" s="80"/>
      <c r="S74" s="80"/>
      <c r="T74" s="80"/>
      <c r="U74" s="85"/>
    </row>
    <row r="75" s="79" customFormat="1" customHeight="1" spans="2:21">
      <c r="B75" s="80"/>
      <c r="C75" s="80"/>
      <c r="D75" s="80"/>
      <c r="E75" s="80"/>
      <c r="F75" s="80"/>
      <c r="G75" s="80"/>
      <c r="H75" s="84"/>
      <c r="I75" s="80"/>
      <c r="J75" s="80"/>
      <c r="K75" s="84"/>
      <c r="L75" s="80"/>
      <c r="M75" s="80"/>
      <c r="N75" s="80"/>
      <c r="O75" s="80"/>
      <c r="P75" s="80"/>
      <c r="Q75" s="80"/>
      <c r="R75" s="80"/>
      <c r="S75" s="80"/>
      <c r="T75" s="80"/>
      <c r="U75" s="85"/>
    </row>
    <row r="76" s="79" customFormat="1" customHeight="1" spans="2:21">
      <c r="B76" s="80"/>
      <c r="C76" s="80"/>
      <c r="D76" s="80"/>
      <c r="E76" s="80"/>
      <c r="F76" s="80"/>
      <c r="G76" s="80"/>
      <c r="H76" s="84"/>
      <c r="I76" s="80"/>
      <c r="J76" s="80"/>
      <c r="K76" s="84"/>
      <c r="L76" s="80"/>
      <c r="M76" s="80"/>
      <c r="N76" s="80"/>
      <c r="O76" s="80"/>
      <c r="P76" s="80"/>
      <c r="Q76" s="80"/>
      <c r="R76" s="80"/>
      <c r="S76" s="80"/>
      <c r="T76" s="80"/>
      <c r="U76" s="85"/>
    </row>
    <row r="77" s="79" customFormat="1" customHeight="1" spans="2:21">
      <c r="B77" s="80"/>
      <c r="C77" s="80"/>
      <c r="D77" s="80"/>
      <c r="E77" s="80"/>
      <c r="F77" s="80"/>
      <c r="G77" s="80"/>
      <c r="H77" s="84"/>
      <c r="I77" s="80"/>
      <c r="J77" s="80"/>
      <c r="K77" s="84"/>
      <c r="L77" s="80"/>
      <c r="M77" s="80"/>
      <c r="N77" s="80"/>
      <c r="O77" s="80"/>
      <c r="P77" s="80"/>
      <c r="Q77" s="80"/>
      <c r="R77" s="80"/>
      <c r="S77" s="80"/>
      <c r="T77" s="80"/>
      <c r="U77" s="85"/>
    </row>
    <row r="78" s="79" customFormat="1" ht="122" customHeight="1" spans="2:21">
      <c r="B78" s="80"/>
      <c r="C78" s="80"/>
      <c r="D78" s="80"/>
      <c r="E78" s="80"/>
      <c r="F78" s="80"/>
      <c r="G78" s="80"/>
      <c r="H78" s="84"/>
      <c r="I78" s="80"/>
      <c r="J78" s="80"/>
      <c r="K78" s="84"/>
      <c r="L78" s="80"/>
      <c r="M78" s="80"/>
      <c r="N78" s="80"/>
      <c r="O78" s="80"/>
      <c r="P78" s="80"/>
      <c r="Q78" s="80"/>
      <c r="R78" s="80"/>
      <c r="S78" s="80"/>
      <c r="T78" s="80"/>
      <c r="U78" s="85"/>
    </row>
    <row r="79" s="79" customFormat="1" customHeight="1" spans="2:21">
      <c r="B79" s="80"/>
      <c r="C79" s="80"/>
      <c r="D79" s="80"/>
      <c r="E79" s="80"/>
      <c r="F79" s="80"/>
      <c r="G79" s="80"/>
      <c r="H79" s="84"/>
      <c r="I79" s="80"/>
      <c r="J79" s="80"/>
      <c r="K79" s="84"/>
      <c r="L79" s="80"/>
      <c r="M79" s="80"/>
      <c r="N79" s="80"/>
      <c r="O79" s="80"/>
      <c r="P79" s="80"/>
      <c r="Q79" s="80"/>
      <c r="R79" s="80"/>
      <c r="S79" s="80"/>
      <c r="T79" s="80"/>
      <c r="U79" s="85"/>
    </row>
    <row r="80" s="79" customFormat="1" customHeight="1" spans="2:21">
      <c r="B80" s="80"/>
      <c r="C80" s="80"/>
      <c r="D80" s="80"/>
      <c r="E80" s="80"/>
      <c r="F80" s="80"/>
      <c r="G80" s="80"/>
      <c r="H80" s="84"/>
      <c r="I80" s="80"/>
      <c r="J80" s="80"/>
      <c r="K80" s="84"/>
      <c r="L80" s="80"/>
      <c r="M80" s="80"/>
      <c r="N80" s="80"/>
      <c r="O80" s="80"/>
      <c r="P80" s="80"/>
      <c r="Q80" s="80"/>
      <c r="R80" s="80"/>
      <c r="S80" s="80"/>
      <c r="T80" s="80"/>
      <c r="U80" s="85"/>
    </row>
    <row r="81" s="79" customFormat="1" customHeight="1" spans="2:21">
      <c r="B81" s="80"/>
      <c r="C81" s="80"/>
      <c r="D81" s="80"/>
      <c r="E81" s="80"/>
      <c r="F81" s="80"/>
      <c r="G81" s="80"/>
      <c r="H81" s="84"/>
      <c r="I81" s="80"/>
      <c r="J81" s="80"/>
      <c r="K81" s="84"/>
      <c r="L81" s="80"/>
      <c r="M81" s="80"/>
      <c r="N81" s="80"/>
      <c r="O81" s="80"/>
      <c r="P81" s="80"/>
      <c r="Q81" s="80"/>
      <c r="R81" s="80"/>
      <c r="S81" s="80"/>
      <c r="T81" s="80"/>
      <c r="U81" s="85"/>
    </row>
    <row r="82" s="79" customFormat="1" customHeight="1" spans="2:21">
      <c r="B82" s="80"/>
      <c r="C82" s="80"/>
      <c r="D82" s="80"/>
      <c r="E82" s="80"/>
      <c r="F82" s="80"/>
      <c r="G82" s="80"/>
      <c r="H82" s="84"/>
      <c r="I82" s="80"/>
      <c r="J82" s="80"/>
      <c r="K82" s="84"/>
      <c r="L82" s="80"/>
      <c r="M82" s="80"/>
      <c r="N82" s="80"/>
      <c r="O82" s="80"/>
      <c r="P82" s="80"/>
      <c r="Q82" s="80"/>
      <c r="R82" s="80"/>
      <c r="S82" s="80"/>
      <c r="T82" s="80"/>
      <c r="U82" s="85"/>
    </row>
    <row r="83" s="79" customFormat="1" customHeight="1" spans="2:21">
      <c r="B83" s="80"/>
      <c r="C83" s="80"/>
      <c r="D83" s="80"/>
      <c r="E83" s="80"/>
      <c r="F83" s="80"/>
      <c r="G83" s="80"/>
      <c r="H83" s="84"/>
      <c r="I83" s="80"/>
      <c r="J83" s="80"/>
      <c r="K83" s="84"/>
      <c r="L83" s="80"/>
      <c r="M83" s="80"/>
      <c r="N83" s="80"/>
      <c r="O83" s="80"/>
      <c r="P83" s="80"/>
      <c r="Q83" s="80"/>
      <c r="R83" s="80"/>
      <c r="S83" s="80"/>
      <c r="T83" s="80"/>
      <c r="U83" s="85"/>
    </row>
    <row r="84" s="79" customFormat="1" customHeight="1" spans="2:21">
      <c r="B84" s="80"/>
      <c r="C84" s="80"/>
      <c r="D84" s="80"/>
      <c r="E84" s="80"/>
      <c r="F84" s="80"/>
      <c r="G84" s="80"/>
      <c r="H84" s="84"/>
      <c r="I84" s="80"/>
      <c r="J84" s="80"/>
      <c r="K84" s="84"/>
      <c r="L84" s="80"/>
      <c r="M84" s="80"/>
      <c r="N84" s="80"/>
      <c r="O84" s="80"/>
      <c r="P84" s="80"/>
      <c r="Q84" s="80"/>
      <c r="R84" s="80"/>
      <c r="S84" s="80"/>
      <c r="T84" s="80"/>
      <c r="U84" s="85"/>
    </row>
    <row r="85" s="79" customFormat="1" customHeight="1" spans="2:21">
      <c r="B85" s="80"/>
      <c r="C85" s="80"/>
      <c r="D85" s="80"/>
      <c r="E85" s="80"/>
      <c r="F85" s="80"/>
      <c r="G85" s="80"/>
      <c r="H85" s="84"/>
      <c r="I85" s="80"/>
      <c r="J85" s="80"/>
      <c r="K85" s="84"/>
      <c r="L85" s="80"/>
      <c r="M85" s="80"/>
      <c r="N85" s="80"/>
      <c r="O85" s="80"/>
      <c r="P85" s="80"/>
      <c r="Q85" s="80"/>
      <c r="R85" s="80"/>
      <c r="S85" s="80"/>
      <c r="T85" s="80"/>
      <c r="U85" s="85"/>
    </row>
    <row r="86" s="79" customFormat="1" customHeight="1" spans="2:21">
      <c r="B86" s="80"/>
      <c r="C86" s="80"/>
      <c r="D86" s="80"/>
      <c r="E86" s="80"/>
      <c r="F86" s="80"/>
      <c r="G86" s="80"/>
      <c r="H86" s="84"/>
      <c r="I86" s="80"/>
      <c r="J86" s="80"/>
      <c r="K86" s="84"/>
      <c r="L86" s="80"/>
      <c r="M86" s="80"/>
      <c r="N86" s="80"/>
      <c r="O86" s="80"/>
      <c r="P86" s="80"/>
      <c r="Q86" s="80"/>
      <c r="R86" s="80"/>
      <c r="S86" s="80"/>
      <c r="T86" s="80"/>
      <c r="U86" s="85"/>
    </row>
    <row r="87" s="79" customFormat="1" customHeight="1" spans="2:21">
      <c r="B87" s="80"/>
      <c r="C87" s="80"/>
      <c r="D87" s="80"/>
      <c r="E87" s="80"/>
      <c r="F87" s="80"/>
      <c r="G87" s="80"/>
      <c r="H87" s="84"/>
      <c r="I87" s="80"/>
      <c r="J87" s="80"/>
      <c r="K87" s="84"/>
      <c r="L87" s="80"/>
      <c r="M87" s="80"/>
      <c r="N87" s="80"/>
      <c r="O87" s="80"/>
      <c r="P87" s="80"/>
      <c r="Q87" s="80"/>
      <c r="R87" s="80"/>
      <c r="S87" s="80"/>
      <c r="T87" s="80"/>
      <c r="U87" s="85"/>
    </row>
    <row r="88" s="79" customFormat="1" customHeight="1" spans="2:21">
      <c r="B88" s="80"/>
      <c r="C88" s="80"/>
      <c r="D88" s="80"/>
      <c r="E88" s="80"/>
      <c r="F88" s="80"/>
      <c r="G88" s="80"/>
      <c r="H88" s="84"/>
      <c r="I88" s="80"/>
      <c r="J88" s="80"/>
      <c r="K88" s="84"/>
      <c r="L88" s="80"/>
      <c r="M88" s="80"/>
      <c r="N88" s="80"/>
      <c r="O88" s="80"/>
      <c r="P88" s="80"/>
      <c r="Q88" s="80"/>
      <c r="R88" s="80"/>
      <c r="S88" s="80"/>
      <c r="T88" s="80"/>
      <c r="U88" s="85"/>
    </row>
    <row r="89" s="79" customFormat="1" customHeight="1" spans="2:21">
      <c r="B89" s="80"/>
      <c r="C89" s="80"/>
      <c r="D89" s="80"/>
      <c r="E89" s="80"/>
      <c r="F89" s="80"/>
      <c r="G89" s="80"/>
      <c r="H89" s="84"/>
      <c r="I89" s="80"/>
      <c r="J89" s="80"/>
      <c r="K89" s="84"/>
      <c r="L89" s="80"/>
      <c r="M89" s="80"/>
      <c r="N89" s="80"/>
      <c r="O89" s="80"/>
      <c r="P89" s="80"/>
      <c r="Q89" s="80"/>
      <c r="R89" s="80"/>
      <c r="S89" s="80"/>
      <c r="T89" s="80"/>
      <c r="U89" s="85"/>
    </row>
    <row r="90" s="79" customFormat="1" customHeight="1" spans="2:21">
      <c r="B90" s="80"/>
      <c r="C90" s="80"/>
      <c r="D90" s="80"/>
      <c r="E90" s="80"/>
      <c r="F90" s="80"/>
      <c r="G90" s="80"/>
      <c r="H90" s="84"/>
      <c r="I90" s="80"/>
      <c r="J90" s="80"/>
      <c r="K90" s="84"/>
      <c r="L90" s="80"/>
      <c r="M90" s="80"/>
      <c r="N90" s="80"/>
      <c r="O90" s="80"/>
      <c r="P90" s="80"/>
      <c r="Q90" s="80"/>
      <c r="R90" s="80"/>
      <c r="S90" s="80"/>
      <c r="T90" s="80"/>
      <c r="U90" s="85"/>
    </row>
    <row r="91" s="79" customFormat="1" customHeight="1" spans="2:21">
      <c r="B91" s="80"/>
      <c r="C91" s="80"/>
      <c r="D91" s="80"/>
      <c r="E91" s="80"/>
      <c r="F91" s="80"/>
      <c r="G91" s="80"/>
      <c r="H91" s="84"/>
      <c r="I91" s="80"/>
      <c r="J91" s="80"/>
      <c r="K91" s="84"/>
      <c r="L91" s="80"/>
      <c r="M91" s="80"/>
      <c r="N91" s="80"/>
      <c r="O91" s="80"/>
      <c r="P91" s="80"/>
      <c r="Q91" s="80"/>
      <c r="R91" s="80"/>
      <c r="S91" s="80"/>
      <c r="T91" s="80"/>
      <c r="U91" s="85"/>
    </row>
    <row r="92" s="79" customFormat="1" customHeight="1" spans="2:21">
      <c r="B92" s="80"/>
      <c r="C92" s="80"/>
      <c r="D92" s="80"/>
      <c r="E92" s="80"/>
      <c r="F92" s="80"/>
      <c r="G92" s="80"/>
      <c r="H92" s="84"/>
      <c r="I92" s="80"/>
      <c r="J92" s="80"/>
      <c r="K92" s="84"/>
      <c r="L92" s="80"/>
      <c r="M92" s="80"/>
      <c r="N92" s="80"/>
      <c r="O92" s="80"/>
      <c r="P92" s="80"/>
      <c r="Q92" s="80"/>
      <c r="R92" s="80"/>
      <c r="S92" s="80"/>
      <c r="T92" s="80"/>
      <c r="U92" s="85"/>
    </row>
    <row r="93" s="79" customFormat="1" customHeight="1" spans="2:21">
      <c r="B93" s="80"/>
      <c r="C93" s="80"/>
      <c r="D93" s="80"/>
      <c r="E93" s="80"/>
      <c r="F93" s="80"/>
      <c r="G93" s="80"/>
      <c r="H93" s="84"/>
      <c r="I93" s="80"/>
      <c r="J93" s="80"/>
      <c r="K93" s="84"/>
      <c r="L93" s="80"/>
      <c r="M93" s="80"/>
      <c r="N93" s="80"/>
      <c r="O93" s="80"/>
      <c r="P93" s="80"/>
      <c r="Q93" s="80"/>
      <c r="R93" s="80"/>
      <c r="S93" s="80"/>
      <c r="T93" s="80"/>
      <c r="U93" s="85"/>
    </row>
    <row r="94" s="79" customFormat="1" customHeight="1" spans="2:21">
      <c r="B94" s="80"/>
      <c r="C94" s="80"/>
      <c r="D94" s="80"/>
      <c r="E94" s="80"/>
      <c r="F94" s="80"/>
      <c r="G94" s="80"/>
      <c r="H94" s="84"/>
      <c r="I94" s="80"/>
      <c r="J94" s="80"/>
      <c r="K94" s="84"/>
      <c r="L94" s="80"/>
      <c r="M94" s="80"/>
      <c r="N94" s="80"/>
      <c r="O94" s="80"/>
      <c r="P94" s="80"/>
      <c r="Q94" s="80"/>
      <c r="R94" s="80"/>
      <c r="S94" s="80"/>
      <c r="T94" s="80"/>
      <c r="U94" s="85"/>
    </row>
    <row r="95" s="79" customFormat="1" customHeight="1" spans="2:21">
      <c r="B95" s="80"/>
      <c r="C95" s="80"/>
      <c r="D95" s="80"/>
      <c r="E95" s="80"/>
      <c r="F95" s="80"/>
      <c r="G95" s="80"/>
      <c r="H95" s="84"/>
      <c r="I95" s="80"/>
      <c r="J95" s="80"/>
      <c r="K95" s="84"/>
      <c r="L95" s="80"/>
      <c r="M95" s="80"/>
      <c r="N95" s="80"/>
      <c r="O95" s="80"/>
      <c r="P95" s="80"/>
      <c r="Q95" s="80"/>
      <c r="R95" s="80"/>
      <c r="S95" s="80"/>
      <c r="T95" s="80"/>
      <c r="U95" s="85"/>
    </row>
    <row r="96" s="79" customFormat="1" customHeight="1" spans="2:21">
      <c r="B96" s="80"/>
      <c r="C96" s="80"/>
      <c r="D96" s="80"/>
      <c r="E96" s="80"/>
      <c r="F96" s="80"/>
      <c r="G96" s="80"/>
      <c r="H96" s="84"/>
      <c r="I96" s="80"/>
      <c r="J96" s="80"/>
      <c r="K96" s="84"/>
      <c r="L96" s="80"/>
      <c r="M96" s="80"/>
      <c r="N96" s="80"/>
      <c r="O96" s="80"/>
      <c r="P96" s="80"/>
      <c r="Q96" s="80"/>
      <c r="R96" s="80"/>
      <c r="S96" s="80"/>
      <c r="T96" s="80"/>
      <c r="U96" s="85"/>
    </row>
    <row r="97" s="79" customFormat="1" customHeight="1" spans="2:21">
      <c r="B97" s="80"/>
      <c r="C97" s="80"/>
      <c r="D97" s="80"/>
      <c r="E97" s="80"/>
      <c r="F97" s="80"/>
      <c r="G97" s="80"/>
      <c r="H97" s="84"/>
      <c r="I97" s="80"/>
      <c r="J97" s="80"/>
      <c r="K97" s="84"/>
      <c r="L97" s="80"/>
      <c r="M97" s="80"/>
      <c r="N97" s="80"/>
      <c r="O97" s="80"/>
      <c r="P97" s="80"/>
      <c r="Q97" s="80"/>
      <c r="R97" s="80"/>
      <c r="S97" s="80"/>
      <c r="T97" s="80"/>
      <c r="U97" s="85"/>
    </row>
    <row r="98" s="79" customFormat="1" customHeight="1" spans="2:21">
      <c r="B98" s="80"/>
      <c r="C98" s="80"/>
      <c r="D98" s="80"/>
      <c r="E98" s="80"/>
      <c r="F98" s="80"/>
      <c r="G98" s="80"/>
      <c r="H98" s="84"/>
      <c r="I98" s="80"/>
      <c r="J98" s="80"/>
      <c r="K98" s="84"/>
      <c r="L98" s="80"/>
      <c r="M98" s="80"/>
      <c r="N98" s="80"/>
      <c r="O98" s="80"/>
      <c r="P98" s="80"/>
      <c r="Q98" s="80"/>
      <c r="R98" s="80"/>
      <c r="S98" s="80"/>
      <c r="T98" s="80"/>
      <c r="U98" s="85"/>
    </row>
    <row r="99" s="79" customFormat="1" customHeight="1" spans="2:21">
      <c r="B99" s="80"/>
      <c r="C99" s="80"/>
      <c r="D99" s="80"/>
      <c r="E99" s="80"/>
      <c r="F99" s="80"/>
      <c r="G99" s="80"/>
      <c r="H99" s="84"/>
      <c r="I99" s="80"/>
      <c r="J99" s="80"/>
      <c r="K99" s="84"/>
      <c r="L99" s="80"/>
      <c r="M99" s="80"/>
      <c r="N99" s="80"/>
      <c r="O99" s="80"/>
      <c r="P99" s="80"/>
      <c r="Q99" s="80"/>
      <c r="R99" s="80"/>
      <c r="S99" s="80"/>
      <c r="T99" s="80"/>
      <c r="U99" s="85"/>
    </row>
    <row r="100" s="79" customFormat="1" ht="90" customHeight="1" spans="2:21">
      <c r="B100" s="80"/>
      <c r="C100" s="80"/>
      <c r="D100" s="80"/>
      <c r="E100" s="80"/>
      <c r="F100" s="80"/>
      <c r="G100" s="80"/>
      <c r="H100" s="84"/>
      <c r="I100" s="80"/>
      <c r="J100" s="80"/>
      <c r="K100" s="84"/>
      <c r="L100" s="80"/>
      <c r="M100" s="80"/>
      <c r="N100" s="80"/>
      <c r="O100" s="80"/>
      <c r="P100" s="80"/>
      <c r="Q100" s="80"/>
      <c r="R100" s="80"/>
      <c r="S100" s="80"/>
      <c r="T100" s="80"/>
      <c r="U100" s="85"/>
    </row>
    <row r="101" s="79" customFormat="1" customHeight="1" spans="2:21">
      <c r="B101" s="80"/>
      <c r="C101" s="80"/>
      <c r="D101" s="80"/>
      <c r="E101" s="80"/>
      <c r="F101" s="80"/>
      <c r="G101" s="80"/>
      <c r="H101" s="84"/>
      <c r="I101" s="80"/>
      <c r="J101" s="80"/>
      <c r="K101" s="84"/>
      <c r="L101" s="80"/>
      <c r="M101" s="80"/>
      <c r="N101" s="80"/>
      <c r="O101" s="80"/>
      <c r="P101" s="80"/>
      <c r="Q101" s="80"/>
      <c r="R101" s="80"/>
      <c r="S101" s="80"/>
      <c r="T101" s="80"/>
      <c r="U101" s="85"/>
    </row>
    <row r="102" s="79" customFormat="1" customHeight="1" spans="2:21">
      <c r="B102" s="80"/>
      <c r="C102" s="80"/>
      <c r="D102" s="80"/>
      <c r="E102" s="80"/>
      <c r="F102" s="80"/>
      <c r="G102" s="80"/>
      <c r="H102" s="84"/>
      <c r="I102" s="80"/>
      <c r="J102" s="80"/>
      <c r="K102" s="84"/>
      <c r="L102" s="80"/>
      <c r="M102" s="80"/>
      <c r="N102" s="80"/>
      <c r="O102" s="80"/>
      <c r="P102" s="80"/>
      <c r="Q102" s="80"/>
      <c r="R102" s="80"/>
      <c r="S102" s="80"/>
      <c r="T102" s="80"/>
      <c r="U102" s="85"/>
    </row>
    <row r="103" s="79" customFormat="1" customHeight="1" spans="2:21">
      <c r="B103" s="80"/>
      <c r="C103" s="80"/>
      <c r="D103" s="80"/>
      <c r="E103" s="80"/>
      <c r="F103" s="80"/>
      <c r="G103" s="80"/>
      <c r="H103" s="84"/>
      <c r="I103" s="80"/>
      <c r="J103" s="80"/>
      <c r="K103" s="84"/>
      <c r="L103" s="80"/>
      <c r="M103" s="80"/>
      <c r="N103" s="80"/>
      <c r="O103" s="80"/>
      <c r="P103" s="80"/>
      <c r="Q103" s="80"/>
      <c r="R103" s="80"/>
      <c r="S103" s="80"/>
      <c r="T103" s="80"/>
      <c r="U103" s="85"/>
    </row>
    <row r="104" s="79" customFormat="1" customHeight="1" spans="2:21">
      <c r="B104" s="80"/>
      <c r="C104" s="80"/>
      <c r="D104" s="80"/>
      <c r="E104" s="80"/>
      <c r="F104" s="80"/>
      <c r="G104" s="80"/>
      <c r="H104" s="84"/>
      <c r="I104" s="80"/>
      <c r="J104" s="80"/>
      <c r="K104" s="84"/>
      <c r="L104" s="80"/>
      <c r="M104" s="80"/>
      <c r="N104" s="80"/>
      <c r="O104" s="80"/>
      <c r="P104" s="80"/>
      <c r="Q104" s="80"/>
      <c r="R104" s="80"/>
      <c r="S104" s="80"/>
      <c r="T104" s="80"/>
      <c r="U104" s="85"/>
    </row>
    <row r="105" s="79" customFormat="1" customHeight="1" spans="2:21">
      <c r="B105" s="80"/>
      <c r="C105" s="80"/>
      <c r="D105" s="80"/>
      <c r="E105" s="80"/>
      <c r="F105" s="80"/>
      <c r="G105" s="80"/>
      <c r="H105" s="84"/>
      <c r="I105" s="80"/>
      <c r="J105" s="80"/>
      <c r="K105" s="84"/>
      <c r="L105" s="80"/>
      <c r="M105" s="80"/>
      <c r="N105" s="80"/>
      <c r="O105" s="80"/>
      <c r="P105" s="80"/>
      <c r="Q105" s="80"/>
      <c r="R105" s="80"/>
      <c r="S105" s="80"/>
      <c r="T105" s="80"/>
      <c r="U105" s="85"/>
    </row>
    <row r="106" s="79" customFormat="1" customHeight="1" spans="2:21">
      <c r="B106" s="80"/>
      <c r="C106" s="80"/>
      <c r="D106" s="80"/>
      <c r="E106" s="80"/>
      <c r="F106" s="80"/>
      <c r="G106" s="80"/>
      <c r="H106" s="84"/>
      <c r="I106" s="80"/>
      <c r="J106" s="80"/>
      <c r="K106" s="84"/>
      <c r="L106" s="80"/>
      <c r="M106" s="80"/>
      <c r="N106" s="80"/>
      <c r="O106" s="80"/>
      <c r="P106" s="80"/>
      <c r="Q106" s="80"/>
      <c r="R106" s="80"/>
      <c r="S106" s="80"/>
      <c r="T106" s="80"/>
      <c r="U106" s="85"/>
    </row>
    <row r="107" s="79" customFormat="1" customHeight="1" spans="2:21">
      <c r="B107" s="80"/>
      <c r="C107" s="80"/>
      <c r="D107" s="80"/>
      <c r="E107" s="80"/>
      <c r="F107" s="80"/>
      <c r="G107" s="80"/>
      <c r="H107" s="84"/>
      <c r="I107" s="80"/>
      <c r="J107" s="80"/>
      <c r="K107" s="84"/>
      <c r="L107" s="80"/>
      <c r="M107" s="80"/>
      <c r="N107" s="80"/>
      <c r="O107" s="80"/>
      <c r="P107" s="80"/>
      <c r="Q107" s="80"/>
      <c r="R107" s="80"/>
      <c r="S107" s="80"/>
      <c r="T107" s="80"/>
      <c r="U107" s="85"/>
    </row>
    <row r="108" s="79" customFormat="1" customHeight="1" spans="2:21">
      <c r="B108" s="80"/>
      <c r="C108" s="80"/>
      <c r="D108" s="80"/>
      <c r="E108" s="80"/>
      <c r="F108" s="80"/>
      <c r="G108" s="80"/>
      <c r="H108" s="84"/>
      <c r="I108" s="80"/>
      <c r="J108" s="80"/>
      <c r="K108" s="84"/>
      <c r="L108" s="80"/>
      <c r="M108" s="80"/>
      <c r="N108" s="80"/>
      <c r="O108" s="80"/>
      <c r="P108" s="80"/>
      <c r="Q108" s="80"/>
      <c r="R108" s="80"/>
      <c r="S108" s="80"/>
      <c r="T108" s="80"/>
      <c r="U108" s="85"/>
    </row>
    <row r="109" s="79" customFormat="1" customHeight="1" spans="2:21">
      <c r="B109" s="80"/>
      <c r="C109" s="80"/>
      <c r="D109" s="80"/>
      <c r="E109" s="80"/>
      <c r="F109" s="80"/>
      <c r="G109" s="80"/>
      <c r="H109" s="84"/>
      <c r="I109" s="80"/>
      <c r="J109" s="80"/>
      <c r="K109" s="84"/>
      <c r="L109" s="80"/>
      <c r="M109" s="80"/>
      <c r="N109" s="80"/>
      <c r="O109" s="80"/>
      <c r="P109" s="80"/>
      <c r="Q109" s="80"/>
      <c r="R109" s="80"/>
      <c r="S109" s="80"/>
      <c r="T109" s="80"/>
      <c r="U109" s="85"/>
    </row>
    <row r="110" s="79" customFormat="1" customHeight="1" spans="2:21">
      <c r="B110" s="80"/>
      <c r="C110" s="80"/>
      <c r="D110" s="80"/>
      <c r="E110" s="80"/>
      <c r="F110" s="80"/>
      <c r="G110" s="80"/>
      <c r="H110" s="84"/>
      <c r="I110" s="80"/>
      <c r="J110" s="80"/>
      <c r="K110" s="84"/>
      <c r="L110" s="80"/>
      <c r="M110" s="80"/>
      <c r="N110" s="80"/>
      <c r="O110" s="80"/>
      <c r="P110" s="80"/>
      <c r="Q110" s="80"/>
      <c r="R110" s="80"/>
      <c r="S110" s="80"/>
      <c r="T110" s="80"/>
      <c r="U110" s="85"/>
    </row>
    <row r="111" s="79" customFormat="1" customHeight="1" spans="2:21">
      <c r="B111" s="80"/>
      <c r="C111" s="80"/>
      <c r="D111" s="80"/>
      <c r="E111" s="80"/>
      <c r="F111" s="80"/>
      <c r="G111" s="80"/>
      <c r="H111" s="84"/>
      <c r="I111" s="80"/>
      <c r="J111" s="80"/>
      <c r="K111" s="84"/>
      <c r="L111" s="80"/>
      <c r="M111" s="80"/>
      <c r="N111" s="80"/>
      <c r="O111" s="80"/>
      <c r="P111" s="80"/>
      <c r="Q111" s="80"/>
      <c r="R111" s="80"/>
      <c r="S111" s="80"/>
      <c r="T111" s="80"/>
      <c r="U111" s="85"/>
    </row>
    <row r="112" s="79" customFormat="1" customHeight="1" spans="2:21">
      <c r="B112" s="80"/>
      <c r="C112" s="80"/>
      <c r="D112" s="80"/>
      <c r="E112" s="80"/>
      <c r="F112" s="80"/>
      <c r="G112" s="80"/>
      <c r="H112" s="84"/>
      <c r="I112" s="80"/>
      <c r="J112" s="80"/>
      <c r="K112" s="84"/>
      <c r="L112" s="80"/>
      <c r="M112" s="80"/>
      <c r="N112" s="80"/>
      <c r="O112" s="80"/>
      <c r="P112" s="80"/>
      <c r="Q112" s="80"/>
      <c r="R112" s="80"/>
      <c r="S112" s="80"/>
      <c r="T112" s="80"/>
      <c r="U112" s="85"/>
    </row>
    <row r="113" s="79" customFormat="1" customHeight="1" spans="2:21">
      <c r="B113" s="80"/>
      <c r="C113" s="80"/>
      <c r="D113" s="80"/>
      <c r="E113" s="80"/>
      <c r="F113" s="80"/>
      <c r="G113" s="80"/>
      <c r="H113" s="84"/>
      <c r="I113" s="80"/>
      <c r="J113" s="80"/>
      <c r="K113" s="84"/>
      <c r="L113" s="80"/>
      <c r="M113" s="80"/>
      <c r="N113" s="80"/>
      <c r="O113" s="80"/>
      <c r="P113" s="80"/>
      <c r="Q113" s="80"/>
      <c r="R113" s="80"/>
      <c r="S113" s="80"/>
      <c r="T113" s="80"/>
      <c r="U113" s="85"/>
    </row>
    <row r="114" s="79" customFormat="1" customHeight="1" spans="2:21">
      <c r="B114" s="80"/>
      <c r="C114" s="80"/>
      <c r="D114" s="80"/>
      <c r="E114" s="80"/>
      <c r="F114" s="80"/>
      <c r="G114" s="80"/>
      <c r="H114" s="84"/>
      <c r="I114" s="80"/>
      <c r="J114" s="80"/>
      <c r="K114" s="84"/>
      <c r="L114" s="80"/>
      <c r="M114" s="80"/>
      <c r="N114" s="80"/>
      <c r="O114" s="80"/>
      <c r="P114" s="80"/>
      <c r="Q114" s="80"/>
      <c r="R114" s="80"/>
      <c r="S114" s="80"/>
      <c r="T114" s="80"/>
      <c r="U114" s="85"/>
    </row>
    <row r="115" s="79" customFormat="1" customHeight="1" spans="2:21">
      <c r="B115" s="80"/>
      <c r="C115" s="80"/>
      <c r="D115" s="80"/>
      <c r="E115" s="80"/>
      <c r="F115" s="80"/>
      <c r="G115" s="80"/>
      <c r="H115" s="84"/>
      <c r="I115" s="80"/>
      <c r="J115" s="80"/>
      <c r="K115" s="84"/>
      <c r="L115" s="80"/>
      <c r="M115" s="80"/>
      <c r="N115" s="80"/>
      <c r="O115" s="80"/>
      <c r="P115" s="80"/>
      <c r="Q115" s="80"/>
      <c r="R115" s="80"/>
      <c r="S115" s="80"/>
      <c r="T115" s="80"/>
      <c r="U115" s="85"/>
    </row>
    <row r="116" s="79" customFormat="1" customHeight="1" spans="2:21">
      <c r="B116" s="80"/>
      <c r="C116" s="80"/>
      <c r="D116" s="80"/>
      <c r="E116" s="80"/>
      <c r="F116" s="80"/>
      <c r="G116" s="80"/>
      <c r="H116" s="84"/>
      <c r="I116" s="80"/>
      <c r="J116" s="80"/>
      <c r="K116" s="84"/>
      <c r="L116" s="80"/>
      <c r="M116" s="80"/>
      <c r="N116" s="80"/>
      <c r="O116" s="80"/>
      <c r="P116" s="80"/>
      <c r="Q116" s="80"/>
      <c r="R116" s="80"/>
      <c r="S116" s="80"/>
      <c r="T116" s="80"/>
      <c r="U116" s="85"/>
    </row>
    <row r="117" s="79" customFormat="1" customHeight="1" spans="2:21">
      <c r="B117" s="80"/>
      <c r="C117" s="80"/>
      <c r="D117" s="80"/>
      <c r="E117" s="80"/>
      <c r="F117" s="80"/>
      <c r="G117" s="80"/>
      <c r="H117" s="84"/>
      <c r="I117" s="80"/>
      <c r="J117" s="80"/>
      <c r="K117" s="84"/>
      <c r="L117" s="80"/>
      <c r="M117" s="80"/>
      <c r="N117" s="80"/>
      <c r="O117" s="80"/>
      <c r="P117" s="80"/>
      <c r="Q117" s="80"/>
      <c r="R117" s="80"/>
      <c r="S117" s="80"/>
      <c r="T117" s="80"/>
      <c r="U117" s="85"/>
    </row>
    <row r="118" s="79" customFormat="1" customHeight="1" spans="2:21">
      <c r="B118" s="80"/>
      <c r="C118" s="80"/>
      <c r="D118" s="80"/>
      <c r="E118" s="80"/>
      <c r="F118" s="80"/>
      <c r="G118" s="80"/>
      <c r="H118" s="84"/>
      <c r="I118" s="80"/>
      <c r="J118" s="80"/>
      <c r="K118" s="84"/>
      <c r="L118" s="80"/>
      <c r="M118" s="80"/>
      <c r="N118" s="80"/>
      <c r="O118" s="80"/>
      <c r="P118" s="80"/>
      <c r="Q118" s="80"/>
      <c r="R118" s="80"/>
      <c r="S118" s="80"/>
      <c r="T118" s="80"/>
      <c r="U118" s="85"/>
    </row>
    <row r="119" s="79" customFormat="1" customHeight="1" spans="2:21">
      <c r="B119" s="80"/>
      <c r="C119" s="80"/>
      <c r="D119" s="80"/>
      <c r="E119" s="80"/>
      <c r="F119" s="80"/>
      <c r="G119" s="80"/>
      <c r="H119" s="84"/>
      <c r="I119" s="80"/>
      <c r="J119" s="80"/>
      <c r="K119" s="84"/>
      <c r="L119" s="80"/>
      <c r="M119" s="80"/>
      <c r="N119" s="80"/>
      <c r="O119" s="80"/>
      <c r="P119" s="80"/>
      <c r="Q119" s="80"/>
      <c r="R119" s="80"/>
      <c r="S119" s="80"/>
      <c r="T119" s="80"/>
      <c r="U119" s="85"/>
    </row>
    <row r="120" s="79" customFormat="1" customHeight="1" spans="2:21">
      <c r="B120" s="80"/>
      <c r="C120" s="80"/>
      <c r="D120" s="80"/>
      <c r="E120" s="80"/>
      <c r="F120" s="80"/>
      <c r="G120" s="80"/>
      <c r="H120" s="84"/>
      <c r="I120" s="80"/>
      <c r="J120" s="80"/>
      <c r="K120" s="84"/>
      <c r="L120" s="80"/>
      <c r="M120" s="80"/>
      <c r="N120" s="80"/>
      <c r="O120" s="80"/>
      <c r="P120" s="80"/>
      <c r="Q120" s="80"/>
      <c r="R120" s="80"/>
      <c r="S120" s="80"/>
      <c r="T120" s="80"/>
      <c r="U120" s="85"/>
    </row>
    <row r="121" s="79" customFormat="1" customHeight="1" spans="2:21">
      <c r="B121" s="80"/>
      <c r="C121" s="80"/>
      <c r="D121" s="80"/>
      <c r="E121" s="80"/>
      <c r="F121" s="80"/>
      <c r="G121" s="80"/>
      <c r="H121" s="84"/>
      <c r="I121" s="80"/>
      <c r="J121" s="80"/>
      <c r="K121" s="84"/>
      <c r="L121" s="80"/>
      <c r="M121" s="80"/>
      <c r="N121" s="80"/>
      <c r="O121" s="80"/>
      <c r="P121" s="80"/>
      <c r="Q121" s="80"/>
      <c r="R121" s="80"/>
      <c r="S121" s="80"/>
      <c r="T121" s="80"/>
      <c r="U121" s="85"/>
    </row>
    <row r="122" s="79" customFormat="1" customHeight="1" spans="2:21">
      <c r="B122" s="80"/>
      <c r="C122" s="80"/>
      <c r="D122" s="80"/>
      <c r="E122" s="80"/>
      <c r="F122" s="80"/>
      <c r="G122" s="80"/>
      <c r="H122" s="84"/>
      <c r="I122" s="80"/>
      <c r="J122" s="80"/>
      <c r="K122" s="84"/>
      <c r="L122" s="80"/>
      <c r="M122" s="80"/>
      <c r="N122" s="80"/>
      <c r="O122" s="80"/>
      <c r="P122" s="80"/>
      <c r="Q122" s="80"/>
      <c r="R122" s="80"/>
      <c r="S122" s="80"/>
      <c r="T122" s="80"/>
      <c r="U122" s="85"/>
    </row>
    <row r="123" s="79" customFormat="1" customHeight="1" spans="2:21">
      <c r="B123" s="80"/>
      <c r="C123" s="80"/>
      <c r="D123" s="80"/>
      <c r="E123" s="80"/>
      <c r="F123" s="80"/>
      <c r="G123" s="80"/>
      <c r="H123" s="84"/>
      <c r="I123" s="80"/>
      <c r="J123" s="80"/>
      <c r="K123" s="84"/>
      <c r="L123" s="80"/>
      <c r="M123" s="80"/>
      <c r="N123" s="80"/>
      <c r="O123" s="80"/>
      <c r="P123" s="80"/>
      <c r="Q123" s="80"/>
      <c r="R123" s="80"/>
      <c r="S123" s="80"/>
      <c r="T123" s="80"/>
      <c r="U123" s="85"/>
    </row>
    <row r="124" s="79" customFormat="1" customHeight="1" spans="2:21">
      <c r="B124" s="80"/>
      <c r="C124" s="80"/>
      <c r="D124" s="80"/>
      <c r="E124" s="80"/>
      <c r="F124" s="80"/>
      <c r="G124" s="80"/>
      <c r="H124" s="84"/>
      <c r="I124" s="80"/>
      <c r="J124" s="80"/>
      <c r="K124" s="84"/>
      <c r="L124" s="80"/>
      <c r="M124" s="80"/>
      <c r="N124" s="80"/>
      <c r="O124" s="80"/>
      <c r="P124" s="80"/>
      <c r="Q124" s="80"/>
      <c r="R124" s="80"/>
      <c r="S124" s="80"/>
      <c r="T124" s="80"/>
      <c r="U124" s="85"/>
    </row>
    <row r="125" s="79" customFormat="1" customHeight="1" spans="2:21">
      <c r="B125" s="80"/>
      <c r="C125" s="80"/>
      <c r="D125" s="80"/>
      <c r="E125" s="80"/>
      <c r="F125" s="80"/>
      <c r="G125" s="80"/>
      <c r="H125" s="84"/>
      <c r="I125" s="80"/>
      <c r="J125" s="80"/>
      <c r="K125" s="84"/>
      <c r="L125" s="80"/>
      <c r="M125" s="80"/>
      <c r="N125" s="80"/>
      <c r="O125" s="80"/>
      <c r="P125" s="80"/>
      <c r="Q125" s="80"/>
      <c r="R125" s="80"/>
      <c r="S125" s="80"/>
      <c r="T125" s="80"/>
      <c r="U125" s="85"/>
    </row>
    <row r="126" s="79" customFormat="1" customHeight="1" spans="2:21">
      <c r="B126" s="80"/>
      <c r="C126" s="80"/>
      <c r="D126" s="80"/>
      <c r="E126" s="80"/>
      <c r="F126" s="80"/>
      <c r="G126" s="80"/>
      <c r="H126" s="84"/>
      <c r="I126" s="80"/>
      <c r="J126" s="80"/>
      <c r="K126" s="84"/>
      <c r="L126" s="80"/>
      <c r="M126" s="80"/>
      <c r="N126" s="80"/>
      <c r="O126" s="80"/>
      <c r="P126" s="80"/>
      <c r="Q126" s="80"/>
      <c r="R126" s="80"/>
      <c r="S126" s="80"/>
      <c r="T126" s="80"/>
      <c r="U126" s="85"/>
    </row>
    <row r="127" s="79" customFormat="1" customHeight="1" spans="2:21">
      <c r="B127" s="80"/>
      <c r="C127" s="80"/>
      <c r="D127" s="80"/>
      <c r="E127" s="80"/>
      <c r="F127" s="80"/>
      <c r="G127" s="80"/>
      <c r="H127" s="84"/>
      <c r="I127" s="80"/>
      <c r="J127" s="80"/>
      <c r="K127" s="84"/>
      <c r="L127" s="80"/>
      <c r="M127" s="80"/>
      <c r="N127" s="80"/>
      <c r="O127" s="80"/>
      <c r="P127" s="80"/>
      <c r="Q127" s="80"/>
      <c r="R127" s="80"/>
      <c r="S127" s="80"/>
      <c r="T127" s="80"/>
      <c r="U127" s="85"/>
    </row>
    <row r="128" s="79" customFormat="1" customHeight="1" spans="2:21">
      <c r="B128" s="80"/>
      <c r="C128" s="80"/>
      <c r="D128" s="80"/>
      <c r="E128" s="80"/>
      <c r="F128" s="80"/>
      <c r="G128" s="80"/>
      <c r="H128" s="84"/>
      <c r="I128" s="80"/>
      <c r="J128" s="80"/>
      <c r="K128" s="84"/>
      <c r="L128" s="80"/>
      <c r="M128" s="80"/>
      <c r="N128" s="80"/>
      <c r="O128" s="80"/>
      <c r="P128" s="80"/>
      <c r="Q128" s="80"/>
      <c r="R128" s="80"/>
      <c r="S128" s="80"/>
      <c r="T128" s="80"/>
      <c r="U128" s="85"/>
    </row>
    <row r="129" s="79" customFormat="1" customHeight="1" spans="2:21">
      <c r="B129" s="80"/>
      <c r="C129" s="80"/>
      <c r="D129" s="80"/>
      <c r="E129" s="80"/>
      <c r="F129" s="80"/>
      <c r="G129" s="80"/>
      <c r="H129" s="84"/>
      <c r="I129" s="80"/>
      <c r="J129" s="80"/>
      <c r="K129" s="84"/>
      <c r="L129" s="80"/>
      <c r="M129" s="80"/>
      <c r="N129" s="80"/>
      <c r="O129" s="80"/>
      <c r="P129" s="80"/>
      <c r="Q129" s="80"/>
      <c r="R129" s="80"/>
      <c r="S129" s="80"/>
      <c r="T129" s="80"/>
      <c r="U129" s="85"/>
    </row>
    <row r="130" s="79" customFormat="1" customHeight="1" spans="2:21">
      <c r="B130" s="80"/>
      <c r="C130" s="80"/>
      <c r="D130" s="80"/>
      <c r="E130" s="80"/>
      <c r="F130" s="80"/>
      <c r="G130" s="80"/>
      <c r="H130" s="84"/>
      <c r="I130" s="80"/>
      <c r="J130" s="80"/>
      <c r="K130" s="84"/>
      <c r="L130" s="80"/>
      <c r="M130" s="80"/>
      <c r="N130" s="80"/>
      <c r="O130" s="80"/>
      <c r="P130" s="80"/>
      <c r="Q130" s="80"/>
      <c r="R130" s="80"/>
      <c r="S130" s="80"/>
      <c r="T130" s="80"/>
      <c r="U130" s="85"/>
    </row>
    <row r="131" s="79" customFormat="1" customHeight="1" spans="2:21">
      <c r="B131" s="80"/>
      <c r="C131" s="80"/>
      <c r="D131" s="80"/>
      <c r="E131" s="80"/>
      <c r="F131" s="80"/>
      <c r="G131" s="80"/>
      <c r="H131" s="84"/>
      <c r="I131" s="80"/>
      <c r="J131" s="80"/>
      <c r="K131" s="84"/>
      <c r="L131" s="80"/>
      <c r="M131" s="80"/>
      <c r="N131" s="80"/>
      <c r="O131" s="80"/>
      <c r="P131" s="80"/>
      <c r="Q131" s="80"/>
      <c r="R131" s="80"/>
      <c r="S131" s="80"/>
      <c r="T131" s="80"/>
      <c r="U131" s="85"/>
    </row>
    <row r="132" s="79" customFormat="1" customHeight="1" spans="2:21">
      <c r="B132" s="80"/>
      <c r="C132" s="80"/>
      <c r="D132" s="80"/>
      <c r="E132" s="80"/>
      <c r="F132" s="80"/>
      <c r="G132" s="80"/>
      <c r="H132" s="84"/>
      <c r="I132" s="80"/>
      <c r="J132" s="80"/>
      <c r="K132" s="84"/>
      <c r="L132" s="80"/>
      <c r="M132" s="80"/>
      <c r="N132" s="80"/>
      <c r="O132" s="80"/>
      <c r="P132" s="80"/>
      <c r="Q132" s="80"/>
      <c r="R132" s="80"/>
      <c r="S132" s="80"/>
      <c r="T132" s="80"/>
      <c r="U132" s="85"/>
    </row>
    <row r="133" s="79" customFormat="1" customHeight="1" spans="2:21">
      <c r="B133" s="80"/>
      <c r="C133" s="80"/>
      <c r="D133" s="80"/>
      <c r="E133" s="80"/>
      <c r="F133" s="80"/>
      <c r="G133" s="80"/>
      <c r="H133" s="84"/>
      <c r="I133" s="80"/>
      <c r="J133" s="80"/>
      <c r="K133" s="84"/>
      <c r="L133" s="80"/>
      <c r="M133" s="80"/>
      <c r="N133" s="80"/>
      <c r="O133" s="80"/>
      <c r="P133" s="80"/>
      <c r="Q133" s="80"/>
      <c r="R133" s="80"/>
      <c r="S133" s="80"/>
      <c r="T133" s="80"/>
      <c r="U133" s="85"/>
    </row>
    <row r="134" s="79" customFormat="1" customHeight="1" spans="2:21">
      <c r="B134" s="80"/>
      <c r="C134" s="80"/>
      <c r="D134" s="80"/>
      <c r="E134" s="80"/>
      <c r="F134" s="80"/>
      <c r="G134" s="80"/>
      <c r="H134" s="84"/>
      <c r="I134" s="80"/>
      <c r="J134" s="80"/>
      <c r="K134" s="84"/>
      <c r="L134" s="80"/>
      <c r="M134" s="80"/>
      <c r="N134" s="80"/>
      <c r="O134" s="80"/>
      <c r="P134" s="80"/>
      <c r="Q134" s="80"/>
      <c r="R134" s="80"/>
      <c r="S134" s="80"/>
      <c r="T134" s="80"/>
      <c r="U134" s="85"/>
    </row>
    <row r="135" s="79" customFormat="1" customHeight="1" spans="2:21">
      <c r="B135" s="80"/>
      <c r="C135" s="80"/>
      <c r="D135" s="80"/>
      <c r="E135" s="80"/>
      <c r="F135" s="80"/>
      <c r="G135" s="80"/>
      <c r="H135" s="84"/>
      <c r="I135" s="80"/>
      <c r="J135" s="80"/>
      <c r="K135" s="84"/>
      <c r="L135" s="80"/>
      <c r="M135" s="80"/>
      <c r="N135" s="80"/>
      <c r="O135" s="80"/>
      <c r="P135" s="80"/>
      <c r="Q135" s="80"/>
      <c r="R135" s="80"/>
      <c r="S135" s="80"/>
      <c r="T135" s="80"/>
      <c r="U135" s="85"/>
    </row>
    <row r="136" s="79" customFormat="1" customHeight="1" spans="2:21">
      <c r="B136" s="80"/>
      <c r="C136" s="80"/>
      <c r="D136" s="80"/>
      <c r="E136" s="80"/>
      <c r="F136" s="80"/>
      <c r="G136" s="80"/>
      <c r="H136" s="84"/>
      <c r="I136" s="80"/>
      <c r="J136" s="80"/>
      <c r="K136" s="84"/>
      <c r="L136" s="80"/>
      <c r="M136" s="80"/>
      <c r="N136" s="80"/>
      <c r="O136" s="80"/>
      <c r="P136" s="80"/>
      <c r="Q136" s="80"/>
      <c r="R136" s="80"/>
      <c r="S136" s="80"/>
      <c r="T136" s="80"/>
      <c r="U136" s="85"/>
    </row>
    <row r="137" s="79" customFormat="1" customHeight="1" spans="2:21">
      <c r="B137" s="80"/>
      <c r="C137" s="80"/>
      <c r="D137" s="80"/>
      <c r="E137" s="80"/>
      <c r="F137" s="80"/>
      <c r="G137" s="80"/>
      <c r="H137" s="84"/>
      <c r="I137" s="80"/>
      <c r="J137" s="80"/>
      <c r="K137" s="84"/>
      <c r="L137" s="80"/>
      <c r="M137" s="80"/>
      <c r="N137" s="80"/>
      <c r="O137" s="80"/>
      <c r="P137" s="80"/>
      <c r="Q137" s="80"/>
      <c r="R137" s="80"/>
      <c r="S137" s="80"/>
      <c r="T137" s="80"/>
      <c r="U137" s="85"/>
    </row>
    <row r="138" s="79" customFormat="1" customHeight="1" spans="2:21">
      <c r="B138" s="80"/>
      <c r="C138" s="80"/>
      <c r="D138" s="80"/>
      <c r="E138" s="80"/>
      <c r="F138" s="80"/>
      <c r="G138" s="80"/>
      <c r="H138" s="84"/>
      <c r="I138" s="80"/>
      <c r="J138" s="80"/>
      <c r="K138" s="84"/>
      <c r="L138" s="80"/>
      <c r="M138" s="80"/>
      <c r="N138" s="80"/>
      <c r="O138" s="80"/>
      <c r="P138" s="80"/>
      <c r="Q138" s="80"/>
      <c r="R138" s="80"/>
      <c r="S138" s="80"/>
      <c r="T138" s="80"/>
      <c r="U138" s="85"/>
    </row>
    <row r="139" s="79" customFormat="1" customHeight="1" spans="2:21">
      <c r="B139" s="80"/>
      <c r="C139" s="80"/>
      <c r="D139" s="80"/>
      <c r="E139" s="80"/>
      <c r="F139" s="80"/>
      <c r="G139" s="80"/>
      <c r="H139" s="84"/>
      <c r="I139" s="80"/>
      <c r="J139" s="80"/>
      <c r="K139" s="84"/>
      <c r="L139" s="80"/>
      <c r="M139" s="80"/>
      <c r="N139" s="80"/>
      <c r="O139" s="80"/>
      <c r="P139" s="80"/>
      <c r="Q139" s="80"/>
      <c r="R139" s="80"/>
      <c r="S139" s="80"/>
      <c r="T139" s="80"/>
      <c r="U139" s="85"/>
    </row>
    <row r="140" s="79" customFormat="1" customHeight="1" spans="2:21">
      <c r="B140" s="80"/>
      <c r="C140" s="80"/>
      <c r="D140" s="80"/>
      <c r="E140" s="80"/>
      <c r="F140" s="80"/>
      <c r="G140" s="80"/>
      <c r="H140" s="84"/>
      <c r="I140" s="80"/>
      <c r="J140" s="80"/>
      <c r="K140" s="84"/>
      <c r="L140" s="80"/>
      <c r="M140" s="80"/>
      <c r="N140" s="80"/>
      <c r="O140" s="80"/>
      <c r="P140" s="80"/>
      <c r="Q140" s="80"/>
      <c r="R140" s="80"/>
      <c r="S140" s="80"/>
      <c r="T140" s="80"/>
      <c r="U140" s="85"/>
    </row>
    <row r="141" s="79" customFormat="1" customHeight="1" spans="2:21">
      <c r="B141" s="80"/>
      <c r="C141" s="80"/>
      <c r="D141" s="80"/>
      <c r="E141" s="80"/>
      <c r="F141" s="80"/>
      <c r="G141" s="80"/>
      <c r="H141" s="84"/>
      <c r="I141" s="80"/>
      <c r="J141" s="80"/>
      <c r="K141" s="84"/>
      <c r="L141" s="80"/>
      <c r="M141" s="80"/>
      <c r="N141" s="80"/>
      <c r="O141" s="80"/>
      <c r="P141" s="80"/>
      <c r="Q141" s="80"/>
      <c r="R141" s="80"/>
      <c r="S141" s="80"/>
      <c r="T141" s="80"/>
      <c r="U141" s="85"/>
    </row>
    <row r="142" s="79" customFormat="1" customHeight="1" spans="2:21">
      <c r="B142" s="80"/>
      <c r="C142" s="80"/>
      <c r="D142" s="80"/>
      <c r="E142" s="80"/>
      <c r="F142" s="80"/>
      <c r="G142" s="80"/>
      <c r="H142" s="84"/>
      <c r="I142" s="80"/>
      <c r="J142" s="80"/>
      <c r="K142" s="84"/>
      <c r="L142" s="80"/>
      <c r="M142" s="80"/>
      <c r="N142" s="80"/>
      <c r="O142" s="80"/>
      <c r="P142" s="80"/>
      <c r="Q142" s="80"/>
      <c r="R142" s="80"/>
      <c r="S142" s="80"/>
      <c r="T142" s="80"/>
      <c r="U142" s="85"/>
    </row>
    <row r="143" s="79" customFormat="1" customHeight="1" spans="2:21">
      <c r="B143" s="80"/>
      <c r="C143" s="80"/>
      <c r="D143" s="80"/>
      <c r="E143" s="80"/>
      <c r="F143" s="80"/>
      <c r="G143" s="80"/>
      <c r="H143" s="84"/>
      <c r="I143" s="80"/>
      <c r="J143" s="80"/>
      <c r="K143" s="84"/>
      <c r="L143" s="80"/>
      <c r="M143" s="80"/>
      <c r="N143" s="80"/>
      <c r="O143" s="80"/>
      <c r="P143" s="80"/>
      <c r="Q143" s="80"/>
      <c r="R143" s="80"/>
      <c r="S143" s="80"/>
      <c r="T143" s="80"/>
      <c r="U143" s="85"/>
    </row>
    <row r="144" s="79" customFormat="1" customHeight="1" spans="2:21">
      <c r="B144" s="80"/>
      <c r="C144" s="80"/>
      <c r="D144" s="80"/>
      <c r="E144" s="80"/>
      <c r="F144" s="80"/>
      <c r="G144" s="80"/>
      <c r="H144" s="84"/>
      <c r="I144" s="80"/>
      <c r="J144" s="80"/>
      <c r="K144" s="84"/>
      <c r="L144" s="80"/>
      <c r="M144" s="80"/>
      <c r="N144" s="80"/>
      <c r="O144" s="80"/>
      <c r="P144" s="80"/>
      <c r="Q144" s="80"/>
      <c r="R144" s="80"/>
      <c r="S144" s="80"/>
      <c r="T144" s="80"/>
      <c r="U144" s="85"/>
    </row>
    <row r="145" s="79" customFormat="1" customHeight="1" spans="2:21">
      <c r="B145" s="80"/>
      <c r="C145" s="80"/>
      <c r="D145" s="80"/>
      <c r="E145" s="80"/>
      <c r="F145" s="80"/>
      <c r="G145" s="80"/>
      <c r="H145" s="84"/>
      <c r="I145" s="80"/>
      <c r="J145" s="80"/>
      <c r="K145" s="84"/>
      <c r="L145" s="80"/>
      <c r="M145" s="80"/>
      <c r="N145" s="80"/>
      <c r="O145" s="80"/>
      <c r="P145" s="80"/>
      <c r="Q145" s="80"/>
      <c r="R145" s="80"/>
      <c r="S145" s="80"/>
      <c r="T145" s="80"/>
      <c r="U145" s="85"/>
    </row>
    <row r="146" s="79" customFormat="1" customHeight="1" spans="2:21">
      <c r="B146" s="80"/>
      <c r="C146" s="80"/>
      <c r="D146" s="80"/>
      <c r="E146" s="80"/>
      <c r="F146" s="80"/>
      <c r="G146" s="80"/>
      <c r="H146" s="84"/>
      <c r="I146" s="80"/>
      <c r="J146" s="80"/>
      <c r="K146" s="84"/>
      <c r="L146" s="80"/>
      <c r="M146" s="80"/>
      <c r="N146" s="80"/>
      <c r="O146" s="80"/>
      <c r="P146" s="80"/>
      <c r="Q146" s="80"/>
      <c r="R146" s="80"/>
      <c r="S146" s="80"/>
      <c r="T146" s="80"/>
      <c r="U146" s="85"/>
    </row>
    <row r="147" s="79" customFormat="1" customHeight="1" spans="2:21">
      <c r="B147" s="80"/>
      <c r="C147" s="80"/>
      <c r="D147" s="80"/>
      <c r="E147" s="80"/>
      <c r="F147" s="80"/>
      <c r="G147" s="80"/>
      <c r="H147" s="84"/>
      <c r="I147" s="80"/>
      <c r="J147" s="80"/>
      <c r="K147" s="84"/>
      <c r="L147" s="80"/>
      <c r="M147" s="80"/>
      <c r="N147" s="80"/>
      <c r="O147" s="80"/>
      <c r="P147" s="80"/>
      <c r="Q147" s="80"/>
      <c r="R147" s="80"/>
      <c r="S147" s="80"/>
      <c r="T147" s="80"/>
      <c r="U147" s="85"/>
    </row>
    <row r="148" s="79" customFormat="1" customHeight="1" spans="2:21">
      <c r="B148" s="80"/>
      <c r="C148" s="80"/>
      <c r="D148" s="80"/>
      <c r="E148" s="80"/>
      <c r="F148" s="80"/>
      <c r="G148" s="80"/>
      <c r="H148" s="84"/>
      <c r="I148" s="80"/>
      <c r="J148" s="80"/>
      <c r="K148" s="84"/>
      <c r="L148" s="80"/>
      <c r="M148" s="80"/>
      <c r="N148" s="80"/>
      <c r="O148" s="80"/>
      <c r="P148" s="80"/>
      <c r="Q148" s="80"/>
      <c r="R148" s="80"/>
      <c r="S148" s="80"/>
      <c r="T148" s="80"/>
      <c r="U148" s="85"/>
    </row>
    <row r="149" s="79" customFormat="1" customHeight="1" spans="2:21">
      <c r="B149" s="80"/>
      <c r="C149" s="80"/>
      <c r="D149" s="80"/>
      <c r="E149" s="80"/>
      <c r="F149" s="80"/>
      <c r="G149" s="80"/>
      <c r="H149" s="84"/>
      <c r="I149" s="80"/>
      <c r="J149" s="80"/>
      <c r="K149" s="84"/>
      <c r="L149" s="80"/>
      <c r="M149" s="80"/>
      <c r="N149" s="80"/>
      <c r="O149" s="80"/>
      <c r="P149" s="80"/>
      <c r="Q149" s="80"/>
      <c r="R149" s="80"/>
      <c r="S149" s="80"/>
      <c r="T149" s="80"/>
      <c r="U149" s="85"/>
    </row>
    <row r="150" s="79" customFormat="1" customHeight="1" spans="2:21">
      <c r="B150" s="80"/>
      <c r="C150" s="80"/>
      <c r="D150" s="80"/>
      <c r="E150" s="80"/>
      <c r="F150" s="80"/>
      <c r="G150" s="80"/>
      <c r="H150" s="84"/>
      <c r="I150" s="80"/>
      <c r="J150" s="80"/>
      <c r="K150" s="84"/>
      <c r="L150" s="80"/>
      <c r="M150" s="80"/>
      <c r="N150" s="80"/>
      <c r="O150" s="80"/>
      <c r="P150" s="80"/>
      <c r="Q150" s="80"/>
      <c r="R150" s="80"/>
      <c r="S150" s="80"/>
      <c r="T150" s="80"/>
      <c r="U150" s="85"/>
    </row>
    <row r="151" s="79" customFormat="1" customHeight="1" spans="2:21">
      <c r="B151" s="80"/>
      <c r="C151" s="80"/>
      <c r="D151" s="80"/>
      <c r="E151" s="80"/>
      <c r="F151" s="80"/>
      <c r="G151" s="80"/>
      <c r="H151" s="84"/>
      <c r="I151" s="80"/>
      <c r="J151" s="80"/>
      <c r="K151" s="84"/>
      <c r="L151" s="80"/>
      <c r="M151" s="80"/>
      <c r="N151" s="80"/>
      <c r="O151" s="80"/>
      <c r="P151" s="80"/>
      <c r="Q151" s="80"/>
      <c r="R151" s="80"/>
      <c r="S151" s="80"/>
      <c r="T151" s="80"/>
      <c r="U151" s="85"/>
    </row>
    <row r="152" s="79" customFormat="1" customHeight="1" spans="2:21">
      <c r="B152" s="80"/>
      <c r="C152" s="80"/>
      <c r="D152" s="80"/>
      <c r="E152" s="80"/>
      <c r="F152" s="80"/>
      <c r="G152" s="80"/>
      <c r="H152" s="84"/>
      <c r="I152" s="80"/>
      <c r="J152" s="80"/>
      <c r="K152" s="84"/>
      <c r="L152" s="80"/>
      <c r="M152" s="80"/>
      <c r="N152" s="80"/>
      <c r="O152" s="80"/>
      <c r="P152" s="80"/>
      <c r="Q152" s="80"/>
      <c r="R152" s="80"/>
      <c r="S152" s="80"/>
      <c r="T152" s="80"/>
      <c r="U152" s="85"/>
    </row>
    <row r="153" s="79" customFormat="1" customHeight="1" spans="2:21">
      <c r="B153" s="80"/>
      <c r="C153" s="80"/>
      <c r="D153" s="80"/>
      <c r="E153" s="80"/>
      <c r="F153" s="80"/>
      <c r="G153" s="80"/>
      <c r="H153" s="84"/>
      <c r="I153" s="80"/>
      <c r="J153" s="80"/>
      <c r="K153" s="84"/>
      <c r="L153" s="80"/>
      <c r="M153" s="80"/>
      <c r="N153" s="80"/>
      <c r="O153" s="80"/>
      <c r="P153" s="80"/>
      <c r="Q153" s="80"/>
      <c r="R153" s="80"/>
      <c r="S153" s="80"/>
      <c r="T153" s="80"/>
      <c r="U153" s="85"/>
    </row>
    <row r="154" s="79" customFormat="1" customHeight="1" spans="2:21">
      <c r="B154" s="80"/>
      <c r="C154" s="80"/>
      <c r="D154" s="80"/>
      <c r="E154" s="80"/>
      <c r="F154" s="80"/>
      <c r="G154" s="80"/>
      <c r="H154" s="84"/>
      <c r="I154" s="80"/>
      <c r="J154" s="80"/>
      <c r="K154" s="84"/>
      <c r="L154" s="80"/>
      <c r="M154" s="80"/>
      <c r="N154" s="80"/>
      <c r="O154" s="80"/>
      <c r="P154" s="80"/>
      <c r="Q154" s="80"/>
      <c r="R154" s="80"/>
      <c r="S154" s="80"/>
      <c r="T154" s="80"/>
      <c r="U154" s="85"/>
    </row>
    <row r="155" s="79" customFormat="1" customHeight="1" spans="2:21">
      <c r="B155" s="80"/>
      <c r="C155" s="80"/>
      <c r="D155" s="80"/>
      <c r="E155" s="80"/>
      <c r="F155" s="80"/>
      <c r="G155" s="80"/>
      <c r="H155" s="84"/>
      <c r="I155" s="80"/>
      <c r="J155" s="80"/>
      <c r="K155" s="84"/>
      <c r="L155" s="80"/>
      <c r="M155" s="80"/>
      <c r="N155" s="80"/>
      <c r="O155" s="80"/>
      <c r="P155" s="80"/>
      <c r="Q155" s="80"/>
      <c r="R155" s="80"/>
      <c r="S155" s="80"/>
      <c r="T155" s="80"/>
      <c r="U155" s="85"/>
    </row>
    <row r="156" s="79" customFormat="1" customHeight="1" spans="2:21">
      <c r="B156" s="80"/>
      <c r="C156" s="80"/>
      <c r="D156" s="80"/>
      <c r="E156" s="80"/>
      <c r="F156" s="80"/>
      <c r="G156" s="80"/>
      <c r="H156" s="84"/>
      <c r="I156" s="80"/>
      <c r="J156" s="80"/>
      <c r="K156" s="84"/>
      <c r="L156" s="80"/>
      <c r="M156" s="80"/>
      <c r="N156" s="80"/>
      <c r="O156" s="80"/>
      <c r="P156" s="80"/>
      <c r="Q156" s="80"/>
      <c r="R156" s="80"/>
      <c r="S156" s="80"/>
      <c r="T156" s="80"/>
      <c r="U156" s="85"/>
    </row>
    <row r="157" s="79" customFormat="1" customHeight="1" spans="2:21">
      <c r="B157" s="80"/>
      <c r="C157" s="80"/>
      <c r="D157" s="80"/>
      <c r="E157" s="80"/>
      <c r="F157" s="80"/>
      <c r="G157" s="80"/>
      <c r="H157" s="84"/>
      <c r="I157" s="80"/>
      <c r="J157" s="80"/>
      <c r="K157" s="84"/>
      <c r="L157" s="80"/>
      <c r="M157" s="80"/>
      <c r="N157" s="80"/>
      <c r="O157" s="80"/>
      <c r="P157" s="80"/>
      <c r="Q157" s="80"/>
      <c r="R157" s="80"/>
      <c r="S157" s="80"/>
      <c r="T157" s="80"/>
      <c r="U157" s="85"/>
    </row>
    <row r="158" s="79" customFormat="1" customHeight="1" spans="2:21">
      <c r="B158" s="80"/>
      <c r="C158" s="80"/>
      <c r="D158" s="80"/>
      <c r="E158" s="80"/>
      <c r="F158" s="80"/>
      <c r="G158" s="80"/>
      <c r="H158" s="84"/>
      <c r="I158" s="80"/>
      <c r="J158" s="80"/>
      <c r="K158" s="84"/>
      <c r="L158" s="80"/>
      <c r="M158" s="80"/>
      <c r="N158" s="80"/>
      <c r="O158" s="80"/>
      <c r="P158" s="80"/>
      <c r="Q158" s="80"/>
      <c r="R158" s="80"/>
      <c r="S158" s="80"/>
      <c r="T158" s="80"/>
      <c r="U158" s="85"/>
    </row>
    <row r="159" s="79" customFormat="1" customHeight="1" spans="2:21">
      <c r="B159" s="80"/>
      <c r="C159" s="80"/>
      <c r="D159" s="80"/>
      <c r="E159" s="80"/>
      <c r="F159" s="80"/>
      <c r="G159" s="80"/>
      <c r="H159" s="84"/>
      <c r="I159" s="80"/>
      <c r="J159" s="80"/>
      <c r="K159" s="84"/>
      <c r="L159" s="80"/>
      <c r="M159" s="80"/>
      <c r="N159" s="80"/>
      <c r="O159" s="80"/>
      <c r="P159" s="80"/>
      <c r="Q159" s="80"/>
      <c r="R159" s="80"/>
      <c r="S159" s="80"/>
      <c r="T159" s="80"/>
      <c r="U159" s="85"/>
    </row>
    <row r="160" s="79" customFormat="1" customHeight="1" spans="2:21">
      <c r="B160" s="80"/>
      <c r="C160" s="80"/>
      <c r="D160" s="80"/>
      <c r="E160" s="80"/>
      <c r="F160" s="80"/>
      <c r="G160" s="80"/>
      <c r="H160" s="84"/>
      <c r="I160" s="80"/>
      <c r="J160" s="80"/>
      <c r="K160" s="84"/>
      <c r="L160" s="80"/>
      <c r="M160" s="80"/>
      <c r="N160" s="80"/>
      <c r="O160" s="80"/>
      <c r="P160" s="80"/>
      <c r="Q160" s="80"/>
      <c r="R160" s="80"/>
      <c r="S160" s="80"/>
      <c r="T160" s="80"/>
      <c r="U160" s="85"/>
    </row>
    <row r="161" s="79" customFormat="1" customHeight="1" spans="2:21">
      <c r="B161" s="80"/>
      <c r="C161" s="80"/>
      <c r="D161" s="80"/>
      <c r="E161" s="80"/>
      <c r="F161" s="80"/>
      <c r="G161" s="80"/>
      <c r="H161" s="84"/>
      <c r="I161" s="80"/>
      <c r="J161" s="80"/>
      <c r="K161" s="84"/>
      <c r="L161" s="80"/>
      <c r="M161" s="80"/>
      <c r="N161" s="80"/>
      <c r="O161" s="80"/>
      <c r="P161" s="80"/>
      <c r="Q161" s="80"/>
      <c r="R161" s="80"/>
      <c r="S161" s="80"/>
      <c r="T161" s="80"/>
      <c r="U161" s="85"/>
    </row>
    <row r="162" s="79" customFormat="1" customHeight="1" spans="2:21">
      <c r="B162" s="80"/>
      <c r="C162" s="80"/>
      <c r="D162" s="80"/>
      <c r="E162" s="80"/>
      <c r="F162" s="80"/>
      <c r="G162" s="80"/>
      <c r="H162" s="84"/>
      <c r="I162" s="80"/>
      <c r="J162" s="80"/>
      <c r="K162" s="84"/>
      <c r="L162" s="80"/>
      <c r="M162" s="80"/>
      <c r="N162" s="80"/>
      <c r="O162" s="80"/>
      <c r="P162" s="80"/>
      <c r="Q162" s="80"/>
      <c r="R162" s="80"/>
      <c r="S162" s="80"/>
      <c r="T162" s="80"/>
      <c r="U162" s="85"/>
    </row>
    <row r="163" s="79" customFormat="1" customHeight="1" spans="2:21">
      <c r="B163" s="80"/>
      <c r="C163" s="80"/>
      <c r="D163" s="80"/>
      <c r="E163" s="80"/>
      <c r="F163" s="80"/>
      <c r="G163" s="80"/>
      <c r="H163" s="84"/>
      <c r="I163" s="80"/>
      <c r="J163" s="80"/>
      <c r="K163" s="84"/>
      <c r="L163" s="80"/>
      <c r="M163" s="80"/>
      <c r="N163" s="80"/>
      <c r="O163" s="80"/>
      <c r="P163" s="80"/>
      <c r="Q163" s="80"/>
      <c r="R163" s="80"/>
      <c r="S163" s="80"/>
      <c r="T163" s="80"/>
      <c r="U163" s="85"/>
    </row>
    <row r="164" s="79" customFormat="1" customHeight="1" spans="2:21">
      <c r="B164" s="80"/>
      <c r="C164" s="80"/>
      <c r="D164" s="80"/>
      <c r="E164" s="80"/>
      <c r="F164" s="80"/>
      <c r="G164" s="80"/>
      <c r="H164" s="84"/>
      <c r="I164" s="80"/>
      <c r="J164" s="80"/>
      <c r="K164" s="84"/>
      <c r="L164" s="80"/>
      <c r="M164" s="80"/>
      <c r="N164" s="80"/>
      <c r="O164" s="80"/>
      <c r="P164" s="80"/>
      <c r="Q164" s="80"/>
      <c r="R164" s="80"/>
      <c r="S164" s="80"/>
      <c r="T164" s="80"/>
      <c r="U164" s="85"/>
    </row>
    <row r="165" s="79" customFormat="1" customHeight="1" spans="2:21">
      <c r="B165" s="80"/>
      <c r="C165" s="80"/>
      <c r="D165" s="80"/>
      <c r="E165" s="80"/>
      <c r="F165" s="80"/>
      <c r="G165" s="80"/>
      <c r="H165" s="84"/>
      <c r="I165" s="80"/>
      <c r="J165" s="80"/>
      <c r="K165" s="84"/>
      <c r="L165" s="80"/>
      <c r="M165" s="80"/>
      <c r="N165" s="80"/>
      <c r="O165" s="80"/>
      <c r="P165" s="80"/>
      <c r="Q165" s="80"/>
      <c r="R165" s="80"/>
      <c r="S165" s="80"/>
      <c r="T165" s="80"/>
      <c r="U165" s="85"/>
    </row>
    <row r="166" s="79" customFormat="1" customHeight="1" spans="2:21">
      <c r="B166" s="80"/>
      <c r="C166" s="80"/>
      <c r="D166" s="80"/>
      <c r="E166" s="80"/>
      <c r="F166" s="80"/>
      <c r="G166" s="80"/>
      <c r="H166" s="84"/>
      <c r="I166" s="80"/>
      <c r="J166" s="80"/>
      <c r="K166" s="84"/>
      <c r="L166" s="80"/>
      <c r="M166" s="80"/>
      <c r="N166" s="80"/>
      <c r="O166" s="80"/>
      <c r="P166" s="80"/>
      <c r="Q166" s="80"/>
      <c r="R166" s="80"/>
      <c r="S166" s="80"/>
      <c r="T166" s="80"/>
      <c r="U166" s="85"/>
    </row>
    <row r="167" s="79" customFormat="1" customHeight="1" spans="2:21">
      <c r="B167" s="80"/>
      <c r="C167" s="80"/>
      <c r="D167" s="80"/>
      <c r="E167" s="80"/>
      <c r="F167" s="80"/>
      <c r="G167" s="80"/>
      <c r="H167" s="84"/>
      <c r="I167" s="80"/>
      <c r="J167" s="80"/>
      <c r="K167" s="84"/>
      <c r="L167" s="80"/>
      <c r="M167" s="80"/>
      <c r="N167" s="80"/>
      <c r="O167" s="80"/>
      <c r="P167" s="80"/>
      <c r="Q167" s="80"/>
      <c r="R167" s="80"/>
      <c r="S167" s="80"/>
      <c r="T167" s="80"/>
      <c r="U167" s="85"/>
    </row>
    <row r="168" s="79" customFormat="1" customHeight="1" spans="2:21">
      <c r="B168" s="80"/>
      <c r="C168" s="80"/>
      <c r="D168" s="80"/>
      <c r="E168" s="80"/>
      <c r="F168" s="80"/>
      <c r="G168" s="80"/>
      <c r="H168" s="84"/>
      <c r="I168" s="80"/>
      <c r="J168" s="80"/>
      <c r="K168" s="84"/>
      <c r="L168" s="80"/>
      <c r="M168" s="80"/>
      <c r="N168" s="80"/>
      <c r="O168" s="80"/>
      <c r="P168" s="80"/>
      <c r="Q168" s="80"/>
      <c r="R168" s="80"/>
      <c r="S168" s="80"/>
      <c r="T168" s="80"/>
      <c r="U168" s="85"/>
    </row>
    <row r="169" s="79" customFormat="1" customHeight="1" spans="2:21">
      <c r="B169" s="80"/>
      <c r="C169" s="80"/>
      <c r="D169" s="80"/>
      <c r="E169" s="80"/>
      <c r="F169" s="80"/>
      <c r="G169" s="80"/>
      <c r="H169" s="84"/>
      <c r="I169" s="80"/>
      <c r="J169" s="80"/>
      <c r="K169" s="84"/>
      <c r="L169" s="80"/>
      <c r="M169" s="80"/>
      <c r="N169" s="80"/>
      <c r="O169" s="80"/>
      <c r="P169" s="80"/>
      <c r="Q169" s="80"/>
      <c r="R169" s="80"/>
      <c r="S169" s="80"/>
      <c r="T169" s="80"/>
      <c r="U169" s="85"/>
    </row>
    <row r="170" s="79" customFormat="1" customHeight="1" spans="2:21">
      <c r="B170" s="80"/>
      <c r="C170" s="80"/>
      <c r="D170" s="80"/>
      <c r="E170" s="80"/>
      <c r="F170" s="80"/>
      <c r="G170" s="80"/>
      <c r="H170" s="84"/>
      <c r="I170" s="80"/>
      <c r="J170" s="80"/>
      <c r="K170" s="84"/>
      <c r="L170" s="80"/>
      <c r="M170" s="80"/>
      <c r="N170" s="80"/>
      <c r="O170" s="80"/>
      <c r="P170" s="80"/>
      <c r="Q170" s="80"/>
      <c r="R170" s="80"/>
      <c r="S170" s="80"/>
      <c r="T170" s="80"/>
      <c r="U170" s="85"/>
    </row>
    <row r="171" s="79" customFormat="1" customHeight="1" spans="2:21">
      <c r="B171" s="80"/>
      <c r="C171" s="80"/>
      <c r="D171" s="80"/>
      <c r="E171" s="80"/>
      <c r="F171" s="80"/>
      <c r="G171" s="80"/>
      <c r="H171" s="84"/>
      <c r="I171" s="80"/>
      <c r="J171" s="80"/>
      <c r="K171" s="84"/>
      <c r="L171" s="80"/>
      <c r="M171" s="80"/>
      <c r="N171" s="80"/>
      <c r="O171" s="80"/>
      <c r="P171" s="80"/>
      <c r="Q171" s="80"/>
      <c r="R171" s="80"/>
      <c r="S171" s="80"/>
      <c r="T171" s="80"/>
      <c r="U171" s="85"/>
    </row>
    <row r="172" s="79" customFormat="1" customHeight="1" spans="2:21">
      <c r="B172" s="80"/>
      <c r="C172" s="80"/>
      <c r="D172" s="80"/>
      <c r="E172" s="80"/>
      <c r="F172" s="80"/>
      <c r="G172" s="80"/>
      <c r="H172" s="84"/>
      <c r="I172" s="80"/>
      <c r="J172" s="80"/>
      <c r="K172" s="84"/>
      <c r="L172" s="80"/>
      <c r="M172" s="80"/>
      <c r="N172" s="80"/>
      <c r="O172" s="80"/>
      <c r="P172" s="80"/>
      <c r="Q172" s="80"/>
      <c r="R172" s="80"/>
      <c r="S172" s="80"/>
      <c r="T172" s="80"/>
      <c r="U172" s="85"/>
    </row>
    <row r="173" s="79" customFormat="1" customHeight="1" spans="2:21">
      <c r="B173" s="80"/>
      <c r="C173" s="80"/>
      <c r="D173" s="80"/>
      <c r="E173" s="80"/>
      <c r="F173" s="80"/>
      <c r="G173" s="80"/>
      <c r="H173" s="84"/>
      <c r="I173" s="80"/>
      <c r="J173" s="80"/>
      <c r="K173" s="84"/>
      <c r="L173" s="80"/>
      <c r="M173" s="80"/>
      <c r="N173" s="80"/>
      <c r="O173" s="80"/>
      <c r="P173" s="80"/>
      <c r="Q173" s="80"/>
      <c r="R173" s="80"/>
      <c r="S173" s="80"/>
      <c r="T173" s="80"/>
      <c r="U173" s="85"/>
    </row>
    <row r="174" s="79" customFormat="1" customHeight="1" spans="2:21">
      <c r="B174" s="80"/>
      <c r="C174" s="80"/>
      <c r="D174" s="80"/>
      <c r="E174" s="80"/>
      <c r="F174" s="80"/>
      <c r="G174" s="80"/>
      <c r="H174" s="84"/>
      <c r="I174" s="80"/>
      <c r="J174" s="80"/>
      <c r="K174" s="84"/>
      <c r="L174" s="80"/>
      <c r="M174" s="80"/>
      <c r="N174" s="80"/>
      <c r="O174" s="80"/>
      <c r="P174" s="80"/>
      <c r="Q174" s="80"/>
      <c r="R174" s="80"/>
      <c r="S174" s="80"/>
      <c r="T174" s="80"/>
      <c r="U174" s="85"/>
    </row>
    <row r="175" s="79" customFormat="1" customHeight="1" spans="2:21">
      <c r="B175" s="80"/>
      <c r="C175" s="80"/>
      <c r="D175" s="80"/>
      <c r="E175" s="80"/>
      <c r="F175" s="80"/>
      <c r="G175" s="80"/>
      <c r="H175" s="84"/>
      <c r="I175" s="80"/>
      <c r="J175" s="80"/>
      <c r="K175" s="84"/>
      <c r="L175" s="80"/>
      <c r="M175" s="80"/>
      <c r="N175" s="80"/>
      <c r="O175" s="80"/>
      <c r="P175" s="80"/>
      <c r="Q175" s="80"/>
      <c r="R175" s="80"/>
      <c r="S175" s="80"/>
      <c r="T175" s="80"/>
      <c r="U175" s="85"/>
    </row>
    <row r="176" s="79" customFormat="1" customHeight="1" spans="2:21">
      <c r="B176" s="80"/>
      <c r="C176" s="80"/>
      <c r="D176" s="80"/>
      <c r="E176" s="80"/>
      <c r="F176" s="80"/>
      <c r="G176" s="80"/>
      <c r="H176" s="84"/>
      <c r="I176" s="80"/>
      <c r="J176" s="80"/>
      <c r="K176" s="84"/>
      <c r="L176" s="80"/>
      <c r="M176" s="80"/>
      <c r="N176" s="80"/>
      <c r="O176" s="80"/>
      <c r="P176" s="80"/>
      <c r="Q176" s="80"/>
      <c r="R176" s="80"/>
      <c r="S176" s="80"/>
      <c r="T176" s="80"/>
      <c r="U176" s="85"/>
    </row>
    <row r="177" s="79" customFormat="1" customHeight="1" spans="2:21">
      <c r="B177" s="80"/>
      <c r="C177" s="80"/>
      <c r="D177" s="80"/>
      <c r="E177" s="80"/>
      <c r="F177" s="80"/>
      <c r="G177" s="80"/>
      <c r="H177" s="84"/>
      <c r="I177" s="80"/>
      <c r="J177" s="80"/>
      <c r="K177" s="84"/>
      <c r="L177" s="80"/>
      <c r="M177" s="80"/>
      <c r="N177" s="80"/>
      <c r="O177" s="80"/>
      <c r="P177" s="80"/>
      <c r="Q177" s="80"/>
      <c r="R177" s="80"/>
      <c r="S177" s="80"/>
      <c r="T177" s="80"/>
      <c r="U177" s="85"/>
    </row>
    <row r="178" s="79" customFormat="1" customHeight="1" spans="2:21">
      <c r="B178" s="80"/>
      <c r="C178" s="80"/>
      <c r="D178" s="80"/>
      <c r="E178" s="80"/>
      <c r="F178" s="80"/>
      <c r="G178" s="80"/>
      <c r="H178" s="84"/>
      <c r="I178" s="80"/>
      <c r="J178" s="80"/>
      <c r="K178" s="84"/>
      <c r="L178" s="80"/>
      <c r="M178" s="80"/>
      <c r="N178" s="80"/>
      <c r="O178" s="80"/>
      <c r="P178" s="80"/>
      <c r="Q178" s="80"/>
      <c r="R178" s="80"/>
      <c r="S178" s="80"/>
      <c r="T178" s="80"/>
      <c r="U178" s="85"/>
    </row>
    <row r="179" s="79" customFormat="1" customHeight="1" spans="2:21">
      <c r="B179" s="80"/>
      <c r="C179" s="80"/>
      <c r="D179" s="80"/>
      <c r="E179" s="80"/>
      <c r="F179" s="80"/>
      <c r="G179" s="80"/>
      <c r="H179" s="84"/>
      <c r="I179" s="80"/>
      <c r="J179" s="80"/>
      <c r="K179" s="84"/>
      <c r="L179" s="80"/>
      <c r="M179" s="80"/>
      <c r="N179" s="80"/>
      <c r="O179" s="80"/>
      <c r="P179" s="80"/>
      <c r="Q179" s="80"/>
      <c r="R179" s="80"/>
      <c r="S179" s="80"/>
      <c r="T179" s="80"/>
      <c r="U179" s="85"/>
    </row>
    <row r="180" s="79" customFormat="1" customHeight="1" spans="2:21">
      <c r="B180" s="80"/>
      <c r="C180" s="80"/>
      <c r="D180" s="80"/>
      <c r="E180" s="80"/>
      <c r="F180" s="80"/>
      <c r="G180" s="80"/>
      <c r="H180" s="84"/>
      <c r="I180" s="80"/>
      <c r="J180" s="80"/>
      <c r="K180" s="84"/>
      <c r="L180" s="80"/>
      <c r="M180" s="80"/>
      <c r="N180" s="80"/>
      <c r="O180" s="80"/>
      <c r="P180" s="80"/>
      <c r="Q180" s="80"/>
      <c r="R180" s="80"/>
      <c r="S180" s="80"/>
      <c r="T180" s="80"/>
      <c r="U180" s="85"/>
    </row>
    <row r="181" s="79" customFormat="1" customHeight="1" spans="2:21">
      <c r="B181" s="80"/>
      <c r="C181" s="80"/>
      <c r="D181" s="80"/>
      <c r="E181" s="80"/>
      <c r="F181" s="80"/>
      <c r="G181" s="80"/>
      <c r="H181" s="84"/>
      <c r="I181" s="80"/>
      <c r="J181" s="80"/>
      <c r="K181" s="84"/>
      <c r="L181" s="80"/>
      <c r="M181" s="80"/>
      <c r="N181" s="80"/>
      <c r="O181" s="80"/>
      <c r="P181" s="80"/>
      <c r="Q181" s="80"/>
      <c r="R181" s="80"/>
      <c r="S181" s="80"/>
      <c r="T181" s="80"/>
      <c r="U181" s="85"/>
    </row>
    <row r="182" s="79" customFormat="1" customHeight="1" spans="2:21">
      <c r="B182" s="80"/>
      <c r="C182" s="80"/>
      <c r="D182" s="80"/>
      <c r="E182" s="80"/>
      <c r="F182" s="80"/>
      <c r="G182" s="80"/>
      <c r="H182" s="84"/>
      <c r="I182" s="80"/>
      <c r="J182" s="80"/>
      <c r="K182" s="84"/>
      <c r="L182" s="80"/>
      <c r="M182" s="80"/>
      <c r="N182" s="80"/>
      <c r="O182" s="80"/>
      <c r="P182" s="80"/>
      <c r="Q182" s="80"/>
      <c r="R182" s="80"/>
      <c r="S182" s="80"/>
      <c r="T182" s="80"/>
      <c r="U182" s="85"/>
    </row>
    <row r="183" s="79" customFormat="1" customHeight="1" spans="2:21">
      <c r="B183" s="80"/>
      <c r="C183" s="80"/>
      <c r="D183" s="80"/>
      <c r="E183" s="80"/>
      <c r="F183" s="80"/>
      <c r="G183" s="80"/>
      <c r="H183" s="84"/>
      <c r="I183" s="80"/>
      <c r="J183" s="80"/>
      <c r="K183" s="84"/>
      <c r="L183" s="80"/>
      <c r="M183" s="80"/>
      <c r="N183" s="80"/>
      <c r="O183" s="80"/>
      <c r="P183" s="80"/>
      <c r="Q183" s="80"/>
      <c r="R183" s="80"/>
      <c r="S183" s="80"/>
      <c r="T183" s="80"/>
      <c r="U183" s="85"/>
    </row>
    <row r="184" s="79" customFormat="1" customHeight="1" spans="2:21">
      <c r="B184" s="80"/>
      <c r="C184" s="80"/>
      <c r="D184" s="80"/>
      <c r="E184" s="80"/>
      <c r="F184" s="80"/>
      <c r="G184" s="80"/>
      <c r="H184" s="84"/>
      <c r="I184" s="80"/>
      <c r="J184" s="80"/>
      <c r="K184" s="84"/>
      <c r="L184" s="80"/>
      <c r="M184" s="80"/>
      <c r="N184" s="80"/>
      <c r="O184" s="80"/>
      <c r="P184" s="80"/>
      <c r="Q184" s="80"/>
      <c r="R184" s="80"/>
      <c r="S184" s="80"/>
      <c r="T184" s="80"/>
      <c r="U184" s="85"/>
    </row>
    <row r="185" s="79" customFormat="1" customHeight="1" spans="2:21">
      <c r="B185" s="80"/>
      <c r="C185" s="80"/>
      <c r="D185" s="80"/>
      <c r="E185" s="80"/>
      <c r="F185" s="80"/>
      <c r="G185" s="80"/>
      <c r="H185" s="84"/>
      <c r="I185" s="80"/>
      <c r="J185" s="80"/>
      <c r="K185" s="84"/>
      <c r="L185" s="80"/>
      <c r="M185" s="80"/>
      <c r="N185" s="80"/>
      <c r="O185" s="80"/>
      <c r="P185" s="80"/>
      <c r="Q185" s="80"/>
      <c r="R185" s="80"/>
      <c r="S185" s="80"/>
      <c r="T185" s="80"/>
      <c r="U185" s="85"/>
    </row>
    <row r="186" s="79" customFormat="1" customHeight="1" spans="2:21">
      <c r="B186" s="80"/>
      <c r="C186" s="80"/>
      <c r="D186" s="80"/>
      <c r="E186" s="80"/>
      <c r="F186" s="80"/>
      <c r="G186" s="80"/>
      <c r="H186" s="84"/>
      <c r="I186" s="80"/>
      <c r="J186" s="80"/>
      <c r="K186" s="84"/>
      <c r="L186" s="80"/>
      <c r="M186" s="80"/>
      <c r="N186" s="80"/>
      <c r="O186" s="80"/>
      <c r="P186" s="80"/>
      <c r="Q186" s="80"/>
      <c r="R186" s="80"/>
      <c r="S186" s="80"/>
      <c r="T186" s="80"/>
      <c r="U186" s="85"/>
    </row>
    <row r="187" s="79" customFormat="1" customHeight="1" spans="2:21">
      <c r="B187" s="80"/>
      <c r="C187" s="80"/>
      <c r="D187" s="80"/>
      <c r="E187" s="80"/>
      <c r="F187" s="80"/>
      <c r="G187" s="80"/>
      <c r="H187" s="84"/>
      <c r="I187" s="80"/>
      <c r="J187" s="80"/>
      <c r="K187" s="84"/>
      <c r="L187" s="80"/>
      <c r="M187" s="80"/>
      <c r="N187" s="80"/>
      <c r="O187" s="80"/>
      <c r="P187" s="80"/>
      <c r="Q187" s="80"/>
      <c r="R187" s="80"/>
      <c r="S187" s="80"/>
      <c r="T187" s="80"/>
      <c r="U187" s="85"/>
    </row>
    <row r="188" s="79" customFormat="1" customHeight="1" spans="2:21">
      <c r="B188" s="80"/>
      <c r="C188" s="80"/>
      <c r="D188" s="80"/>
      <c r="E188" s="80"/>
      <c r="F188" s="80"/>
      <c r="G188" s="80"/>
      <c r="H188" s="84"/>
      <c r="I188" s="80"/>
      <c r="J188" s="80"/>
      <c r="K188" s="84"/>
      <c r="L188" s="80"/>
      <c r="M188" s="80"/>
      <c r="N188" s="80"/>
      <c r="O188" s="80"/>
      <c r="P188" s="80"/>
      <c r="Q188" s="80"/>
      <c r="R188" s="80"/>
      <c r="S188" s="80"/>
      <c r="T188" s="80"/>
      <c r="U188" s="85"/>
    </row>
    <row r="189" s="79" customFormat="1" ht="75" customHeight="1" spans="2:21">
      <c r="B189" s="80"/>
      <c r="C189" s="80"/>
      <c r="D189" s="80"/>
      <c r="E189" s="80"/>
      <c r="F189" s="80"/>
      <c r="G189" s="80"/>
      <c r="H189" s="84"/>
      <c r="I189" s="80"/>
      <c r="J189" s="80"/>
      <c r="K189" s="84"/>
      <c r="L189" s="80"/>
      <c r="M189" s="80"/>
      <c r="N189" s="80"/>
      <c r="O189" s="80"/>
      <c r="P189" s="80"/>
      <c r="Q189" s="80"/>
      <c r="R189" s="80"/>
      <c r="S189" s="80"/>
      <c r="T189" s="80"/>
      <c r="U189" s="85"/>
    </row>
    <row r="190" s="79" customFormat="1" customHeight="1" spans="2:21">
      <c r="B190" s="80"/>
      <c r="C190" s="80"/>
      <c r="D190" s="80"/>
      <c r="E190" s="80"/>
      <c r="F190" s="80"/>
      <c r="G190" s="80"/>
      <c r="H190" s="84"/>
      <c r="I190" s="80"/>
      <c r="J190" s="80"/>
      <c r="K190" s="84"/>
      <c r="L190" s="80"/>
      <c r="M190" s="80"/>
      <c r="N190" s="80"/>
      <c r="O190" s="80"/>
      <c r="P190" s="80"/>
      <c r="Q190" s="80"/>
      <c r="R190" s="80"/>
      <c r="S190" s="80"/>
      <c r="T190" s="80"/>
      <c r="U190" s="85"/>
    </row>
    <row r="191" s="79" customFormat="1" customHeight="1" spans="2:21">
      <c r="B191" s="80"/>
      <c r="C191" s="80"/>
      <c r="D191" s="80"/>
      <c r="E191" s="80"/>
      <c r="F191" s="80"/>
      <c r="G191" s="80"/>
      <c r="H191" s="84"/>
      <c r="I191" s="80"/>
      <c r="J191" s="80"/>
      <c r="K191" s="84"/>
      <c r="L191" s="80"/>
      <c r="M191" s="80"/>
      <c r="N191" s="80"/>
      <c r="O191" s="80"/>
      <c r="P191" s="80"/>
      <c r="Q191" s="80"/>
      <c r="R191" s="80"/>
      <c r="S191" s="80"/>
      <c r="T191" s="80"/>
      <c r="U191" s="85"/>
    </row>
    <row r="192" s="79" customFormat="1" customHeight="1" spans="2:21">
      <c r="B192" s="80"/>
      <c r="C192" s="80"/>
      <c r="D192" s="80"/>
      <c r="E192" s="80"/>
      <c r="F192" s="80"/>
      <c r="G192" s="80"/>
      <c r="H192" s="84"/>
      <c r="I192" s="80"/>
      <c r="J192" s="80"/>
      <c r="K192" s="84"/>
      <c r="L192" s="80"/>
      <c r="M192" s="80"/>
      <c r="N192" s="80"/>
      <c r="O192" s="80"/>
      <c r="P192" s="80"/>
      <c r="Q192" s="80"/>
      <c r="R192" s="80"/>
      <c r="S192" s="80"/>
      <c r="T192" s="80"/>
      <c r="U192" s="85"/>
    </row>
    <row r="193" s="79" customFormat="1" customHeight="1" spans="2:21">
      <c r="B193" s="80"/>
      <c r="C193" s="80"/>
      <c r="D193" s="80"/>
      <c r="E193" s="80"/>
      <c r="F193" s="80"/>
      <c r="G193" s="80"/>
      <c r="H193" s="84"/>
      <c r="I193" s="80"/>
      <c r="J193" s="80"/>
      <c r="K193" s="84"/>
      <c r="L193" s="80"/>
      <c r="M193" s="80"/>
      <c r="N193" s="80"/>
      <c r="O193" s="80"/>
      <c r="P193" s="80"/>
      <c r="Q193" s="80"/>
      <c r="R193" s="80"/>
      <c r="S193" s="80"/>
      <c r="T193" s="80"/>
      <c r="U193" s="85"/>
    </row>
    <row r="194" s="79" customFormat="1" customHeight="1" spans="2:21">
      <c r="B194" s="80"/>
      <c r="C194" s="80"/>
      <c r="D194" s="80"/>
      <c r="E194" s="80"/>
      <c r="F194" s="80"/>
      <c r="G194" s="80"/>
      <c r="H194" s="84"/>
      <c r="I194" s="80"/>
      <c r="J194" s="80"/>
      <c r="K194" s="84"/>
      <c r="L194" s="80"/>
      <c r="M194" s="80"/>
      <c r="N194" s="80"/>
      <c r="O194" s="80"/>
      <c r="P194" s="80"/>
      <c r="Q194" s="80"/>
      <c r="R194" s="80"/>
      <c r="S194" s="80"/>
      <c r="T194" s="80"/>
      <c r="U194" s="85"/>
    </row>
    <row r="195" s="79" customFormat="1" customHeight="1" spans="2:21">
      <c r="B195" s="80"/>
      <c r="C195" s="80"/>
      <c r="D195" s="80"/>
      <c r="E195" s="80"/>
      <c r="F195" s="80"/>
      <c r="G195" s="80"/>
      <c r="H195" s="84"/>
      <c r="I195" s="80"/>
      <c r="J195" s="80"/>
      <c r="K195" s="84"/>
      <c r="L195" s="80"/>
      <c r="M195" s="80"/>
      <c r="N195" s="80"/>
      <c r="O195" s="80"/>
      <c r="P195" s="80"/>
      <c r="Q195" s="80"/>
      <c r="R195" s="80"/>
      <c r="S195" s="80"/>
      <c r="T195" s="80"/>
      <c r="U195" s="85"/>
    </row>
    <row r="196" s="79" customFormat="1" customHeight="1" spans="2:21">
      <c r="B196" s="80"/>
      <c r="C196" s="80"/>
      <c r="D196" s="80"/>
      <c r="E196" s="80"/>
      <c r="F196" s="80"/>
      <c r="G196" s="80"/>
      <c r="H196" s="84"/>
      <c r="I196" s="80"/>
      <c r="J196" s="80"/>
      <c r="K196" s="84"/>
      <c r="L196" s="80"/>
      <c r="M196" s="80"/>
      <c r="N196" s="80"/>
      <c r="O196" s="80"/>
      <c r="P196" s="80"/>
      <c r="Q196" s="80"/>
      <c r="R196" s="80"/>
      <c r="S196" s="80"/>
      <c r="T196" s="80"/>
      <c r="U196" s="85"/>
    </row>
    <row r="197" s="79" customFormat="1" customHeight="1" spans="2:21">
      <c r="B197" s="80"/>
      <c r="C197" s="80"/>
      <c r="D197" s="80"/>
      <c r="E197" s="80"/>
      <c r="F197" s="80"/>
      <c r="G197" s="80"/>
      <c r="H197" s="84"/>
      <c r="I197" s="80"/>
      <c r="J197" s="80"/>
      <c r="K197" s="84"/>
      <c r="L197" s="80"/>
      <c r="M197" s="80"/>
      <c r="N197" s="80"/>
      <c r="O197" s="80"/>
      <c r="P197" s="80"/>
      <c r="Q197" s="80"/>
      <c r="R197" s="80"/>
      <c r="S197" s="80"/>
      <c r="T197" s="80"/>
      <c r="U197" s="85"/>
    </row>
    <row r="198" s="79" customFormat="1" customHeight="1" spans="2:21">
      <c r="B198" s="80"/>
      <c r="C198" s="80"/>
      <c r="D198" s="80"/>
      <c r="E198" s="80"/>
      <c r="F198" s="80"/>
      <c r="G198" s="80"/>
      <c r="H198" s="84"/>
      <c r="I198" s="80"/>
      <c r="J198" s="80"/>
      <c r="K198" s="84"/>
      <c r="L198" s="80"/>
      <c r="M198" s="80"/>
      <c r="N198" s="80"/>
      <c r="O198" s="80"/>
      <c r="P198" s="80"/>
      <c r="Q198" s="80"/>
      <c r="R198" s="80"/>
      <c r="S198" s="80"/>
      <c r="T198" s="80"/>
      <c r="U198" s="85"/>
    </row>
    <row r="199" s="79" customFormat="1" customHeight="1" spans="2:21">
      <c r="B199" s="80"/>
      <c r="C199" s="80"/>
      <c r="D199" s="80"/>
      <c r="E199" s="80"/>
      <c r="F199" s="80"/>
      <c r="G199" s="80"/>
      <c r="H199" s="84"/>
      <c r="I199" s="80"/>
      <c r="J199" s="80"/>
      <c r="K199" s="84"/>
      <c r="L199" s="80"/>
      <c r="M199" s="80"/>
      <c r="N199" s="80"/>
      <c r="O199" s="80"/>
      <c r="P199" s="80"/>
      <c r="Q199" s="80"/>
      <c r="R199" s="80"/>
      <c r="S199" s="80"/>
      <c r="T199" s="80"/>
      <c r="U199" s="85"/>
    </row>
    <row r="200" s="79" customFormat="1" customHeight="1" spans="2:21">
      <c r="B200" s="80"/>
      <c r="C200" s="80"/>
      <c r="D200" s="80"/>
      <c r="E200" s="80"/>
      <c r="F200" s="80"/>
      <c r="G200" s="80"/>
      <c r="H200" s="84"/>
      <c r="I200" s="80"/>
      <c r="J200" s="80"/>
      <c r="K200" s="84"/>
      <c r="L200" s="80"/>
      <c r="M200" s="80"/>
      <c r="N200" s="80"/>
      <c r="O200" s="80"/>
      <c r="P200" s="80"/>
      <c r="Q200" s="80"/>
      <c r="R200" s="80"/>
      <c r="S200" s="80"/>
      <c r="T200" s="80"/>
      <c r="U200" s="85"/>
    </row>
    <row r="201" s="79" customFormat="1" customHeight="1" spans="2:21">
      <c r="B201" s="80"/>
      <c r="C201" s="80"/>
      <c r="D201" s="80"/>
      <c r="E201" s="80"/>
      <c r="F201" s="80"/>
      <c r="G201" s="80"/>
      <c r="H201" s="84"/>
      <c r="I201" s="80"/>
      <c r="J201" s="80"/>
      <c r="K201" s="84"/>
      <c r="L201" s="80"/>
      <c r="M201" s="80"/>
      <c r="N201" s="80"/>
      <c r="O201" s="80"/>
      <c r="P201" s="80"/>
      <c r="Q201" s="80"/>
      <c r="R201" s="80"/>
      <c r="S201" s="80"/>
      <c r="T201" s="80"/>
      <c r="U201" s="85"/>
    </row>
    <row r="202" s="79" customFormat="1" customHeight="1" spans="2:21">
      <c r="B202" s="80"/>
      <c r="C202" s="80"/>
      <c r="D202" s="80"/>
      <c r="E202" s="80"/>
      <c r="F202" s="80"/>
      <c r="G202" s="80"/>
      <c r="H202" s="84"/>
      <c r="I202" s="80"/>
      <c r="J202" s="80"/>
      <c r="K202" s="84"/>
      <c r="L202" s="80"/>
      <c r="M202" s="80"/>
      <c r="N202" s="80"/>
      <c r="O202" s="80"/>
      <c r="P202" s="80"/>
      <c r="Q202" s="80"/>
      <c r="R202" s="80"/>
      <c r="S202" s="80"/>
      <c r="T202" s="80"/>
      <c r="U202" s="85"/>
    </row>
    <row r="203" s="79" customFormat="1" ht="161" customHeight="1" spans="2:21">
      <c r="B203" s="80"/>
      <c r="C203" s="80"/>
      <c r="D203" s="80"/>
      <c r="E203" s="80"/>
      <c r="F203" s="80"/>
      <c r="G203" s="80"/>
      <c r="H203" s="84"/>
      <c r="I203" s="80"/>
      <c r="J203" s="80"/>
      <c r="K203" s="84"/>
      <c r="L203" s="80"/>
      <c r="M203" s="80"/>
      <c r="N203" s="80"/>
      <c r="O203" s="80"/>
      <c r="P203" s="80"/>
      <c r="Q203" s="80"/>
      <c r="R203" s="80"/>
      <c r="S203" s="80"/>
      <c r="T203" s="80"/>
      <c r="U203" s="85"/>
    </row>
    <row r="204" s="79" customFormat="1" customHeight="1" spans="2:21">
      <c r="B204" s="80"/>
      <c r="C204" s="80"/>
      <c r="D204" s="80"/>
      <c r="E204" s="80"/>
      <c r="F204" s="80"/>
      <c r="G204" s="80"/>
      <c r="H204" s="84"/>
      <c r="I204" s="80"/>
      <c r="J204" s="80"/>
      <c r="K204" s="84"/>
      <c r="L204" s="80"/>
      <c r="M204" s="80"/>
      <c r="N204" s="80"/>
      <c r="O204" s="80"/>
      <c r="P204" s="80"/>
      <c r="Q204" s="80"/>
      <c r="R204" s="80"/>
      <c r="S204" s="80"/>
      <c r="T204" s="80"/>
      <c r="U204" s="85"/>
    </row>
    <row r="205" s="79" customFormat="1" customHeight="1" spans="2:21">
      <c r="B205" s="80"/>
      <c r="C205" s="80"/>
      <c r="D205" s="80"/>
      <c r="E205" s="80"/>
      <c r="F205" s="80"/>
      <c r="G205" s="80"/>
      <c r="H205" s="84"/>
      <c r="I205" s="80"/>
      <c r="J205" s="80"/>
      <c r="K205" s="84"/>
      <c r="L205" s="80"/>
      <c r="M205" s="80"/>
      <c r="N205" s="80"/>
      <c r="O205" s="80"/>
      <c r="P205" s="80"/>
      <c r="Q205" s="80"/>
      <c r="R205" s="80"/>
      <c r="S205" s="80"/>
      <c r="T205" s="80"/>
      <c r="U205" s="85"/>
    </row>
    <row r="206" s="79" customFormat="1" customHeight="1" spans="2:21">
      <c r="B206" s="80"/>
      <c r="C206" s="80"/>
      <c r="D206" s="80"/>
      <c r="E206" s="80"/>
      <c r="F206" s="80"/>
      <c r="G206" s="80"/>
      <c r="H206" s="84"/>
      <c r="I206" s="80"/>
      <c r="J206" s="80"/>
      <c r="K206" s="84"/>
      <c r="L206" s="80"/>
      <c r="M206" s="80"/>
      <c r="N206" s="80"/>
      <c r="O206" s="80"/>
      <c r="P206" s="80"/>
      <c r="Q206" s="80"/>
      <c r="R206" s="80"/>
      <c r="S206" s="80"/>
      <c r="T206" s="80"/>
      <c r="U206" s="85"/>
    </row>
    <row r="207" s="79" customFormat="1" customHeight="1" spans="2:21">
      <c r="B207" s="80"/>
      <c r="C207" s="80"/>
      <c r="D207" s="80"/>
      <c r="E207" s="80"/>
      <c r="F207" s="80"/>
      <c r="G207" s="80"/>
      <c r="H207" s="84"/>
      <c r="I207" s="80"/>
      <c r="J207" s="80"/>
      <c r="K207" s="84"/>
      <c r="L207" s="80"/>
      <c r="M207" s="80"/>
      <c r="N207" s="80"/>
      <c r="O207" s="80"/>
      <c r="P207" s="80"/>
      <c r="Q207" s="80"/>
      <c r="R207" s="80"/>
      <c r="S207" s="80"/>
      <c r="T207" s="80"/>
      <c r="U207" s="85"/>
    </row>
    <row r="208" s="79" customFormat="1" customHeight="1" spans="2:21">
      <c r="B208" s="80"/>
      <c r="C208" s="80"/>
      <c r="D208" s="80"/>
      <c r="E208" s="80"/>
      <c r="F208" s="80"/>
      <c r="G208" s="80"/>
      <c r="H208" s="84"/>
      <c r="I208" s="80"/>
      <c r="J208" s="80"/>
      <c r="K208" s="84"/>
      <c r="L208" s="80"/>
      <c r="M208" s="80"/>
      <c r="N208" s="80"/>
      <c r="O208" s="80"/>
      <c r="P208" s="80"/>
      <c r="Q208" s="80"/>
      <c r="R208" s="80"/>
      <c r="S208" s="80"/>
      <c r="T208" s="80"/>
      <c r="U208" s="85"/>
    </row>
    <row r="209" s="79" customFormat="1" customHeight="1" spans="2:21">
      <c r="B209" s="80"/>
      <c r="C209" s="80"/>
      <c r="D209" s="80"/>
      <c r="E209" s="80"/>
      <c r="F209" s="80"/>
      <c r="G209" s="80"/>
      <c r="H209" s="84"/>
      <c r="I209" s="80"/>
      <c r="J209" s="80"/>
      <c r="K209" s="84"/>
      <c r="L209" s="80"/>
      <c r="M209" s="80"/>
      <c r="N209" s="80"/>
      <c r="O209" s="80"/>
      <c r="P209" s="80"/>
      <c r="Q209" s="80"/>
      <c r="R209" s="80"/>
      <c r="S209" s="80"/>
      <c r="T209" s="80"/>
      <c r="U209" s="85"/>
    </row>
    <row r="210" s="79" customFormat="1" customHeight="1" spans="2:21">
      <c r="B210" s="80"/>
      <c r="C210" s="80"/>
      <c r="D210" s="80"/>
      <c r="E210" s="80"/>
      <c r="F210" s="80"/>
      <c r="G210" s="80"/>
      <c r="H210" s="84"/>
      <c r="I210" s="80"/>
      <c r="J210" s="80"/>
      <c r="K210" s="84"/>
      <c r="L210" s="80"/>
      <c r="M210" s="80"/>
      <c r="N210" s="80"/>
      <c r="O210" s="80"/>
      <c r="P210" s="80"/>
      <c r="Q210" s="80"/>
      <c r="R210" s="80"/>
      <c r="S210" s="80"/>
      <c r="T210" s="80"/>
      <c r="U210" s="85"/>
    </row>
    <row r="211" s="79" customFormat="1" customHeight="1" spans="2:21">
      <c r="B211" s="80"/>
      <c r="C211" s="80"/>
      <c r="D211" s="80"/>
      <c r="E211" s="80"/>
      <c r="F211" s="80"/>
      <c r="G211" s="80"/>
      <c r="H211" s="84"/>
      <c r="I211" s="80"/>
      <c r="J211" s="80"/>
      <c r="K211" s="84"/>
      <c r="L211" s="80"/>
      <c r="M211" s="80"/>
      <c r="N211" s="80"/>
      <c r="O211" s="80"/>
      <c r="P211" s="80"/>
      <c r="Q211" s="80"/>
      <c r="R211" s="80"/>
      <c r="S211" s="80"/>
      <c r="T211" s="80"/>
      <c r="U211" s="85"/>
    </row>
    <row r="212" s="79" customFormat="1" customHeight="1" spans="2:21">
      <c r="B212" s="80"/>
      <c r="C212" s="80"/>
      <c r="D212" s="80"/>
      <c r="E212" s="80"/>
      <c r="F212" s="80"/>
      <c r="G212" s="80"/>
      <c r="H212" s="84"/>
      <c r="I212" s="80"/>
      <c r="J212" s="80"/>
      <c r="K212" s="84"/>
      <c r="L212" s="80"/>
      <c r="M212" s="80"/>
      <c r="N212" s="80"/>
      <c r="O212" s="80"/>
      <c r="P212" s="80"/>
      <c r="Q212" s="80"/>
      <c r="R212" s="80"/>
      <c r="S212" s="80"/>
      <c r="T212" s="80"/>
      <c r="U212" s="85"/>
    </row>
    <row r="213" s="79" customFormat="1" customHeight="1" spans="2:21">
      <c r="B213" s="80"/>
      <c r="C213" s="80"/>
      <c r="D213" s="80"/>
      <c r="E213" s="80"/>
      <c r="F213" s="80"/>
      <c r="G213" s="80"/>
      <c r="H213" s="84"/>
      <c r="I213" s="80"/>
      <c r="J213" s="80"/>
      <c r="K213" s="84"/>
      <c r="L213" s="80"/>
      <c r="M213" s="80"/>
      <c r="N213" s="80"/>
      <c r="O213" s="80"/>
      <c r="P213" s="80"/>
      <c r="Q213" s="80"/>
      <c r="R213" s="80"/>
      <c r="S213" s="80"/>
      <c r="T213" s="80"/>
      <c r="U213" s="85"/>
    </row>
    <row r="214" s="79" customFormat="1" customHeight="1" spans="2:21">
      <c r="B214" s="80"/>
      <c r="C214" s="80"/>
      <c r="D214" s="80"/>
      <c r="E214" s="80"/>
      <c r="F214" s="80"/>
      <c r="G214" s="80"/>
      <c r="H214" s="84"/>
      <c r="I214" s="80"/>
      <c r="J214" s="80"/>
      <c r="K214" s="84"/>
      <c r="L214" s="80"/>
      <c r="M214" s="80"/>
      <c r="N214" s="80"/>
      <c r="O214" s="80"/>
      <c r="P214" s="80"/>
      <c r="Q214" s="80"/>
      <c r="R214" s="80"/>
      <c r="S214" s="80"/>
      <c r="T214" s="80"/>
      <c r="U214" s="85"/>
    </row>
    <row r="215" s="79" customFormat="1" customHeight="1" spans="2:21">
      <c r="B215" s="80"/>
      <c r="C215" s="80"/>
      <c r="D215" s="80"/>
      <c r="E215" s="80"/>
      <c r="F215" s="80"/>
      <c r="G215" s="80"/>
      <c r="H215" s="84"/>
      <c r="I215" s="80"/>
      <c r="J215" s="80"/>
      <c r="K215" s="84"/>
      <c r="L215" s="80"/>
      <c r="M215" s="80"/>
      <c r="N215" s="80"/>
      <c r="O215" s="80"/>
      <c r="P215" s="80"/>
      <c r="Q215" s="80"/>
      <c r="R215" s="80"/>
      <c r="S215" s="80"/>
      <c r="T215" s="80"/>
      <c r="U215" s="85"/>
    </row>
    <row r="216" s="79" customFormat="1" customHeight="1" spans="2:21">
      <c r="B216" s="80"/>
      <c r="C216" s="80"/>
      <c r="D216" s="80"/>
      <c r="E216" s="80"/>
      <c r="F216" s="80"/>
      <c r="G216" s="80"/>
      <c r="H216" s="84"/>
      <c r="I216" s="80"/>
      <c r="J216" s="80"/>
      <c r="K216" s="84"/>
      <c r="L216" s="80"/>
      <c r="M216" s="80"/>
      <c r="N216" s="80"/>
      <c r="O216" s="80"/>
      <c r="P216" s="80"/>
      <c r="Q216" s="80"/>
      <c r="R216" s="80"/>
      <c r="S216" s="80"/>
      <c r="T216" s="80"/>
      <c r="U216" s="85"/>
    </row>
    <row r="217" s="79" customFormat="1" customHeight="1" spans="2:21">
      <c r="B217" s="80"/>
      <c r="C217" s="80"/>
      <c r="D217" s="80"/>
      <c r="E217" s="80"/>
      <c r="F217" s="80"/>
      <c r="G217" s="80"/>
      <c r="H217" s="84"/>
      <c r="I217" s="80"/>
      <c r="J217" s="80"/>
      <c r="K217" s="84"/>
      <c r="L217" s="80"/>
      <c r="M217" s="80"/>
      <c r="N217" s="80"/>
      <c r="O217" s="80"/>
      <c r="P217" s="80"/>
      <c r="Q217" s="80"/>
      <c r="R217" s="80"/>
      <c r="S217" s="80"/>
      <c r="T217" s="80"/>
      <c r="U217" s="85"/>
    </row>
    <row r="218" s="79" customFormat="1" customHeight="1" spans="2:21">
      <c r="B218" s="80"/>
      <c r="C218" s="80"/>
      <c r="D218" s="80"/>
      <c r="E218" s="80"/>
      <c r="F218" s="80"/>
      <c r="G218" s="80"/>
      <c r="H218" s="84"/>
      <c r="I218" s="80"/>
      <c r="J218" s="80"/>
      <c r="K218" s="84"/>
      <c r="L218" s="80"/>
      <c r="M218" s="80"/>
      <c r="N218" s="80"/>
      <c r="O218" s="80"/>
      <c r="P218" s="80"/>
      <c r="Q218" s="80"/>
      <c r="R218" s="80"/>
      <c r="S218" s="80"/>
      <c r="T218" s="80"/>
      <c r="U218" s="85"/>
    </row>
    <row r="219" s="79" customFormat="1" customHeight="1" spans="2:21">
      <c r="B219" s="80"/>
      <c r="C219" s="80"/>
      <c r="D219" s="80"/>
      <c r="E219" s="80"/>
      <c r="F219" s="80"/>
      <c r="G219" s="80"/>
      <c r="H219" s="84"/>
      <c r="I219" s="80"/>
      <c r="J219" s="80"/>
      <c r="K219" s="84"/>
      <c r="L219" s="80"/>
      <c r="M219" s="80"/>
      <c r="N219" s="80"/>
      <c r="O219" s="80"/>
      <c r="P219" s="80"/>
      <c r="Q219" s="80"/>
      <c r="R219" s="80"/>
      <c r="S219" s="80"/>
      <c r="T219" s="80"/>
      <c r="U219" s="85"/>
    </row>
    <row r="220" s="79" customFormat="1" customHeight="1" spans="2:21">
      <c r="B220" s="80"/>
      <c r="C220" s="80"/>
      <c r="D220" s="80"/>
      <c r="E220" s="80"/>
      <c r="F220" s="80"/>
      <c r="G220" s="80"/>
      <c r="H220" s="84"/>
      <c r="I220" s="80"/>
      <c r="J220" s="80"/>
      <c r="K220" s="84"/>
      <c r="L220" s="80"/>
      <c r="M220" s="80"/>
      <c r="N220" s="80"/>
      <c r="O220" s="80"/>
      <c r="P220" s="80"/>
      <c r="Q220" s="80"/>
      <c r="R220" s="80"/>
      <c r="S220" s="80"/>
      <c r="T220" s="80"/>
      <c r="U220" s="85"/>
    </row>
    <row r="221" s="79" customFormat="1" customHeight="1" spans="2:21">
      <c r="B221" s="80"/>
      <c r="C221" s="80"/>
      <c r="D221" s="80"/>
      <c r="E221" s="80"/>
      <c r="F221" s="80"/>
      <c r="G221" s="80"/>
      <c r="H221" s="84"/>
      <c r="I221" s="80"/>
      <c r="J221" s="80"/>
      <c r="K221" s="84"/>
      <c r="L221" s="80"/>
      <c r="M221" s="80"/>
      <c r="N221" s="80"/>
      <c r="O221" s="80"/>
      <c r="P221" s="80"/>
      <c r="Q221" s="80"/>
      <c r="R221" s="80"/>
      <c r="S221" s="80"/>
      <c r="T221" s="80"/>
      <c r="U221" s="85"/>
    </row>
    <row r="222" s="79" customFormat="1" customHeight="1" spans="2:21">
      <c r="B222" s="80"/>
      <c r="C222" s="80"/>
      <c r="D222" s="80"/>
      <c r="E222" s="80"/>
      <c r="F222" s="80"/>
      <c r="G222" s="80"/>
      <c r="H222" s="84"/>
      <c r="I222" s="80"/>
      <c r="J222" s="80"/>
      <c r="K222" s="84"/>
      <c r="L222" s="80"/>
      <c r="M222" s="80"/>
      <c r="N222" s="80"/>
      <c r="O222" s="80"/>
      <c r="P222" s="80"/>
      <c r="Q222" s="80"/>
      <c r="R222" s="80"/>
      <c r="S222" s="80"/>
      <c r="T222" s="80"/>
      <c r="U222" s="85"/>
    </row>
    <row r="223" s="79" customFormat="1" customHeight="1" spans="2:21">
      <c r="B223" s="80"/>
      <c r="C223" s="80"/>
      <c r="D223" s="80"/>
      <c r="E223" s="80"/>
      <c r="F223" s="80"/>
      <c r="G223" s="80"/>
      <c r="H223" s="84"/>
      <c r="I223" s="80"/>
      <c r="J223" s="80"/>
      <c r="K223" s="84"/>
      <c r="L223" s="80"/>
      <c r="M223" s="80"/>
      <c r="N223" s="80"/>
      <c r="O223" s="80"/>
      <c r="P223" s="80"/>
      <c r="Q223" s="80"/>
      <c r="R223" s="80"/>
      <c r="S223" s="80"/>
      <c r="T223" s="80"/>
      <c r="U223" s="85"/>
    </row>
    <row r="224" s="79" customFormat="1" customHeight="1" spans="2:21">
      <c r="B224" s="80"/>
      <c r="C224" s="80"/>
      <c r="D224" s="80"/>
      <c r="E224" s="80"/>
      <c r="F224" s="80"/>
      <c r="G224" s="80"/>
      <c r="H224" s="84"/>
      <c r="I224" s="80"/>
      <c r="J224" s="80"/>
      <c r="K224" s="84"/>
      <c r="L224" s="80"/>
      <c r="M224" s="80"/>
      <c r="N224" s="80"/>
      <c r="O224" s="80"/>
      <c r="P224" s="80"/>
      <c r="Q224" s="80"/>
      <c r="R224" s="80"/>
      <c r="S224" s="80"/>
      <c r="T224" s="80"/>
      <c r="U224" s="85"/>
    </row>
    <row r="225" s="79" customFormat="1" customHeight="1" spans="2:21">
      <c r="B225" s="80"/>
      <c r="C225" s="80"/>
      <c r="D225" s="80"/>
      <c r="E225" s="80"/>
      <c r="F225" s="80"/>
      <c r="G225" s="80"/>
      <c r="H225" s="84"/>
      <c r="I225" s="80"/>
      <c r="J225" s="80"/>
      <c r="K225" s="84"/>
      <c r="L225" s="80"/>
      <c r="M225" s="80"/>
      <c r="N225" s="80"/>
      <c r="O225" s="80"/>
      <c r="P225" s="80"/>
      <c r="Q225" s="80"/>
      <c r="R225" s="80"/>
      <c r="S225" s="80"/>
      <c r="T225" s="80"/>
      <c r="U225" s="85"/>
    </row>
    <row r="226" s="79" customFormat="1" customHeight="1" spans="2:21">
      <c r="B226" s="80"/>
      <c r="C226" s="80"/>
      <c r="D226" s="80"/>
      <c r="E226" s="80"/>
      <c r="F226" s="80"/>
      <c r="G226" s="80"/>
      <c r="H226" s="84"/>
      <c r="I226" s="80"/>
      <c r="J226" s="80"/>
      <c r="K226" s="84"/>
      <c r="L226" s="80"/>
      <c r="M226" s="80"/>
      <c r="N226" s="80"/>
      <c r="O226" s="80"/>
      <c r="P226" s="80"/>
      <c r="Q226" s="80"/>
      <c r="R226" s="80"/>
      <c r="S226" s="80"/>
      <c r="T226" s="80"/>
      <c r="U226" s="85"/>
    </row>
    <row r="227" s="79" customFormat="1" customHeight="1" spans="2:21">
      <c r="B227" s="80"/>
      <c r="C227" s="80"/>
      <c r="D227" s="80"/>
      <c r="E227" s="80"/>
      <c r="F227" s="80"/>
      <c r="G227" s="80"/>
      <c r="H227" s="84"/>
      <c r="I227" s="80"/>
      <c r="J227" s="80"/>
      <c r="K227" s="84"/>
      <c r="L227" s="80"/>
      <c r="M227" s="80"/>
      <c r="N227" s="80"/>
      <c r="O227" s="80"/>
      <c r="P227" s="80"/>
      <c r="Q227" s="80"/>
      <c r="R227" s="80"/>
      <c r="S227" s="80"/>
      <c r="T227" s="80"/>
      <c r="U227" s="85"/>
    </row>
    <row r="228" s="79" customFormat="1" customHeight="1" spans="2:21">
      <c r="B228" s="80"/>
      <c r="C228" s="80"/>
      <c r="D228" s="80"/>
      <c r="E228" s="80"/>
      <c r="F228" s="80"/>
      <c r="G228" s="80"/>
      <c r="H228" s="84"/>
      <c r="I228" s="80"/>
      <c r="J228" s="80"/>
      <c r="K228" s="84"/>
      <c r="L228" s="80"/>
      <c r="M228" s="80"/>
      <c r="N228" s="80"/>
      <c r="O228" s="80"/>
      <c r="P228" s="80"/>
      <c r="Q228" s="80"/>
      <c r="R228" s="80"/>
      <c r="S228" s="80"/>
      <c r="T228" s="80"/>
      <c r="U228" s="85"/>
    </row>
    <row r="229" s="79" customFormat="1" ht="106" customHeight="1" spans="2:21">
      <c r="B229" s="80"/>
      <c r="C229" s="80"/>
      <c r="D229" s="80"/>
      <c r="E229" s="80"/>
      <c r="F229" s="80"/>
      <c r="G229" s="80"/>
      <c r="H229" s="84"/>
      <c r="I229" s="80"/>
      <c r="J229" s="80"/>
      <c r="K229" s="84"/>
      <c r="L229" s="80"/>
      <c r="M229" s="80"/>
      <c r="N229" s="80"/>
      <c r="O229" s="80"/>
      <c r="P229" s="80"/>
      <c r="Q229" s="80"/>
      <c r="R229" s="80"/>
      <c r="S229" s="80"/>
      <c r="T229" s="80"/>
      <c r="U229" s="85"/>
    </row>
    <row r="230" s="79" customFormat="1" customHeight="1" spans="2:21">
      <c r="B230" s="80"/>
      <c r="C230" s="80"/>
      <c r="D230" s="80"/>
      <c r="E230" s="80"/>
      <c r="F230" s="80"/>
      <c r="G230" s="80"/>
      <c r="H230" s="84"/>
      <c r="I230" s="80"/>
      <c r="J230" s="80"/>
      <c r="K230" s="84"/>
      <c r="L230" s="80"/>
      <c r="M230" s="80"/>
      <c r="N230" s="80"/>
      <c r="O230" s="80"/>
      <c r="P230" s="80"/>
      <c r="Q230" s="80"/>
      <c r="R230" s="80"/>
      <c r="S230" s="80"/>
      <c r="T230" s="80"/>
      <c r="U230" s="85"/>
    </row>
    <row r="231" s="79" customFormat="1" customHeight="1" spans="2:21">
      <c r="B231" s="80"/>
      <c r="C231" s="80"/>
      <c r="D231" s="80"/>
      <c r="E231" s="80"/>
      <c r="F231" s="80"/>
      <c r="G231" s="80"/>
      <c r="H231" s="84"/>
      <c r="I231" s="80"/>
      <c r="J231" s="80"/>
      <c r="K231" s="84"/>
      <c r="L231" s="80"/>
      <c r="M231" s="80"/>
      <c r="N231" s="80"/>
      <c r="O231" s="80"/>
      <c r="P231" s="80"/>
      <c r="Q231" s="80"/>
      <c r="R231" s="80"/>
      <c r="S231" s="80"/>
      <c r="T231" s="80"/>
      <c r="U231" s="85"/>
    </row>
    <row r="232" s="79" customFormat="1" customHeight="1" spans="2:21">
      <c r="B232" s="80"/>
      <c r="C232" s="80"/>
      <c r="D232" s="80"/>
      <c r="E232" s="80"/>
      <c r="F232" s="80"/>
      <c r="G232" s="80"/>
      <c r="H232" s="84"/>
      <c r="I232" s="80"/>
      <c r="J232" s="80"/>
      <c r="K232" s="84"/>
      <c r="L232" s="80"/>
      <c r="M232" s="80"/>
      <c r="N232" s="80"/>
      <c r="O232" s="80"/>
      <c r="P232" s="80"/>
      <c r="Q232" s="80"/>
      <c r="R232" s="80"/>
      <c r="S232" s="80"/>
      <c r="T232" s="80"/>
      <c r="U232" s="85"/>
    </row>
    <row r="233" s="79" customFormat="1" customHeight="1" spans="2:21">
      <c r="B233" s="80"/>
      <c r="C233" s="80"/>
      <c r="D233" s="80"/>
      <c r="E233" s="80"/>
      <c r="F233" s="80"/>
      <c r="G233" s="80"/>
      <c r="H233" s="84"/>
      <c r="I233" s="80"/>
      <c r="J233" s="80"/>
      <c r="K233" s="84"/>
      <c r="L233" s="80"/>
      <c r="M233" s="80"/>
      <c r="N233" s="80"/>
      <c r="O233" s="80"/>
      <c r="P233" s="80"/>
      <c r="Q233" s="80"/>
      <c r="R233" s="80"/>
      <c r="S233" s="80"/>
      <c r="T233" s="80"/>
      <c r="U233" s="85"/>
    </row>
    <row r="234" s="79" customFormat="1" ht="49" customHeight="1" spans="2:21">
      <c r="B234" s="80"/>
      <c r="C234" s="80"/>
      <c r="D234" s="80"/>
      <c r="E234" s="80"/>
      <c r="F234" s="80"/>
      <c r="G234" s="80"/>
      <c r="H234" s="84"/>
      <c r="I234" s="80"/>
      <c r="J234" s="80"/>
      <c r="K234" s="84"/>
      <c r="L234" s="80"/>
      <c r="M234" s="80"/>
      <c r="N234" s="80"/>
      <c r="O234" s="80"/>
      <c r="P234" s="80"/>
      <c r="Q234" s="80"/>
      <c r="R234" s="80"/>
      <c r="S234" s="80"/>
      <c r="T234" s="80"/>
      <c r="U234" s="85"/>
    </row>
  </sheetData>
  <mergeCells count="14">
    <mergeCell ref="A2:V2"/>
    <mergeCell ref="B4:D4"/>
    <mergeCell ref="E4:G4"/>
    <mergeCell ref="H4:J4"/>
    <mergeCell ref="K4:M4"/>
    <mergeCell ref="N4:P4"/>
    <mergeCell ref="Q4:S4"/>
    <mergeCell ref="A34:V34"/>
    <mergeCell ref="A4:A5"/>
    <mergeCell ref="T4:T5"/>
    <mergeCell ref="U4:U5"/>
    <mergeCell ref="V4:V5"/>
    <mergeCell ref="V11:V16"/>
    <mergeCell ref="V25:V33"/>
  </mergeCells>
  <pageMargins left="0.751388888888889" right="0.751388888888889" top="1" bottom="1" header="0.511805555555556" footer="0.511805555555556"/>
  <pageSetup paperSize="9" scale="71" fitToHeight="0" orientation="landscape" horizontalDpi="600"/>
  <headerFooter>
    <oddFooter>&amp;C- &amp;P -</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9" master=""/>
  <rangeList sheetStid="10" master="">
    <arrUserId title="区域1_23_1_1" rangeCreator="" othersAccessPermission="edit"/>
    <arrUserId title="区域1_22_1_1" rangeCreator="" othersAccessPermission="edit"/>
    <arrUserId title="区域1_22_7_1" rangeCreator="" othersAccessPermission="edit"/>
  </rangeList>
  <rangeList sheetStid="11" master=""/>
  <rangeList sheetStid="12" master=""/>
  <rangeList sheetStid="13" master=""/>
  <rangeList sheetStid="25" master=""/>
  <rangeList sheetStid="40" master=""/>
  <rangeList sheetStid="5" master=""/>
  <rangeList sheetStid="8" master=""/>
  <rangeList sheetStid="9" master=""/>
  <rangeList sheetStid="18" master=""/>
  <rangeList sheetStid="17" master=""/>
  <rangeList sheetStid="27" master=""/>
  <rangeList sheetStid="22" master=""/>
  <rangeList sheetStid="24" master=""/>
  <rangeList sheetStid="14"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透视</vt:lpstr>
      <vt:lpstr>采购</vt:lpstr>
      <vt:lpstr>机构</vt:lpstr>
      <vt:lpstr>会议费</vt:lpstr>
      <vt:lpstr>培训费</vt:lpstr>
      <vt:lpstr>基本支出</vt:lpstr>
      <vt:lpstr>预算经费表</vt:lpstr>
      <vt:lpstr>附表2 学生人数（一上）</vt:lpstr>
      <vt:lpstr>附表5 人员经费（不打印）</vt:lpstr>
      <vt:lpstr>附表6 还本付息（债券正常还）</vt:lpstr>
      <vt:lpstr>附表6 博士安家费、博士后待遇及科研启动基金</vt:lpstr>
      <vt:lpstr>附表12 创收分成测算</vt:lpstr>
      <vt:lpstr>基建项目</vt:lpstr>
      <vt:lpstr>附表12 基建投资计划</vt:lpstr>
      <vt:lpstr>人员经费（文慧）</vt:lpstr>
      <vt:lpstr>附表6-1 2023-2027年贷款还本明细表</vt:lpstr>
      <vt:lpstr>附表6-2 债券到期情况（按照协议做）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2025-04-21T03:18:04Z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F9E416A893C0468D84E08F57AAEE4BAD_13</vt:lpwstr>
  </property>
</Properties>
</file>